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updateLinks="never" defaultThemeVersion="124226"/>
  <bookViews>
    <workbookView xWindow="0" yWindow="0" windowWidth="23295" windowHeight="13650" activeTab="1"/>
  </bookViews>
  <sheets>
    <sheet name="1. Rekapitulace objektů stavby" sheetId="35" r:id="rId1"/>
    <sheet name="01 - Výukový pavilon" sheetId="45" r:id="rId2"/>
    <sheet name="SO 01 - ZTI D1.4.1" sheetId="4" r:id="rId3"/>
    <sheet name="SO 01 Plyn D1.4.2" sheetId="5" r:id="rId4"/>
    <sheet name="SO 01 USTŘEDNÍ TOPENÍ D 1.4.3" sheetId="36" r:id="rId5"/>
    <sheet name="SO 01 CHLAZENÍ D 1.4.3" sheetId="37" r:id="rId6"/>
    <sheet name="SO 01 VZT D 1.4.4" sheetId="38" r:id="rId7"/>
    <sheet name="SO01 Silno D 1.4.5" sheetId="40" r:id="rId8"/>
    <sheet name="SO01 MAR  D 1.4.6" sheetId="9" r:id="rId9"/>
    <sheet name="DTR D 1.4.7 A" sheetId="41" r:id="rId10"/>
    <sheet name="DTR D 1.4.7 C" sheetId="42" r:id="rId11"/>
    <sheet name="EPS D 1.4.8" sheetId="12" r:id="rId12"/>
    <sheet name="EKV D 1.4.9" sheetId="17" r:id="rId13"/>
    <sheet name="EZS D 1.4.9" sheetId="15" r:id="rId14"/>
    <sheet name="CCTV D 1.4.9" sheetId="16" r:id="rId15"/>
    <sheet name="d 2.4. Kompresor" sheetId="19" r:id="rId16"/>
    <sheet name="Infrastruktura" sheetId="21" r:id="rId17"/>
    <sheet name="SO 02  KOMCE" sheetId="22" r:id="rId18"/>
    <sheet name="SO 03 AREÁLOVÁ PRÍPOJKA PLYNU" sheetId="23" r:id="rId19"/>
    <sheet name="SO 04 PŘÍPOJKA VODY" sheetId="24" r:id="rId20"/>
    <sheet name="SO 05 Přeložka vody" sheetId="25" r:id="rId21"/>
    <sheet name="SO 07 Areálová deštová kanaliza" sheetId="26" r:id="rId22"/>
    <sheet name="SO 06 Areálová kanalizace" sheetId="27" r:id="rId23"/>
    <sheet name="SO 08 VSAK" sheetId="28" r:id="rId24"/>
    <sheet name="SO 09 Přípojka NN" sheetId="29" r:id="rId25"/>
    <sheet name="SO 11 VO" sheetId="30" r:id="rId26"/>
    <sheet name="SO 12 Přeložka VO" sheetId="31" r:id="rId27"/>
    <sheet name="SO 13 - Areálová přípojka da.. " sheetId="43" r:id="rId28"/>
    <sheet name="SO 14 Sadové úpravy" sheetId="32" r:id="rId29"/>
    <sheet name="SO 15 DROBNÁ ARCHITEKTURA" sheetId="33" r:id="rId30"/>
    <sheet name="D 2.2. Náhradní zrdoj" sheetId="34" r:id="rId31"/>
  </sheets>
  <externalReferences>
    <externalReference r:id="rId34"/>
    <externalReference r:id="rId35"/>
    <externalReference r:id="rId36"/>
    <externalReference r:id="rId37"/>
    <externalReference r:id="rId38"/>
    <externalReference r:id="rId39"/>
  </externalReferences>
  <definedNames>
    <definedName name="__CENA__" localSheetId="30">#REF!</definedName>
    <definedName name="__CENA__" localSheetId="15">#REF!</definedName>
    <definedName name="__CENA__" localSheetId="9">#REF!</definedName>
    <definedName name="__CENA__" localSheetId="10">#REF!</definedName>
    <definedName name="__CENA__" localSheetId="16">#REF!</definedName>
    <definedName name="__CENA__" localSheetId="2">#REF!</definedName>
    <definedName name="__CENA__" localSheetId="5">#REF!</definedName>
    <definedName name="__CENA__" localSheetId="3">#REF!</definedName>
    <definedName name="__CENA__" localSheetId="4">#REF!</definedName>
    <definedName name="__CENA__" localSheetId="6">#REF!</definedName>
    <definedName name="__CENA__" localSheetId="17">#REF!</definedName>
    <definedName name="__CENA__">#REF!</definedName>
    <definedName name="__MAIN__" localSheetId="30">#REF!</definedName>
    <definedName name="__MAIN__" localSheetId="15">#REF!</definedName>
    <definedName name="__MAIN__" localSheetId="10">#REF!</definedName>
    <definedName name="__MAIN__" localSheetId="16">#REF!</definedName>
    <definedName name="__MAIN__" localSheetId="2">#REF!</definedName>
    <definedName name="__MAIN__" localSheetId="5">#REF!</definedName>
    <definedName name="__MAIN__" localSheetId="3">#REF!</definedName>
    <definedName name="__MAIN__" localSheetId="4">#REF!</definedName>
    <definedName name="__MAIN__" localSheetId="6">#REF!</definedName>
    <definedName name="__MAIN__" localSheetId="17">#REF!</definedName>
    <definedName name="__MAIN__">#REF!</definedName>
    <definedName name="__MAIN2__" localSheetId="30">#REF!</definedName>
    <definedName name="__MAIN2__" localSheetId="15">#REF!</definedName>
    <definedName name="__MAIN2__" localSheetId="10">#REF!</definedName>
    <definedName name="__MAIN2__" localSheetId="16">#REF!</definedName>
    <definedName name="__MAIN2__" localSheetId="2">#REF!</definedName>
    <definedName name="__MAIN2__" localSheetId="5">#REF!</definedName>
    <definedName name="__MAIN2__" localSheetId="3">#REF!</definedName>
    <definedName name="__MAIN2__" localSheetId="4">#REF!</definedName>
    <definedName name="__MAIN2__" localSheetId="6">#REF!</definedName>
    <definedName name="__MAIN2__" localSheetId="17">#REF!</definedName>
    <definedName name="__MAIN2__">#REF!</definedName>
    <definedName name="__MAIN3__" localSheetId="30">#REF!</definedName>
    <definedName name="__MAIN3__" localSheetId="15">#REF!</definedName>
    <definedName name="__MAIN3__" localSheetId="10">#REF!</definedName>
    <definedName name="__MAIN3__" localSheetId="16">#REF!</definedName>
    <definedName name="__MAIN3__" localSheetId="17">#REF!</definedName>
    <definedName name="__MAIN3__">#REF!</definedName>
    <definedName name="__SAZBA__" localSheetId="30">#REF!</definedName>
    <definedName name="__SAZBA__" localSheetId="15">#REF!</definedName>
    <definedName name="__SAZBA__" localSheetId="10">#REF!</definedName>
    <definedName name="__SAZBA__" localSheetId="16">#REF!</definedName>
    <definedName name="__SAZBA__" localSheetId="2">#REF!</definedName>
    <definedName name="__SAZBA__" localSheetId="3">#REF!</definedName>
    <definedName name="__SAZBA__" localSheetId="17">#REF!</definedName>
    <definedName name="__SAZBA__" localSheetId="18">#REF!</definedName>
    <definedName name="__SAZBA__" localSheetId="19">#REF!</definedName>
    <definedName name="__SAZBA__" localSheetId="20">#REF!</definedName>
    <definedName name="__SAZBA__" localSheetId="22">#REF!</definedName>
    <definedName name="__SAZBA__" localSheetId="21">#REF!</definedName>
    <definedName name="__SAZBA__" localSheetId="24">#REF!</definedName>
    <definedName name="__SAZBA__" localSheetId="25">#REF!</definedName>
    <definedName name="__SAZBA__">#REF!</definedName>
    <definedName name="__T0__" localSheetId="30">#REF!</definedName>
    <definedName name="__T0__" localSheetId="15">#REF!</definedName>
    <definedName name="__T0__" localSheetId="10">#REF!</definedName>
    <definedName name="__T0__" localSheetId="16">#REF!</definedName>
    <definedName name="__T0__" localSheetId="2">#REF!</definedName>
    <definedName name="__T0__" localSheetId="3">#REF!</definedName>
    <definedName name="__T0__" localSheetId="17">#REF!</definedName>
    <definedName name="__T0__">#REF!</definedName>
    <definedName name="__T1__" localSheetId="30">#REF!</definedName>
    <definedName name="__T1__" localSheetId="15">#REF!</definedName>
    <definedName name="__T1__" localSheetId="10">#REF!</definedName>
    <definedName name="__T1__" localSheetId="16">#REF!</definedName>
    <definedName name="__T1__" localSheetId="2">#REF!</definedName>
    <definedName name="__T1__" localSheetId="3">#REF!</definedName>
    <definedName name="__T1__" localSheetId="17">#REF!</definedName>
    <definedName name="__T1__">#REF!</definedName>
    <definedName name="__T2__" localSheetId="30">#REF!</definedName>
    <definedName name="__T2__" localSheetId="15">#REF!</definedName>
    <definedName name="__T2__" localSheetId="10">#REF!</definedName>
    <definedName name="__T2__" localSheetId="16">#REF!</definedName>
    <definedName name="__T2__" localSheetId="2">#REF!</definedName>
    <definedName name="__T2__" localSheetId="3">#REF!</definedName>
    <definedName name="__T2__" localSheetId="17">#REF!</definedName>
    <definedName name="__T2__">#REF!</definedName>
    <definedName name="__T3__" localSheetId="30">#REF!</definedName>
    <definedName name="__T3__" localSheetId="15">#REF!</definedName>
    <definedName name="__T3__" localSheetId="10">#REF!</definedName>
    <definedName name="__T3__" localSheetId="16">#REF!</definedName>
    <definedName name="__T3__" localSheetId="2">#REF!</definedName>
    <definedName name="__T3__" localSheetId="3">#REF!</definedName>
    <definedName name="__T3__" localSheetId="17">#REF!</definedName>
    <definedName name="__T3__" localSheetId="18">#REF!</definedName>
    <definedName name="__T3__" localSheetId="19">#REF!</definedName>
    <definedName name="__T3__" localSheetId="20">#REF!</definedName>
    <definedName name="__T3__" localSheetId="22">#REF!</definedName>
    <definedName name="__T3__" localSheetId="21">#REF!</definedName>
    <definedName name="__T3__" localSheetId="24">#REF!</definedName>
    <definedName name="__T3__" localSheetId="25">#REF!</definedName>
    <definedName name="__T3__">#REF!</definedName>
    <definedName name="__TE0__" localSheetId="30">#REF!</definedName>
    <definedName name="__TE0__" localSheetId="15">#REF!</definedName>
    <definedName name="__TE0__" localSheetId="10">#REF!</definedName>
    <definedName name="__TE0__" localSheetId="16">#REF!</definedName>
    <definedName name="__TE0__" localSheetId="17">#REF!</definedName>
    <definedName name="__TE0__">#REF!</definedName>
    <definedName name="__TE1__" localSheetId="30">#REF!</definedName>
    <definedName name="__TE1__" localSheetId="15">#REF!</definedName>
    <definedName name="__TE1__" localSheetId="10">#REF!</definedName>
    <definedName name="__TE1__" localSheetId="16">#REF!</definedName>
    <definedName name="__TE1__" localSheetId="2">#REF!</definedName>
    <definedName name="__TE1__" localSheetId="3">#REF!</definedName>
    <definedName name="__TE1__" localSheetId="17">#REF!</definedName>
    <definedName name="__TE1__" localSheetId="18">#REF!</definedName>
    <definedName name="__TE1__" localSheetId="19">#REF!</definedName>
    <definedName name="__TE1__" localSheetId="20">#REF!</definedName>
    <definedName name="__TE1__" localSheetId="22">#REF!</definedName>
    <definedName name="__TE1__" localSheetId="21">#REF!</definedName>
    <definedName name="__TE1__" localSheetId="24">#REF!</definedName>
    <definedName name="__TE1__" localSheetId="25">#REF!</definedName>
    <definedName name="__TE1__">#REF!</definedName>
    <definedName name="__TE2__" localSheetId="30">#REF!</definedName>
    <definedName name="__TE2__" localSheetId="15">#REF!</definedName>
    <definedName name="__TE2__" localSheetId="10">#REF!</definedName>
    <definedName name="__TE2__" localSheetId="16">#REF!</definedName>
    <definedName name="__TE2__" localSheetId="17">#REF!</definedName>
    <definedName name="__TE2__">#REF!</definedName>
    <definedName name="__TE3__" localSheetId="30">#REF!</definedName>
    <definedName name="__TE3__" localSheetId="15">#REF!</definedName>
    <definedName name="__TE3__" localSheetId="10">#REF!</definedName>
    <definedName name="__TE3__" localSheetId="16">#REF!</definedName>
    <definedName name="__TE3__" localSheetId="2">#REF!</definedName>
    <definedName name="__TE3__" localSheetId="3">#REF!</definedName>
    <definedName name="__TE3__" localSheetId="17">#REF!</definedName>
    <definedName name="__TE3__" localSheetId="18">#REF!</definedName>
    <definedName name="__TE3__" localSheetId="19">#REF!</definedName>
    <definedName name="__TE3__" localSheetId="20">#REF!</definedName>
    <definedName name="__TE3__" localSheetId="22">#REF!</definedName>
    <definedName name="__TE3__" localSheetId="21">#REF!</definedName>
    <definedName name="__TE3__" localSheetId="24">#REF!</definedName>
    <definedName name="__TE3__" localSheetId="25">#REF!</definedName>
    <definedName name="__TE3__">#REF!</definedName>
    <definedName name="__TR0__" localSheetId="30">#REF!</definedName>
    <definedName name="__TR0__" localSheetId="15">#REF!</definedName>
    <definedName name="__TR0__" localSheetId="10">#REF!</definedName>
    <definedName name="__TR0__" localSheetId="16">#REF!</definedName>
    <definedName name="__TR0__" localSheetId="17">#REF!</definedName>
    <definedName name="__TR0__">#REF!</definedName>
    <definedName name="__TR1__" localSheetId="30">#REF!</definedName>
    <definedName name="__TR1__" localSheetId="15">#REF!</definedName>
    <definedName name="__TR1__" localSheetId="10">#REF!</definedName>
    <definedName name="__TR1__" localSheetId="16">#REF!</definedName>
    <definedName name="__TR1__" localSheetId="17">#REF!</definedName>
    <definedName name="__TR1__">#REF!</definedName>
    <definedName name="a">'[2]Vzor'!$AD$12:$AS$18</definedName>
    <definedName name="aa" localSheetId="10">#REF!</definedName>
    <definedName name="aa" localSheetId="16">#REF!</definedName>
    <definedName name="aa" localSheetId="5">#REF!</definedName>
    <definedName name="aa" localSheetId="4">#REF!</definedName>
    <definedName name="aa" localSheetId="6">#REF!</definedName>
    <definedName name="aa" localSheetId="17">#REF!</definedName>
    <definedName name="aa">#REF!</definedName>
    <definedName name="aaa" localSheetId="10">#REF!</definedName>
    <definedName name="aaa" localSheetId="5">#REF!</definedName>
    <definedName name="aaa" localSheetId="4">#REF!</definedName>
    <definedName name="aaa" localSheetId="6">#REF!</definedName>
    <definedName name="aaa" localSheetId="20">#REF!</definedName>
    <definedName name="aaa" localSheetId="22">#REF!</definedName>
    <definedName name="aaa" localSheetId="21">#REF!</definedName>
    <definedName name="aaa" localSheetId="24">#REF!</definedName>
    <definedName name="aaa" localSheetId="25">#REF!</definedName>
    <definedName name="aaa">#REF!</definedName>
    <definedName name="ass" localSheetId="10">#REF!</definedName>
    <definedName name="ass" localSheetId="5">#REF!</definedName>
    <definedName name="ass" localSheetId="4">#REF!</definedName>
    <definedName name="ass" localSheetId="6">#REF!</definedName>
    <definedName name="ass" localSheetId="22">#REF!</definedName>
    <definedName name="ass" localSheetId="21">#REF!</definedName>
    <definedName name="ass" localSheetId="24">#REF!</definedName>
    <definedName name="ass" localSheetId="25">#REF!</definedName>
    <definedName name="ass">#REF!</definedName>
    <definedName name="auta_celkem" localSheetId="6">#REF!</definedName>
    <definedName name="auta_celkem">#REF!</definedName>
    <definedName name="auta_odjezd" localSheetId="6">#REF!</definedName>
    <definedName name="auta_odjezd">#REF!</definedName>
    <definedName name="auta_průjezd" localSheetId="6">'[3]G_1PP'!$G$10</definedName>
    <definedName name="auta_průjezd">'[4]G_1PP'!$G$10</definedName>
    <definedName name="azimut_slunce">'[5]Tabulky'!$AD$12:$BB$18</definedName>
    <definedName name="c_vod">'[5]TZ'!$D$48</definedName>
    <definedName name="c_vz" localSheetId="6">'[3]Administrativa_bez_žaluz'!$M$2</definedName>
    <definedName name="c_vz">'[4]Administrativa_bez_žaluz'!$M$2</definedName>
    <definedName name="c_vzd">'[5]TZ'!$D$41</definedName>
    <definedName name="cist">'[5]TZ'!$D$34</definedName>
    <definedName name="červenec">'[2]Vzor'!$O$82:$X$96</definedName>
    <definedName name="d_měs">'[5]TZ'!$H$33</definedName>
    <definedName name="del_klim">'[5]TZ'!$D$47</definedName>
    <definedName name="DelT_rest" localSheetId="6">#REF!</definedName>
    <definedName name="DelT_rest">#REF!</definedName>
    <definedName name="delt_t_klim" localSheetId="6">#REF!</definedName>
    <definedName name="delt_t_klim">#REF!</definedName>
    <definedName name="delt_t_top">'[5]TZ'!$D$55</definedName>
    <definedName name="E_el">'[5]Průběhy'!$C$75</definedName>
    <definedName name="E_teplo">'[5]Průběhy'!$C$78</definedName>
    <definedName name="E_vody">'[5]Průběhy'!$C$76</definedName>
    <definedName name="Ebj" localSheetId="6">#REF!</definedName>
    <definedName name="Ebj">#REF!</definedName>
    <definedName name="Ebkj" localSheetId="6">#REF!</definedName>
    <definedName name="Ebkj">#REF!</definedName>
    <definedName name="Ebks" localSheetId="6">#REF!</definedName>
    <definedName name="Ebks">#REF!</definedName>
    <definedName name="Ebs" localSheetId="6">#REF!</definedName>
    <definedName name="Ebs">#REF!</definedName>
    <definedName name="Edj" localSheetId="6">#REF!</definedName>
    <definedName name="Edj">#REF!</definedName>
    <definedName name="Eds" localSheetId="6">#REF!</definedName>
    <definedName name="Eds">#REF!</definedName>
    <definedName name="El_Pára" localSheetId="6">#REF!</definedName>
    <definedName name="El_Pára">#REF!</definedName>
    <definedName name="EL_vent" localSheetId="6">#REF!</definedName>
    <definedName name="EL_vent">#REF!</definedName>
    <definedName name="EL_vent_samostatný" localSheetId="6">#REF!</definedName>
    <definedName name="EL_vent_samostatný">#REF!</definedName>
    <definedName name="EL_vlhčení" localSheetId="6">#REF!</definedName>
    <definedName name="EL_vlhčení">#REF!</definedName>
    <definedName name="Excel_BuiltIn_Print_Titles" localSheetId="2">#REF!</definedName>
    <definedName name="Excel_BuiltIn_Print_Titles" localSheetId="3">#REF!</definedName>
    <definedName name="f_žaluz" localSheetId="6">'[3]Administrativa_bez_žaluz'!$D$5</definedName>
    <definedName name="f_žaluz">'[4]Administrativa_bez_žaluz'!$D$5</definedName>
    <definedName name="h">'[2]Vzor'!$AD$5:$AS$11</definedName>
    <definedName name="CHÚC" localSheetId="6">#REF!</definedName>
    <definedName name="CHÚC">#REF!</definedName>
    <definedName name="CHÚC_B" localSheetId="6">#REF!</definedName>
    <definedName name="CHÚC_B">#REF!</definedName>
    <definedName name="I_brezen">#REF!</definedName>
    <definedName name="I_červenec_1">#REF!</definedName>
    <definedName name="kb" localSheetId="6">#REF!</definedName>
    <definedName name="kb">#REF!</definedName>
    <definedName name="kbk" localSheetId="6">#REF!</definedName>
    <definedName name="kbk">#REF!</definedName>
    <definedName name="kd" localSheetId="6">#REF!</definedName>
    <definedName name="kd">#REF!</definedName>
    <definedName name="kor_klim">'[5]TZ'!$D$50</definedName>
    <definedName name="lat">'[5]TZ'!$D$46</definedName>
    <definedName name="měs">'[5]TZ'!$D$33</definedName>
    <definedName name="měsíce">'[5]Tabulky'!$J$24:$K$31</definedName>
    <definedName name="misa" localSheetId="6">#REF!</definedName>
    <definedName name="misa">#REF!</definedName>
    <definedName name="_xlnm.Print_Area" localSheetId="1">'01 - Výukový pavilon'!$C$4:$Q$70,'01 - Výukový pavilon'!$C$76:$Q$135,'01 - Výukový pavilon'!$C$141:$Q$1000</definedName>
    <definedName name="_xlnm.Print_Area" localSheetId="30">'D 2.2. Náhradní zrdoj'!$A$1:$F$37</definedName>
    <definedName name="_xlnm.Print_Area" localSheetId="16">'Infrastruktura'!$C$4:$Q$70,'Infrastruktura'!$C$76:$Q$100,'Infrastruktura'!$C$106:$Q$138</definedName>
    <definedName name="_xlnm.Print_Area" localSheetId="5">'SO 01 CHLAZENÍ D 1.4.3'!$A$1:$F$113</definedName>
    <definedName name="_xlnm.Print_Area" localSheetId="4">'SO 01 USTŘEDNÍ TOPENÍ D 1.4.3'!$A$1:$F$141</definedName>
    <definedName name="_xlnm.Print_Area" localSheetId="6">'SO 01 VZT D 1.4.4'!$A$1:$F$161</definedName>
    <definedName name="_xlnm.Print_Area" localSheetId="27">'SO 13 - Areálová přípojka da.. '!$C$4:$Q$70,'SO 13 - Areálová přípojka da.. '!$C$76:$Q$110,'SO 13 - Areálová přípojka da.. '!$C$116:$Q$199</definedName>
    <definedName name="_xlnm.Print_Area" localSheetId="7">'SO01 Silno D 1.4.5'!$A$1:$G$824</definedName>
    <definedName name="pis" localSheetId="6">#REF!</definedName>
    <definedName name="pis">#REF!</definedName>
    <definedName name="pl_food" localSheetId="6">#REF!</definedName>
    <definedName name="pl_food">#REF!</definedName>
    <definedName name="pl_kan" localSheetId="6">#REF!</definedName>
    <definedName name="pl_kan">#REF!</definedName>
    <definedName name="pl_kom" localSheetId="6">#REF!</definedName>
    <definedName name="pl_kom">#REF!</definedName>
    <definedName name="pl_os_show" localSheetId="6">'[3]Administrativa_bez_žaluz'!$D$3</definedName>
    <definedName name="pl_os_show">'[4]Administrativa_bez_žaluz'!$D$3</definedName>
    <definedName name="pl_os_sklad" localSheetId="6">'[3]Administrativa_bez_žaluz'!$D$4</definedName>
    <definedName name="pl_os_sklad">'[4]Administrativa_bez_žaluz'!$D$4</definedName>
    <definedName name="pl_zas" localSheetId="6">#REF!</definedName>
    <definedName name="pl_zas">#REF!</definedName>
    <definedName name="plocha_zam" localSheetId="6">#REF!</definedName>
    <definedName name="plocha_zam">#REF!</definedName>
    <definedName name="q_komerce" localSheetId="6">#REF!</definedName>
    <definedName name="q_komerce">#REF!</definedName>
    <definedName name="Q_měr_chl">'[5]Průběhy'!$D$58</definedName>
    <definedName name="q_os" localSheetId="6">#REF!</definedName>
    <definedName name="q_os">#REF!</definedName>
    <definedName name="q_oslunění_délka" localSheetId="6">#REF!</definedName>
    <definedName name="q_oslunění_délka">#REF!</definedName>
    <definedName name="Q_patro_soudob" localSheetId="6">#REF!</definedName>
    <definedName name="Q_patro_soudob">#REF!</definedName>
    <definedName name="q_rest" localSheetId="6">#REF!</definedName>
    <definedName name="q_rest">#REF!</definedName>
    <definedName name="q_světlo" localSheetId="6">#REF!</definedName>
    <definedName name="q_světlo">#REF!</definedName>
    <definedName name="q_technika" localSheetId="6">#REF!</definedName>
    <definedName name="q_technika">#REF!</definedName>
    <definedName name="q_topení" localSheetId="6">#REF!</definedName>
    <definedName name="q_topení">#REF!</definedName>
    <definedName name="Qm_ohřev" localSheetId="6">#REF!</definedName>
    <definedName name="Qm_ohřev">#REF!</definedName>
    <definedName name="Qm_ochalzení" localSheetId="6">#REF!</definedName>
    <definedName name="Qm_ochalzení">#REF!</definedName>
    <definedName name="ro_vod">'[5]TZ'!$D$49</definedName>
    <definedName name="ro_vz" localSheetId="6">'[3]Administrativa_bez_žaluz'!$M$1</definedName>
    <definedName name="ro_vz">'[4]Administrativa_bez_žaluz'!$M$1</definedName>
    <definedName name="ro_vzd">'[5]TZ'!$D$40</definedName>
    <definedName name="T_brezen">'[5]Průběhy'!$D$63</definedName>
    <definedName name="T_červen">'[5]Průběhy'!$D$66</definedName>
    <definedName name="T_červenec">'[5]Průběhy'!$D$67</definedName>
    <definedName name="T_duben">'[5]Průběhy'!$D$64</definedName>
    <definedName name="t_e">'[5]TZ'!$D$35</definedName>
    <definedName name="t_i">'[5]TZ'!$D$36</definedName>
    <definedName name="T_kveten">'[5]Průběhy'!$D$65</definedName>
    <definedName name="T_listopad">'[5]Průběhy'!$D$71</definedName>
    <definedName name="t_měření">'[5]TZ'!$O$33</definedName>
    <definedName name="t_mist" localSheetId="6">'[3]Administrativa_bez_žaluz'!$H$2</definedName>
    <definedName name="t_mist">'[4]Administrativa_bez_žaluz'!$H$2</definedName>
    <definedName name="t_prim" localSheetId="6">'[3]Administrativa_bez_žaluz'!$H$1</definedName>
    <definedName name="t_prim">'[4]Administrativa_bez_žaluz'!$H$1</definedName>
    <definedName name="T_rijen">'[5]Průběhy'!$D$70</definedName>
    <definedName name="T_srpen">'[5]Průběhy'!$D$68</definedName>
    <definedName name="T_top_ext">'[5]TZ'!$D$53</definedName>
    <definedName name="T_top_int">'[5]TZ'!$D$52</definedName>
    <definedName name="T_top_podl">'[5]TZ'!$D$54</definedName>
    <definedName name="T_zari">'[5]Průběhy'!$D$69</definedName>
    <definedName name="umy" localSheetId="6">#REF!</definedName>
    <definedName name="umy">#REF!</definedName>
    <definedName name="V_kanc" localSheetId="6">#REF!</definedName>
    <definedName name="V_kanc">#REF!</definedName>
    <definedName name="V_konf" localSheetId="6">#REF!</definedName>
    <definedName name="V_konf">#REF!</definedName>
    <definedName name="V_kuch" localSheetId="6">#REF!</definedName>
    <definedName name="V_kuch">#REF!</definedName>
    <definedName name="v_misa" localSheetId="6">#REF!</definedName>
    <definedName name="v_misa">#REF!</definedName>
    <definedName name="V_obchody" localSheetId="6">#REF!</definedName>
    <definedName name="V_obchody">#REF!</definedName>
    <definedName name="v_os" localSheetId="6">#REF!</definedName>
    <definedName name="v_os">#REF!</definedName>
    <definedName name="v_potrubí" localSheetId="6">#REF!</definedName>
    <definedName name="v_potrubí">#REF!</definedName>
    <definedName name="V_rest" localSheetId="6">#REF!</definedName>
    <definedName name="V_rest">#REF!</definedName>
    <definedName name="v_slunce">'[5]Tabulky'!$AD$4:$BB$11</definedName>
    <definedName name="vlh">'[5]TZ'!$D$45</definedName>
    <definedName name="Z_konst">'[5]Průběhy'!$C$77</definedName>
    <definedName name="_xlnm.Print_Titles" localSheetId="0">'1. Rekapitulace objektů stavby'!$1:$10</definedName>
    <definedName name="_xlnm.Print_Titles" localSheetId="1">'01 - Výukový pavilon'!$151:$151</definedName>
    <definedName name="_xlnm.Print_Titles" localSheetId="2">'SO 01 - ZTI D1.4.1'!$2:$2</definedName>
    <definedName name="_xlnm.Print_Titles" localSheetId="3">'SO 01 Plyn D1.4.2'!$2:$2</definedName>
    <definedName name="_xlnm.Print_Titles" localSheetId="4">'SO 01 USTŘEDNÍ TOPENÍ D 1.4.3'!$2:$2</definedName>
    <definedName name="_xlnm.Print_Titles" localSheetId="5">'SO 01 CHLAZENÍ D 1.4.3'!$2:$2</definedName>
    <definedName name="_xlnm.Print_Titles" localSheetId="6">'SO 01 VZT D 1.4.4'!$2:$2</definedName>
    <definedName name="_xlnm.Print_Titles" localSheetId="8">'SO01 MAR  D 1.4.6'!$2:$2</definedName>
    <definedName name="_xlnm.Print_Titles" localSheetId="9">'DTR D 1.4.7 A'!$2:$2</definedName>
    <definedName name="_xlnm.Print_Titles" localSheetId="10">'DTR D 1.4.7 C'!$2:$2</definedName>
    <definedName name="_xlnm.Print_Titles" localSheetId="11">'EPS D 1.4.8'!$2:$2</definedName>
    <definedName name="_xlnm.Print_Titles" localSheetId="12">'EKV D 1.4.9'!$2:$2</definedName>
    <definedName name="_xlnm.Print_Titles" localSheetId="13">'EZS D 1.4.9'!$2:$2</definedName>
    <definedName name="_xlnm.Print_Titles" localSheetId="16">'Infrastruktura'!$116:$116</definedName>
    <definedName name="_xlnm.Print_Titles" localSheetId="17">'SO 02  KOMCE'!$2:$2</definedName>
    <definedName name="_xlnm.Print_Titles" localSheetId="23">'SO 08 VSAK'!$2:$2</definedName>
    <definedName name="_xlnm.Print_Titles" localSheetId="27">'SO 13 - Areálová přípojka da.. '!$126:$126</definedName>
    <definedName name="_xlnm.Print_Titles" localSheetId="29">'SO 15 DROBNÁ ARCHITEKTURA'!$2:$2</definedName>
  </definedNames>
  <calcPr calcId="162913"/>
</workbook>
</file>

<file path=xl/sharedStrings.xml><?xml version="1.0" encoding="utf-8"?>
<sst xmlns="http://schemas.openxmlformats.org/spreadsheetml/2006/main" count="15805" uniqueCount="3898">
  <si>
    <t>Popis</t>
  </si>
  <si>
    <t>Cena</t>
  </si>
  <si>
    <t>Poř.</t>
  </si>
  <si>
    <t>Typ</t>
  </si>
  <si>
    <t>Alter. kód</t>
  </si>
  <si>
    <t>MJ</t>
  </si>
  <si>
    <t>Výměra</t>
  </si>
  <si>
    <t>Jedn. cena</t>
  </si>
  <si>
    <t>Potrubí</t>
  </si>
  <si>
    <t>##T2##N_Catalog_catGUID</t>
  </si>
  <si>
    <t>##T2##PRO_ITEM_catID</t>
  </si>
  <si>
    <t>##T2##PRO_ITEM_iteCode</t>
  </si>
  <si>
    <t>##T2##PRO_ITEM_szvCode</t>
  </si>
  <si>
    <t>##T2##PRO_ITEM_tevCode</t>
  </si>
  <si>
    <t>m</t>
  </si>
  <si>
    <t>ks</t>
  </si>
  <si>
    <t>Armatury</t>
  </si>
  <si>
    <t>kpl</t>
  </si>
  <si>
    <t>d40</t>
  </si>
  <si>
    <t>d50</t>
  </si>
  <si>
    <t>d75</t>
  </si>
  <si>
    <t>d110</t>
  </si>
  <si>
    <t>Kanalizační tvarovky a zařízení</t>
  </si>
  <si>
    <t>d70</t>
  </si>
  <si>
    <t>d100</t>
  </si>
  <si>
    <t xml:space="preserve">závěsný klozet, podomítkový modul, sedátko, tlačítko </t>
  </si>
  <si>
    <t>pisoár se senzor. splachovačem</t>
  </si>
  <si>
    <t>Čerpadla</t>
  </si>
  <si>
    <t>zpětný ventil-DN 20</t>
  </si>
  <si>
    <t>zpětný ventil-DN 40</t>
  </si>
  <si>
    <t>filtr-DN 20</t>
  </si>
  <si>
    <t>filtr-DN 40</t>
  </si>
  <si>
    <t>rohový ventil DN 15</t>
  </si>
  <si>
    <t>Vodoměry</t>
  </si>
  <si>
    <t>vypouštěcí kohout - DN 15</t>
  </si>
  <si>
    <t>Hydranty</t>
  </si>
  <si>
    <t>d125</t>
  </si>
  <si>
    <t>d150</t>
  </si>
  <si>
    <t>d200</t>
  </si>
  <si>
    <t xml:space="preserve">ZAŘIZOVACÍ PŘEDMĚTY </t>
  </si>
  <si>
    <t xml:space="preserve">závěsný invalidní klozet, podomítkový modul, sedátko, tlačítko </t>
  </si>
  <si>
    <t>umyvátko, sifon chrom, umyvadlová stojánková baterie s automatickou zátkou</t>
  </si>
  <si>
    <t>umyvadlo, sifon chrom, umyvadlová stojánková baterie s automatickou zátkou</t>
  </si>
  <si>
    <t>VNITŘNÍ VODOVOD</t>
  </si>
  <si>
    <t xml:space="preserve">VNITŘNÍ KANALIZACE </t>
  </si>
  <si>
    <t>svodné potrubí splaškové a dešťové kanalizace z plastového potrubí KG</t>
  </si>
  <si>
    <t>výstražná bílá folie PE</t>
  </si>
  <si>
    <t>signalizační vidič</t>
  </si>
  <si>
    <t>potrubí PE HD 25/3</t>
  </si>
  <si>
    <t>potrubí PE HD 32/3</t>
  </si>
  <si>
    <t>potrubí PE HD 40/3,5</t>
  </si>
  <si>
    <t>plastová šachta 40/40 cm včetně poklopu</t>
  </si>
  <si>
    <t xml:space="preserve">ZÁVLAHY </t>
  </si>
  <si>
    <t xml:space="preserve">20/2,3  </t>
  </si>
  <si>
    <t>25/2,8</t>
  </si>
  <si>
    <t>32/3,6</t>
  </si>
  <si>
    <t>50/5,6</t>
  </si>
  <si>
    <t>40/4,5</t>
  </si>
  <si>
    <t>DN 32</t>
  </si>
  <si>
    <t>kulový kohout-DN 20</t>
  </si>
  <si>
    <t>kulový kohout-DN 40</t>
  </si>
  <si>
    <t>kulový kohout-DN 15 s výpustí</t>
  </si>
  <si>
    <t>kulový kohout-DN 20 s výpustí</t>
  </si>
  <si>
    <t>kulový kohout-DN 25 s výpustí</t>
  </si>
  <si>
    <t>kulový kohout-DN 32 s vypustí</t>
  </si>
  <si>
    <t>kulový kohout-DN 40 s výpustí</t>
  </si>
  <si>
    <t>výtokový ventil v protizámrzném provedení- DN15</t>
  </si>
  <si>
    <t>termostatický cirkulační ventil-DN 15</t>
  </si>
  <si>
    <t>hydrant D19 s tvarově stálou hadicí 20 m (skříň s rámečkem 650/650/170 mm, plná bílá dvířka)</t>
  </si>
  <si>
    <t>přivzdušňovací ventil - DN 70</t>
  </si>
  <si>
    <t xml:space="preserve">ventilační hlavice  -DN70 </t>
  </si>
  <si>
    <t xml:space="preserve">ventilační hlavice -DN100 </t>
  </si>
  <si>
    <t>pračkový sifon -DN 40  s přivzdušňovacím ventilem</t>
  </si>
  <si>
    <t>kondenzační sifon -DN 40 (Q=0,37 l/s)</t>
  </si>
  <si>
    <t>podomítkový kondenzační sifon -DN 32 (Q=0,15 l/s)</t>
  </si>
  <si>
    <t>bezzápachová podlahová vpusť-DN 50 (Q=0,5 l/s) s nerezovou vtokovou mřížkou 123/123 mm</t>
  </si>
  <si>
    <t>podlahová vpusť-DN 50 (Q=1,81 l/s) s nerezovou vtokovou mřížkou 147/147 mm</t>
  </si>
  <si>
    <t>stoupací a zavěšené splaškové potrubí plastové odhlučněné (21 bB/4 l/s) vč. objímek, závěsů a konzol pro uchycení potrubí</t>
  </si>
  <si>
    <t>sprchový žlab s montážním tělesem s EPS s rámem a krytem z nerezové oceli (480x50 mm), sprchové dveře do niky 1000 mm, sprchová nástěnná baterie, sprchový set s hlavovou sprchou</t>
  </si>
  <si>
    <t>stoupací a zavěšené dešťové potrubí plastové odhlučněné - (21 dB/4 l/s) vč. objímek, závěsů a konzol pro uchycení potrubí s izolací proti rosení 5 mm</t>
  </si>
  <si>
    <t>d32</t>
  </si>
  <si>
    <t>d20</t>
  </si>
  <si>
    <t>stoupací a zavěšené celoplastové potrubí pro rozvod studené vody                    (S 4, SDR9, PN 22) + izolace z pěněného polyetylénu 13 mm</t>
  </si>
  <si>
    <t>připojovací celoplastové potrubí pro rozvod studené a teplé  vody                         (S 4, SDR 9, PN 22) + izolace z pěněného polyetylénu 9 mm</t>
  </si>
  <si>
    <t>potrubní oddělovač BA-DN 6/4"</t>
  </si>
  <si>
    <t>DN 25</t>
  </si>
  <si>
    <t>DN 40</t>
  </si>
  <si>
    <t>výlevka diturvitová  -DN 100, nástěnná baterie dřezová</t>
  </si>
  <si>
    <t>dvířka plastová 15/30 cm</t>
  </si>
  <si>
    <t>protipožární ucpávky potrubí</t>
  </si>
  <si>
    <t>prohlídky, tlaková zkouška a desinfekce potrubí dle ČSN 75 5409</t>
  </si>
  <si>
    <t>zaregulování soustavy</t>
  </si>
  <si>
    <t>prohlídky,  zkouška potrubí dle ČSN 75 67 60</t>
  </si>
  <si>
    <t>plastová šachta 50/50 cm s plastovým poklopem</t>
  </si>
  <si>
    <t>výtokový ventil se zpětnou klapkou-DN 15 s připojením na hadici</t>
  </si>
  <si>
    <t>m3</t>
  </si>
  <si>
    <t>nerezová ruční oční sprcha se dvěma hlavicemi k montáži na stůl</t>
  </si>
  <si>
    <t>přivzdušňovací ventil - DN 50</t>
  </si>
  <si>
    <t>kalich pro úkapy se zápachovou uzávěrkou-DN 32</t>
  </si>
  <si>
    <t xml:space="preserve">kulový kohout-DN 15 </t>
  </si>
  <si>
    <t>střešní vtok DN 125 s PVC izolační přírubou a el. ohřěvem (Q=14 l/s), odvodňovací kroužek, nástavec DN 125</t>
  </si>
  <si>
    <t>celoplastové potrubí pro odvod kondenzátu ( PN 10)</t>
  </si>
  <si>
    <t>mřížka 15/15</t>
  </si>
  <si>
    <t xml:space="preserve"> sifon-DN 50</t>
  </si>
  <si>
    <t>dvířka do sádrokartonu</t>
  </si>
  <si>
    <t>výlevka nástěnná ze žérohlíny 455x380 mm vč, chrom. mřížly -DN 50, sifon, nástěnná baterie dřezová</t>
  </si>
  <si>
    <t xml:space="preserve">kulový kohout-DN 32 </t>
  </si>
  <si>
    <t>vodoměr  na studenou vodu -5/4" s impulzním výstupen a s integrovanou zpětnou klapkou - 6,0m3/h (u vstupu do objektu)</t>
  </si>
  <si>
    <t>vodoměr fakturační na studenou vodu -1" s impulzním výstupen a s integrovanou zpětnou klapkou - 3,5m3/h  (zelená střecha)</t>
  </si>
  <si>
    <t>vodoměr fakturační na studenou vodu -3/4" impulzním výstupen a s integrovanou zpětnou klapkou- 2,5m3/h (závlahy)</t>
  </si>
  <si>
    <t>vodoměr na studenou vodu -3/4" impulzním výstupen a s integrovanou zpětnou klapkou- 2,5m3/h (dopouštění UT)</t>
  </si>
  <si>
    <t>výtok. ventil 3/4" se šroubením na hadici</t>
  </si>
  <si>
    <t>kulový kohout 3/4" s vypouštěním (ve filtr. šachtě u jezírka)</t>
  </si>
  <si>
    <t>výkopové práce                                                                                                        96x0,5x0,54=25,92 m3</t>
  </si>
  <si>
    <t>podsyp a obsyp potrubí pískem                                                                                                                        96x0,5x0,45-94x3,14x0,02x0,02-5x0,4x04x0,35= 21,22 m3</t>
  </si>
  <si>
    <t>zásyp vytěženou zeminou se zhutněním                                                                                                        25,92-94x0,5x0,45-5x0,4x0,4x0,5= 4,37 m3</t>
  </si>
  <si>
    <t>zpětný ventil-DN 32</t>
  </si>
  <si>
    <t>tlakoměr</t>
  </si>
  <si>
    <t>pojistný ventil-DN 20</t>
  </si>
  <si>
    <t>expanzní nádoba 18 l (10 Bar, 70°C) s flowjet. armaturou</t>
  </si>
  <si>
    <t>potrubí z ocel. trub závitových pozinkovaných pro rozvod požární vody+ izolace z pěněného polyetylénu 9 mm</t>
  </si>
  <si>
    <t>připojovací potrubí plastové - systém HT vč. objímek, závěsů a konzol pro uchycení potrubí s návlekovou izolací 5 mm</t>
  </si>
  <si>
    <t>dvířka magnetická velikosti obkladu (pod obklad)</t>
  </si>
  <si>
    <t>dvířka magnetická vel. obkladu (pod obklad)</t>
  </si>
  <si>
    <t>střešní vtok DN 100 s PVC izolační přírubou a el. ohřěvem (Q=9,9 l/s), odvodňovací kroužek, nástavec DN 100</t>
  </si>
  <si>
    <t>izolace z čedičové vlny 30 mm s AL folií</t>
  </si>
  <si>
    <t>izolace z čedičové vlny 40 mm s AL folií</t>
  </si>
  <si>
    <t>izolace z čedičové vlny 25 mm s AL folií</t>
  </si>
  <si>
    <t>izolace z čedičové vlny 20 mm s AL folií</t>
  </si>
  <si>
    <t>stoupací a zavěšené celoplastové potrubí pro rozvod teplé vody a cirkulace       (S 4, SDR 9, PN 22) + izolace z čedičové vlny a AL folií dle vyhlášky 193/2007</t>
  </si>
  <si>
    <t>cirkulační čerpadlo TV (Qmax=3,5 m3/h, výtlak-4 m, 3 stupně otáček, PN 10, 230 V)</t>
  </si>
  <si>
    <t>VNITŘNÍ INSTALACE - CELKEM</t>
  </si>
  <si>
    <t xml:space="preserve">ZÁVLAHY - CELKEM </t>
  </si>
  <si>
    <t>odvoz přebytečné zeminy na skládku včetně skládkovného                                                                                                        25,92-4,37=21,55 m3</t>
  </si>
  <si>
    <t>plastová perforovaná šachta 40/40 cm pro zelené střechyobalená geotextilií</t>
  </si>
  <si>
    <t>CELKEM  bez DPH</t>
  </si>
  <si>
    <t>VNITŘNÍ PLYOVOD</t>
  </si>
  <si>
    <t>potrubí z ocel. trub černých spojovaných svařováním</t>
  </si>
  <si>
    <t xml:space="preserve">DN 25 </t>
  </si>
  <si>
    <t>syntetický nátěr potrubí (2x základ)</t>
  </si>
  <si>
    <t>ocel. chránička 70/3</t>
  </si>
  <si>
    <t>uzávěr R 750 D-DN 25</t>
  </si>
  <si>
    <t>pozice</t>
  </si>
  <si>
    <t>umístění</t>
  </si>
  <si>
    <t>název</t>
  </si>
  <si>
    <t>1.1.</t>
  </si>
  <si>
    <t>střecha</t>
  </si>
  <si>
    <t>vzduchotechnická jednotka s rekuperací tepla a chlazením přívod vzduchu 10 000 m3/hod, 550 Pa, odvod vzduchu 11 000 m3/hod 550Pa, příkony elektromotorů 2x7 kW, jednotka je dodána s frekvenčními měniči nebo EC motory, přímý výparník dvouokruhový celkem 40 kW, ohřívač vodní topný výkon 25 kW, volná komora pro umístění regulace vzduchotechniky, složení přívodní části klapka, tlumící komora 1600 mm,filtr,rekuperační výměník deskový, ohřívač, přímy výparník, ventilátor, odvodní část filtr, volná komora,deskový výměník, ventilátor, tlumící komora, klapka. Rám pod jednotku akustický tlak celého zařízení do okolí max. 60 dB(A), VZT jednotka musí splňovat požadavky Ecodesign 2018</t>
  </si>
  <si>
    <t>1.2.</t>
  </si>
  <si>
    <t>kondenzační jednotka pro vzduchotechniku, chladící výkon 22 kW, el. Příkon 7kW, regulace výkonu inverter, akustický tlak do okolí 1m 59dB(A), komunikační modul, chladivové potrubí 3/8/3/4 20 m, chladivo, vstřikovací ventil</t>
  </si>
  <si>
    <t>1.3.</t>
  </si>
  <si>
    <t>tlumiče hluku</t>
  </si>
  <si>
    <t>1.3.1</t>
  </si>
  <si>
    <t>strop HT001a</t>
  </si>
  <si>
    <t>tlumič hluku s náběhovými plechy 1200x1000/2000</t>
  </si>
  <si>
    <t>1.3.2</t>
  </si>
  <si>
    <t>HT 117</t>
  </si>
  <si>
    <t>tlumič hluku s náběhovými plechy 500x250/1000</t>
  </si>
  <si>
    <t>1.3.3</t>
  </si>
  <si>
    <t xml:space="preserve">HT116,105,   106a,107a,109, 010,001b,003           </t>
  </si>
  <si>
    <t>tlumič hluku 160/1000</t>
  </si>
  <si>
    <t>1.3.4</t>
  </si>
  <si>
    <t>HT 115,114,102,  103,106b,107b, 011,009,008, 004,005</t>
  </si>
  <si>
    <t>tlumič hluku 200/1000</t>
  </si>
  <si>
    <t>1.4.</t>
  </si>
  <si>
    <t>vlhčící komora 1000x800/1300 vodotěsná s odvodem kondenzátu a připojením pro parní trysky</t>
  </si>
  <si>
    <t>1.5.</t>
  </si>
  <si>
    <t>ochoz HT101</t>
  </si>
  <si>
    <t xml:space="preserve">parní vyvíječ 40kg páry/hod, příkon 30 kW, čidlo vlhkosti 0-10V,čidlo tlakové diference, hygrostat, parní trubice,parní hadice,kondenzační hadice </t>
  </si>
  <si>
    <t>1.6.</t>
  </si>
  <si>
    <t>požární klapky se servopohonem 230V a signalizací polohy</t>
  </si>
  <si>
    <t>1.6.1,1.6.2,1.6.3,1.6.4</t>
  </si>
  <si>
    <t>viz tabulka PK</t>
  </si>
  <si>
    <t>požární klapky se servopohonem 230V a signalizací polohy 500x315</t>
  </si>
  <si>
    <t>1.6.5,1.6.6,1.6.7,1.6.8,1.6.9,1.6.10,1.6.11</t>
  </si>
  <si>
    <t>požární klapky se servopohonem 230V a signalizací polohy 355x315</t>
  </si>
  <si>
    <t>1.6.12,1.6.14,1.6.17,1.6.19</t>
  </si>
  <si>
    <t>požární klapky se servopohonem 230V a signalizací polohy 315x250</t>
  </si>
  <si>
    <t>1.6.13</t>
  </si>
  <si>
    <t>požární klapky se servopohonem 230V a signalizací polohy 315x315</t>
  </si>
  <si>
    <t>požární klapky se servopohonem 230V a signalizací polohy 400x315</t>
  </si>
  <si>
    <t>požární klapky se servopohonem 230V a signalizací polohy 250x250</t>
  </si>
  <si>
    <t>1.6.21</t>
  </si>
  <si>
    <t>PSUM se servopohonem 230V a signalizací polohy 200x315, rám a krycí mřížka</t>
  </si>
  <si>
    <t>1.7.</t>
  </si>
  <si>
    <t>Regulátor průtoku vzduchu osazen kompaktním VAV regulátorem, napájení 24VAC, s komunikací KNX/PL-Link, regulace na konstantní nebo proměnný průtok</t>
  </si>
  <si>
    <t>viz tabulka regulátorů</t>
  </si>
  <si>
    <t>1.9</t>
  </si>
  <si>
    <t>1.10</t>
  </si>
  <si>
    <t>přívodní anemostat 300 m3/hod</t>
  </si>
  <si>
    <t>1.11</t>
  </si>
  <si>
    <t>přívodní ventil 150 m3/hod</t>
  </si>
  <si>
    <t>1.12</t>
  </si>
  <si>
    <t>odvodní anemostat 500 m3/hod</t>
  </si>
  <si>
    <t>1.13</t>
  </si>
  <si>
    <t>odvodní ventil 150 m3/hod</t>
  </si>
  <si>
    <t>1.14</t>
  </si>
  <si>
    <t>přívodní velkoplošná vyústka 500m3/hod</t>
  </si>
  <si>
    <t>1.15</t>
  </si>
  <si>
    <t>1.16</t>
  </si>
  <si>
    <t>1.17</t>
  </si>
  <si>
    <t>1.18</t>
  </si>
  <si>
    <t>hranaté potrubí do obvodu 3000/45% tvarovek m2</t>
  </si>
  <si>
    <t>1.19</t>
  </si>
  <si>
    <t>Spiro do průměru 315/30% tvarovek bm</t>
  </si>
  <si>
    <t>1.20</t>
  </si>
  <si>
    <t>požární izolace m2</t>
  </si>
  <si>
    <t>1.21</t>
  </si>
  <si>
    <t>požární ucpávky ks</t>
  </si>
  <si>
    <t>1.22</t>
  </si>
  <si>
    <t>tepelná izolace venkovní m2</t>
  </si>
  <si>
    <t>1.23</t>
  </si>
  <si>
    <t>protidešťová žaluzie 10 000m3/hod</t>
  </si>
  <si>
    <t>1.24</t>
  </si>
  <si>
    <t xml:space="preserve">odvod vzduchu CT </t>
  </si>
  <si>
    <t>2.1.</t>
  </si>
  <si>
    <t>HT106b</t>
  </si>
  <si>
    <t>ventilátor pro odvod vzduchu z CT 500W/230V</t>
  </si>
  <si>
    <t>2.2.</t>
  </si>
  <si>
    <t>2.3.</t>
  </si>
  <si>
    <t>Spiro 200/30% tvarovek</t>
  </si>
  <si>
    <t>2.4.</t>
  </si>
  <si>
    <t>přetlaková klapka 200</t>
  </si>
  <si>
    <t>2.5.</t>
  </si>
  <si>
    <t>2.6.</t>
  </si>
  <si>
    <t>hlavice na střeše 200</t>
  </si>
  <si>
    <t>2.7.</t>
  </si>
  <si>
    <t>izolace a oplechování na střeše m2</t>
  </si>
  <si>
    <t>přívod vzduchu pro HT 114</t>
  </si>
  <si>
    <t>3.1.1</t>
  </si>
  <si>
    <t>HT 124</t>
  </si>
  <si>
    <t>přívodní VZT jednotka pro HT 124, 2 kW ventilátor, 30kW el. Ohřev, složení klapka, filtr, ventilátor, el. Ohřívač, regulace výkonu 660m3/hod-2300m3/hod/350 Pa, jednotka bude umístěna v podhledu</t>
  </si>
  <si>
    <t>3.1.2</t>
  </si>
  <si>
    <t>tlumič hluku 700x400/1000</t>
  </si>
  <si>
    <t>3.1.3.</t>
  </si>
  <si>
    <t>přívodní anemostat 800m3/hod</t>
  </si>
  <si>
    <t>3.1.4</t>
  </si>
  <si>
    <t>3.1.5.</t>
  </si>
  <si>
    <t>hranaté potrubí do obvodu 2000/30% tvarovek m2</t>
  </si>
  <si>
    <t>3.1.6.</t>
  </si>
  <si>
    <t>tepelná izolace m2</t>
  </si>
  <si>
    <t>3.1.7.</t>
  </si>
  <si>
    <t>sací žaluzie 2500m3/hod</t>
  </si>
  <si>
    <t>odvod vzduchu HT 124</t>
  </si>
  <si>
    <t>3.2.1</t>
  </si>
  <si>
    <t>teplotně odolný ventilátor 600m3/hod, prum. 315</t>
  </si>
  <si>
    <t>3.2.2</t>
  </si>
  <si>
    <t>3.2.3</t>
  </si>
  <si>
    <t>tepelná izolace na potrubí m2</t>
  </si>
  <si>
    <t>3.2.4</t>
  </si>
  <si>
    <t>zpětná klapka 315, teplotně odolná</t>
  </si>
  <si>
    <t>3.2.5</t>
  </si>
  <si>
    <t>hlavice 315 nerez</t>
  </si>
  <si>
    <t>3.2.6</t>
  </si>
  <si>
    <t>venkovní oplechování m2</t>
  </si>
  <si>
    <t>3.3.1</t>
  </si>
  <si>
    <t>teplotně odolný ventilátor 600m3/hod, prum. 250</t>
  </si>
  <si>
    <t>3.3.2</t>
  </si>
  <si>
    <t>3.3.3</t>
  </si>
  <si>
    <t>3.3.4</t>
  </si>
  <si>
    <t>zpětná klapka 250, teplotně odolná</t>
  </si>
  <si>
    <t>3.3.5</t>
  </si>
  <si>
    <t>hlavice 250 nerez</t>
  </si>
  <si>
    <t>3.3.6</t>
  </si>
  <si>
    <t>3.4.1</t>
  </si>
  <si>
    <t>teplotně odolný ventilátor 90m3/hod, prum. 160</t>
  </si>
  <si>
    <t>3.4.2</t>
  </si>
  <si>
    <t>3.4.3</t>
  </si>
  <si>
    <t>3.4.4</t>
  </si>
  <si>
    <t>zpětná klapka 160, teplotně odolná</t>
  </si>
  <si>
    <t>3.4.5</t>
  </si>
  <si>
    <t>hlavice 160 nerez</t>
  </si>
  <si>
    <t>3.4.6</t>
  </si>
  <si>
    <t>3.5.1</t>
  </si>
  <si>
    <t>teplotně odolný ventilátor tlakový výkon 600Pa, prum. 125</t>
  </si>
  <si>
    <t>3.5.2</t>
  </si>
  <si>
    <t>3.5.3</t>
  </si>
  <si>
    <t>3.5.4</t>
  </si>
  <si>
    <t>zpětná klapka 125, teplotně odolná</t>
  </si>
  <si>
    <t>3.5.5</t>
  </si>
  <si>
    <t>hlavice 125 nerez</t>
  </si>
  <si>
    <t>3.5.6</t>
  </si>
  <si>
    <t>3.6.1</t>
  </si>
  <si>
    <t>odtah digestoře na střechu, ventilátor v digestoři</t>
  </si>
  <si>
    <t>,</t>
  </si>
  <si>
    <t>3.6.2</t>
  </si>
  <si>
    <t>3.6.3</t>
  </si>
  <si>
    <t>3.6.4</t>
  </si>
  <si>
    <t>3.6.5</t>
  </si>
  <si>
    <t>3.6.6</t>
  </si>
  <si>
    <t>odvod HT 107a</t>
  </si>
  <si>
    <t>4.1.</t>
  </si>
  <si>
    <t>HT 107a</t>
  </si>
  <si>
    <t>4.2</t>
  </si>
  <si>
    <t>4.3</t>
  </si>
  <si>
    <t>4.4</t>
  </si>
  <si>
    <t>4.5</t>
  </si>
  <si>
    <t>4.6</t>
  </si>
  <si>
    <t>Odvod vzduchu technická místnost HT 006a</t>
  </si>
  <si>
    <t>5.1.</t>
  </si>
  <si>
    <t>HT 006a</t>
  </si>
  <si>
    <t>ventilátor pro odvod vzduchu  350 m3/hod</t>
  </si>
  <si>
    <t>5.2.</t>
  </si>
  <si>
    <t>spiro 160/30% tvarovek</t>
  </si>
  <si>
    <t>5.3.</t>
  </si>
  <si>
    <t>vyústka 350 m3/hod</t>
  </si>
  <si>
    <t>Odvod vzduchu místnost HT 004</t>
  </si>
  <si>
    <t>6.1.</t>
  </si>
  <si>
    <t>HT 004</t>
  </si>
  <si>
    <t>teplotně odolný ventilátor  prum. 160</t>
  </si>
  <si>
    <t>6.2</t>
  </si>
  <si>
    <t>6.3</t>
  </si>
  <si>
    <t>6.4</t>
  </si>
  <si>
    <t>6.5</t>
  </si>
  <si>
    <t>6.6</t>
  </si>
  <si>
    <t>Odvod vzduchu technická místnost HT 005</t>
  </si>
  <si>
    <t>7.1.</t>
  </si>
  <si>
    <t>HT 005</t>
  </si>
  <si>
    <t>7.2</t>
  </si>
  <si>
    <t>7.3</t>
  </si>
  <si>
    <t>7.4</t>
  </si>
  <si>
    <t>7.5</t>
  </si>
  <si>
    <t>7.6</t>
  </si>
  <si>
    <t>Odvod vzduchu technická místnost HT 109</t>
  </si>
  <si>
    <t>8.1.</t>
  </si>
  <si>
    <t>HT 109</t>
  </si>
  <si>
    <t>ventilátor do prostředí s nebezpečím výbuchu 1000m3/hod        200 Pa, dva stupně výkonu</t>
  </si>
  <si>
    <t>8.2</t>
  </si>
  <si>
    <t>8.3</t>
  </si>
  <si>
    <t>8.4</t>
  </si>
  <si>
    <t>zpětná klapka 200, teplotně odolná</t>
  </si>
  <si>
    <t>8.5</t>
  </si>
  <si>
    <t>hlavice 200 nerez</t>
  </si>
  <si>
    <t>8.6</t>
  </si>
  <si>
    <t>8.7</t>
  </si>
  <si>
    <t>8.8</t>
  </si>
  <si>
    <t>8.9</t>
  </si>
  <si>
    <t>klapka servo 250 do provedení Ex</t>
  </si>
  <si>
    <t>8.10</t>
  </si>
  <si>
    <t>8.11</t>
  </si>
  <si>
    <t>8.12</t>
  </si>
  <si>
    <t>filtr 700x400</t>
  </si>
  <si>
    <t>8.13</t>
  </si>
  <si>
    <t>vyústka 600x600, R3</t>
  </si>
  <si>
    <t>8.14</t>
  </si>
  <si>
    <t>digestoř nerez 2000x1000x500</t>
  </si>
  <si>
    <t>odvětrání pece v HT 116</t>
  </si>
  <si>
    <t>9.1.</t>
  </si>
  <si>
    <t>HT 116</t>
  </si>
  <si>
    <t>9.2</t>
  </si>
  <si>
    <t>9.3</t>
  </si>
  <si>
    <t>9.4</t>
  </si>
  <si>
    <t>zpětná klapka 110, teplotně odolná</t>
  </si>
  <si>
    <t>9.5</t>
  </si>
  <si>
    <t>hlavice 110 nerez</t>
  </si>
  <si>
    <t>9.6</t>
  </si>
  <si>
    <t>Větrání CHUC</t>
  </si>
  <si>
    <t>P.1.</t>
  </si>
  <si>
    <t>HT 016</t>
  </si>
  <si>
    <t>ventilátor CHUC 4000m3/hod/300 Pa</t>
  </si>
  <si>
    <t>P.2.</t>
  </si>
  <si>
    <t>P.3.</t>
  </si>
  <si>
    <t>hranaté potrubí do obvodu 2000 mm/30% tvarovek m2</t>
  </si>
  <si>
    <t>P.4</t>
  </si>
  <si>
    <t>P.5</t>
  </si>
  <si>
    <t>vyústka tahokov 700x400, 4000 m3/hod</t>
  </si>
  <si>
    <t>P.6</t>
  </si>
  <si>
    <t>protidešťová žaluzie 700x400,4000 m3/hod</t>
  </si>
  <si>
    <t>Odvětrání výtahové šachty hlavice 250</t>
  </si>
  <si>
    <t>montáž</t>
  </si>
  <si>
    <t>Pozice</t>
  </si>
  <si>
    <t>mj</t>
  </si>
  <si>
    <t>množství</t>
  </si>
  <si>
    <t>cena / mj</t>
  </si>
  <si>
    <t>cena celkem</t>
  </si>
  <si>
    <t>VRF SYSTÉM</t>
  </si>
  <si>
    <t xml:space="preserve">dodávka komunikačního převodníku Modbus RTU/RS485 pro připojení do BMS objektu, vč. potřebných sw prací nutných k datové integraci do BMS. Kabeláž vnitřní sběrnice systému chlazení  je dodávkou dodavatele chlazení až po svorky komunikačního převodníku </t>
  </si>
  <si>
    <t>VĚTEV CHLAZENÍ-TOPENÍ</t>
  </si>
  <si>
    <t>KON.4</t>
  </si>
  <si>
    <t>kondenzační jednotka - velikost 1830x990x780; jmenovitý chladící výkon: 28 kW; jmenovitý topný výkon 31,5 kW; SEER/ESEER: 6,65/6,99; SCOP/ESCOP: 5,43/5,65; max dB: 79; V-ph-Hz: 400-3-50; chladivo: R410a</t>
  </si>
  <si>
    <t>KON.5</t>
  </si>
  <si>
    <t>kondenzační jednotka - velikost 1830x990x780; jmenovitý chladící výkon: 22,4 kW; jmenovitý topný výkon 25 kW; SEER/ESEER: 7,30/7,68; SCOP/ESCOP: 5,84/6,08; max dB: 78; V-ph-Hz: 400-3-50, chladivo R410a</t>
  </si>
  <si>
    <t>K.003.1</t>
  </si>
  <si>
    <t>VRF 2-cestná kazetová jednotka - velikosti 295x815x570; jmenovitý chladící výkon: 2,2 kW; jmenovitý topný výkon 2,5 kW; 230V; vestavěné čerpadlo kondenzátu s výtlakem min 850 mm; možnost použít integrovaný infra přijímač a dálkový ovladač</t>
  </si>
  <si>
    <t>K.004.1</t>
  </si>
  <si>
    <t>VRF 2-cestná kazetová jednotka - velikosti 345x1180x570; jmenovitý chladící výkon: 5,6 kW; jmenovitý topný výkon 6,3 kW;  230V; vestavěné čerpadlo kondenzátu s výtlakem min 850 mm; možnost použít integrovaný infra přijímač a dálkový ovladač</t>
  </si>
  <si>
    <t>K.007a.1</t>
  </si>
  <si>
    <t>VRF nástěnná jednotka - velikost 320x1050x228; jmenovitý chladící výkon: 2,2 kW; jmenovitý topný výkon 2,5 kW;  230V; infračervené dálkové ovládání, 3-stupňový filtrační systém pro čistý vzduch; včetně čerpadla kondenzátu s výtlakem min 850 mm</t>
  </si>
  <si>
    <t>K.008.1</t>
  </si>
  <si>
    <t>VRF 2-cestná kazetová jednotka - velikosti 295x815x570; jmenovitý chladící výkon: 2,2 kW; jmenovitý topný výkon 2,5 kW;  230V; vestavěné čerpadlo kondenzátu s výtlakem min 850 mm; možnost použít integrovaný infra přijímač a dálkový ovladač</t>
  </si>
  <si>
    <t>K.009.1</t>
  </si>
  <si>
    <t>K.010.1</t>
  </si>
  <si>
    <t>VRF 2-cestná kazetová jednotka - velikosti 295x815x570; jmenovitý chladící výkon: 3,6 kW; jmenovitý topný výkon 4 kW;  230V; vestavěné čerpadlo kondenzátu s výtlakem min 850 mm; možnost použít integrovaný infra přijímač a dálkový ovladač</t>
  </si>
  <si>
    <t>K.105.1</t>
  </si>
  <si>
    <t>K.106b.1</t>
  </si>
  <si>
    <t>K.107a.1</t>
  </si>
  <si>
    <t>K.107b.1</t>
  </si>
  <si>
    <t>K.109.1</t>
  </si>
  <si>
    <t>VRF 2-cestná kazetová jednotka - velikosti 295x815x570; jmenovitý chladící výkon: 2,2 kW; jmenovitý topný výkon 2,5 kW; vestavěné čerpadlo kondenzátu s výtlakem min 850 mm; možnost použít integrovaný infra přijímač a dálkový ovladač</t>
  </si>
  <si>
    <t>K.111.1</t>
  </si>
  <si>
    <t>K.114.1</t>
  </si>
  <si>
    <t>K.115.1</t>
  </si>
  <si>
    <t>K.116.1</t>
  </si>
  <si>
    <t>K.117.1</t>
  </si>
  <si>
    <t>VRF 2-cestná kazetová jednotka - velikosti 345x1180x570; jmenovitý chladící výkon: 7,1 kW; jmenovitý topný výkon 8 kW;  230V; vestavěné čerpadlo kondenzátu s výtlakem min 850 mm; možnost použít integrovaný infra přijímač a dálkový ovladač</t>
  </si>
  <si>
    <t>krycí panel 20x1050x680 pro 2-cestné kazetové jednotky</t>
  </si>
  <si>
    <t>krycí panel 20x1415x680 pro 2-cestné kazetové jednotky</t>
  </si>
  <si>
    <t>odbočka pro venkovní jednotky</t>
  </si>
  <si>
    <t>Y-rozbočka (dimenze dle projektu)</t>
  </si>
  <si>
    <t>předizolované potrubí - plyn</t>
  </si>
  <si>
    <r>
      <rPr>
        <sz val="10"/>
        <color indexed="8"/>
        <rFont val="Calibri"/>
        <family val="2"/>
      </rPr>
      <t>Ø</t>
    </r>
    <r>
      <rPr>
        <sz val="10"/>
        <color indexed="8"/>
        <rFont val="Arial"/>
        <family val="2"/>
      </rPr>
      <t>9,5 mm</t>
    </r>
  </si>
  <si>
    <t>bm</t>
  </si>
  <si>
    <r>
      <rPr>
        <sz val="10"/>
        <color indexed="8"/>
        <rFont val="Calibri"/>
        <family val="2"/>
      </rPr>
      <t>Ø12,7</t>
    </r>
    <r>
      <rPr>
        <sz val="10"/>
        <color indexed="8"/>
        <rFont val="Arial"/>
        <family val="2"/>
      </rPr>
      <t xml:space="preserve"> mm</t>
    </r>
  </si>
  <si>
    <r>
      <rPr>
        <sz val="10"/>
        <color indexed="8"/>
        <rFont val="Calibri"/>
        <family val="2"/>
      </rPr>
      <t>Ø15,9</t>
    </r>
    <r>
      <rPr>
        <sz val="10"/>
        <color indexed="8"/>
        <rFont val="Arial"/>
        <family val="2"/>
      </rPr>
      <t xml:space="preserve"> mm</t>
    </r>
  </si>
  <si>
    <r>
      <rPr>
        <sz val="10"/>
        <color indexed="8"/>
        <rFont val="Calibri"/>
        <family val="2"/>
      </rPr>
      <t>Ø22,2</t>
    </r>
    <r>
      <rPr>
        <sz val="10"/>
        <color indexed="8"/>
        <rFont val="Arial"/>
        <family val="2"/>
      </rPr>
      <t xml:space="preserve"> mm</t>
    </r>
  </si>
  <si>
    <r>
      <rPr>
        <sz val="10"/>
        <color indexed="8"/>
        <rFont val="Calibri"/>
        <family val="2"/>
      </rPr>
      <t>Ø28,6</t>
    </r>
    <r>
      <rPr>
        <sz val="10"/>
        <color indexed="8"/>
        <rFont val="Arial"/>
        <family val="2"/>
      </rPr>
      <t xml:space="preserve"> mm</t>
    </r>
  </si>
  <si>
    <t>předizolované potrubí - kapalina</t>
  </si>
  <si>
    <r>
      <rPr>
        <sz val="10"/>
        <color indexed="8"/>
        <rFont val="Calibri"/>
        <family val="2"/>
      </rPr>
      <t>Ø</t>
    </r>
    <r>
      <rPr>
        <sz val="10"/>
        <color indexed="8"/>
        <rFont val="Arial"/>
        <family val="2"/>
      </rPr>
      <t>6,4 mm</t>
    </r>
  </si>
  <si>
    <t>Komunikační kabel</t>
  </si>
  <si>
    <t>Doplnění chladiva R410 do potrubí</t>
  </si>
  <si>
    <t>kg</t>
  </si>
  <si>
    <t>VĚTEV CELOROČNÍHO CHLAZENÍ</t>
  </si>
  <si>
    <t>KON.1</t>
  </si>
  <si>
    <t>kondenzační jednotka - velikost 1830x1210x780; jmenovitý chladící výkon: 45 kW; jmenovitý topný výkon 50 kW; SEER/ESEER: 6,53/6,82; SCOP/ESCOP: 4,89/5,08; max dB: 84; V-ph-Hz: 400-3-50; chladivo: R410a</t>
  </si>
  <si>
    <t>KON.2</t>
  </si>
  <si>
    <t>KON.3</t>
  </si>
  <si>
    <t>kondenzační jednotka - velikost 1830x990x780; jmenovitý chladící výkon: 33,5 kW; jmenovitý topný výkon 37,5 kW; SEER/ESEER: 6,36/6,71; SCOP/ESCOP: 4,88/5,09; max dB: 83; V-ph-Hz: 400-3-50; chladivo: R410a</t>
  </si>
  <si>
    <t>K.001a.1</t>
  </si>
  <si>
    <t>VRF 2-cestná kazetová jednotka - velikosti 345x1600x570; jmenovitý chladící výkon: 16 kW; jmenovitý topný výkon 18 kW;  230V; vestavěné čerpadlo kondenzátu s výtlakem min 850 mm; možnost použít integrovaný infra přijímač a dálkový ovladač</t>
  </si>
  <si>
    <t>K.001a.2</t>
  </si>
  <si>
    <t>K.005.1</t>
  </si>
  <si>
    <t>VRF 2-cestná kazetová jednotka - velikosti 345x1600x570; jmenovitý chladící výkon: 14 kW; jmenovitý topný výkon 16 kW;  230V; vestavěné čerpadlo kondenzátu s výtlakem min 850 mm; možnost použít integrovaný infra přijímač a dálkový ovladač</t>
  </si>
  <si>
    <t>K.005.2</t>
  </si>
  <si>
    <t>K.006b.1</t>
  </si>
  <si>
    <t>VRF nástěnná jednotka - velikost 320x1050x228; jmenovitý chladící výkon: 4,5 kW; jmenovitý topný výkon 5 kW;  230V; infračervené dálkové ovládání, 3-stupňový filtrační systém pro čistý vzduch; včetně čerpadla kondenzátu s výtlakem min 850 mm</t>
  </si>
  <si>
    <t>K.011.1</t>
  </si>
  <si>
    <t>K.011.2</t>
  </si>
  <si>
    <t>K.102.1</t>
  </si>
  <si>
    <t>K.103.1</t>
  </si>
  <si>
    <t>VRF 2-cestná kazetová jednotka - velikosti 345x1180x570; jmenovitý chladící výkon: 5,6 kW; jmenovitý topný výkon 6,3 kW;  230V;vestavěné čerpadlo kondenzátu s výtlakem min 850 mm; možnost použít integrovaný infra přijímač a dálkový ovladač</t>
  </si>
  <si>
    <t>K.104.1</t>
  </si>
  <si>
    <t>VRF 4-cestná kazetová jednotka - velikosti 256x840x840; jmenovitý chladící výkon: 16 kW; jmenovitý topný výkon 18 kW;  230V; vestavěné čerpadlo kondenzátu s výtlakem min 850 mm; možnost použít integrovaný infra přijímač a dálkový ovladač</t>
  </si>
  <si>
    <t>krycí panel 20x840x840 pro 4-cestnou kazetovou jednotku</t>
  </si>
  <si>
    <t>krycí panel 20x1835x680 pro 2-cestné kazetové jednotky</t>
  </si>
  <si>
    <t>měděné předizolované potrubí - plyn</t>
  </si>
  <si>
    <r>
      <rPr>
        <sz val="10"/>
        <color indexed="8"/>
        <rFont val="Calibri"/>
        <family val="2"/>
      </rPr>
      <t>Ø34,9</t>
    </r>
    <r>
      <rPr>
        <sz val="10"/>
        <color indexed="8"/>
        <rFont val="Arial"/>
        <family val="2"/>
      </rPr>
      <t xml:space="preserve"> mm</t>
    </r>
  </si>
  <si>
    <r>
      <rPr>
        <sz val="10"/>
        <color indexed="8"/>
        <rFont val="Calibri"/>
        <family val="2"/>
      </rPr>
      <t>Ø41,3</t>
    </r>
    <r>
      <rPr>
        <sz val="10"/>
        <color indexed="8"/>
        <rFont val="Arial"/>
        <family val="2"/>
      </rPr>
      <t xml:space="preserve"> mm</t>
    </r>
  </si>
  <si>
    <t>měděné předizolované potrubí - kapalina</t>
  </si>
  <si>
    <r>
      <rPr>
        <sz val="10"/>
        <color indexed="8"/>
        <rFont val="Calibri"/>
        <family val="2"/>
      </rPr>
      <t>Ø19,1</t>
    </r>
    <r>
      <rPr>
        <sz val="10"/>
        <color indexed="8"/>
        <rFont val="Arial"/>
        <family val="2"/>
      </rPr>
      <t xml:space="preserve"> mm</t>
    </r>
  </si>
  <si>
    <t>VĚTEV CHLAZENÍ SERVEROVNY</t>
  </si>
  <si>
    <t>KON.SERVER.1</t>
  </si>
  <si>
    <t>kondenzační jednotka - velikost 1050x360x1338; výkon kompresoru: 3,3 kW; ; max dB: 52; V-ph-Hz: 400-3-50; chladivo: R410a</t>
  </si>
  <si>
    <t>KON.SERVER.2</t>
  </si>
  <si>
    <t>KON.SERVER.3</t>
  </si>
  <si>
    <t>KON.SERVER.4</t>
  </si>
  <si>
    <t>DX12.1</t>
  </si>
  <si>
    <t>chladící jednotka - velikost: 300x180x1200, chladící výkon: 12 kW; technologie ventilátoru: EC, jmenovitý průtok vzduchu: 2200 m3/hod, chladivo: R410; včetně čerpadla kondenzátu</t>
  </si>
  <si>
    <t>1</t>
  </si>
  <si>
    <t>DX12.2</t>
  </si>
  <si>
    <t>DX12.3</t>
  </si>
  <si>
    <t>DX12.4</t>
  </si>
  <si>
    <r>
      <rPr>
        <sz val="10"/>
        <color indexed="8"/>
        <rFont val="Calibri"/>
        <family val="2"/>
      </rPr>
      <t>Ø22</t>
    </r>
    <r>
      <rPr>
        <sz val="10"/>
        <color indexed="8"/>
        <rFont val="Arial"/>
        <family val="2"/>
      </rPr>
      <t xml:space="preserve"> mm</t>
    </r>
  </si>
  <si>
    <r>
      <rPr>
        <sz val="10"/>
        <color indexed="8"/>
        <rFont val="Calibri"/>
        <family val="2"/>
      </rPr>
      <t>Ø10</t>
    </r>
    <r>
      <rPr>
        <sz val="10"/>
        <color indexed="8"/>
        <rFont val="Arial"/>
        <family val="2"/>
      </rPr>
      <t xml:space="preserve"> mm</t>
    </r>
  </si>
  <si>
    <r>
      <t xml:space="preserve">redukce potrubí  </t>
    </r>
    <r>
      <rPr>
        <sz val="10"/>
        <rFont val="Calibri"/>
        <family val="2"/>
      </rPr>
      <t>Ø</t>
    </r>
    <r>
      <rPr>
        <sz val="10"/>
        <rFont val="Arial CE"/>
        <family val="2"/>
      </rPr>
      <t>20 mm &gt;  Ø16 mm</t>
    </r>
  </si>
  <si>
    <t>Zaškolení obsluhy</t>
  </si>
  <si>
    <t>Otopná tělesa</t>
  </si>
  <si>
    <t>001a-01</t>
  </si>
  <si>
    <t>001a-02</t>
  </si>
  <si>
    <t>001b-01</t>
  </si>
  <si>
    <t>003-01</t>
  </si>
  <si>
    <t>004-01</t>
  </si>
  <si>
    <t>005-01</t>
  </si>
  <si>
    <t>008-01</t>
  </si>
  <si>
    <r>
      <t>podlahový konvektor bez ventilátoru, stavební výška 105 mm, délka 2500 mm, při spádu 65/45</t>
    </r>
    <r>
      <rPr>
        <sz val="10"/>
        <color indexed="8"/>
        <rFont val="Calibri"/>
        <family val="2"/>
      </rPr>
      <t>°</t>
    </r>
    <r>
      <rPr>
        <sz val="8.5"/>
        <color indexed="8"/>
        <rFont val="Arial"/>
        <family val="2"/>
      </rPr>
      <t>C výkon 473 W</t>
    </r>
  </si>
  <si>
    <t>008-02</t>
  </si>
  <si>
    <t>009-01</t>
  </si>
  <si>
    <t>010-01</t>
  </si>
  <si>
    <t>011-01</t>
  </si>
  <si>
    <t>011-02</t>
  </si>
  <si>
    <t>012-01</t>
  </si>
  <si>
    <t>014-01</t>
  </si>
  <si>
    <t>015-01</t>
  </si>
  <si>
    <t>017-01</t>
  </si>
  <si>
    <t>017-02</t>
  </si>
  <si>
    <t>020-01</t>
  </si>
  <si>
    <t>102-01</t>
  </si>
  <si>
    <t>103-01</t>
  </si>
  <si>
    <t>105-01</t>
  </si>
  <si>
    <t>106b-01</t>
  </si>
  <si>
    <t>107a-01</t>
  </si>
  <si>
    <t>107b-01</t>
  </si>
  <si>
    <t>109-01</t>
  </si>
  <si>
    <t>110-01</t>
  </si>
  <si>
    <t>otopný žebřík 1820x600 - střední připojení, barva bílá</t>
  </si>
  <si>
    <t>114-01</t>
  </si>
  <si>
    <t>114-02</t>
  </si>
  <si>
    <t>115-01</t>
  </si>
  <si>
    <t>115-02</t>
  </si>
  <si>
    <t>116-01</t>
  </si>
  <si>
    <t>117-01</t>
  </si>
  <si>
    <t>117-02</t>
  </si>
  <si>
    <t>118-01</t>
  </si>
  <si>
    <t>120-01</t>
  </si>
  <si>
    <t>121-01</t>
  </si>
  <si>
    <t>124-01</t>
  </si>
  <si>
    <r>
      <t>podlahový konvektor bez ventilátoru, stavební výška 80 mm, délka 1000 mm, při spádu 65/45</t>
    </r>
    <r>
      <rPr>
        <sz val="10"/>
        <color indexed="8"/>
        <rFont val="Calibri"/>
        <family val="2"/>
      </rPr>
      <t>°</t>
    </r>
    <r>
      <rPr>
        <sz val="8.5"/>
        <color indexed="8"/>
        <rFont val="Arial"/>
        <family val="2"/>
      </rPr>
      <t>C výkon 110 W</t>
    </r>
  </si>
  <si>
    <t>125-01</t>
  </si>
  <si>
    <t>125-02</t>
  </si>
  <si>
    <t>termostatická hlavice</t>
  </si>
  <si>
    <t>elektrotermický pohon (0-10 V) - dodávka MaR</t>
  </si>
  <si>
    <t>připojovací šroubení pro teplovodní soustavy s nuceným oběhem - přímé provedení s automatickým regulátorem průtoku (AFC technologie) pro tělesa typu ventil kompakt; požadavky na ventil: max tlaková diference 60 kPa, šroubení R1/2, nastavení průtoku 10-150 l/h</t>
  </si>
  <si>
    <t>uzavírací a regulační radiátorové šroubení pro teplovodní soustavy s nuceným oběhem - přímé provedení 1/2", požadavky na ventil: Kvs=1,74</t>
  </si>
  <si>
    <t>radiátorový termostatický ventil pro teplovodní soustavy s nuceným oběhem - přímé provedení s automatikckým regulátorem průtoku (AFC technologie); požadavky na ventil: max tlaková diference 60 kPa, šroubení R1/2, nastavení průtoku 10-150 l/h</t>
  </si>
  <si>
    <t>termostatický ventil pro teplovodní soustavy s nuceným oběhem - přímé provedení s automatikckým regulátorem průtoku (AFC technologie) pro tělesa se středovým připojenímt; požadavky na ventil: max tlaková diference 60 kPa, šroubení R1/2, nastavení průtoku 10-150 l/h</t>
  </si>
  <si>
    <t>Potrubní rozvody</t>
  </si>
  <si>
    <r>
      <t xml:space="preserve">   potrubí Cu 15x1 vč. tepelné izolace na bázi polyetylenu tl. 25 mm (</t>
    </r>
    <r>
      <rPr>
        <sz val="10"/>
        <rFont val="Calibri"/>
        <family val="2"/>
      </rPr>
      <t>λ</t>
    </r>
    <r>
      <rPr>
        <sz val="10"/>
        <rFont val="Arial"/>
        <family val="2"/>
      </rPr>
      <t>&lt;</t>
    </r>
    <r>
      <rPr>
        <sz val="10"/>
        <rFont val="Calibri"/>
        <family val="2"/>
      </rPr>
      <t xml:space="preserve">0,045 W/mK)
    </t>
    </r>
    <r>
      <rPr>
        <sz val="10"/>
        <rFont val="Arial"/>
        <family val="2"/>
      </rPr>
      <t>včetně tvarovek 30%</t>
    </r>
  </si>
  <si>
    <t xml:space="preserve">   potrubí Cu 18x1  vč. tepelné izolace na bázi polyetylenu tl. 30 mm (λ&lt;0,045 W/mK)
    včetně tvarovek 30%</t>
  </si>
  <si>
    <t xml:space="preserve">   potrubí Cu 22x1 vč. tepelné izolace na bázi polyetylenu tl. 30 mm (λ&lt;0,045 W/mK)
    včetně tvarovek 30%</t>
  </si>
  <si>
    <t xml:space="preserve">   potrubí Cu 28x1,5 vč. tepelné izolace na bázi polyetylenu tl. 40 mm (λ&lt;0,045 W/mK)
    včetně tvarovek 30%</t>
  </si>
  <si>
    <t xml:space="preserve">   potrubí Cu 35x1,5 vč. tepelné izolace na bázi polyetylenu tl. 40 mm (λ&lt;0,045 W/mK)
    včetně tvarovek 30%</t>
  </si>
  <si>
    <t xml:space="preserve">   potrubí Cu 42x1,5 vč. tepelné izolace na bázi polyetylenu tl. 40 mm (λ&lt;0,045 W/mK)
    včetně tvarovek 30%</t>
  </si>
  <si>
    <t>Strojovna v 1.PP</t>
  </si>
  <si>
    <t>Západní okruh těles - větev T10</t>
  </si>
  <si>
    <t>VV25</t>
  </si>
  <si>
    <t>Vyvažovací ventil DN25 vč. měřicích vsuvek a vypouštěcího nástavce, Kvs=8,7</t>
  </si>
  <si>
    <t>F32</t>
  </si>
  <si>
    <t>filtr DN32</t>
  </si>
  <si>
    <t>KK32</t>
  </si>
  <si>
    <t>Kulový kohout DN32</t>
  </si>
  <si>
    <t>ZK32</t>
  </si>
  <si>
    <t>RV.T1</t>
  </si>
  <si>
    <t>Trojcestný směšovací ventil DN20; Kvs=4 + příslušný pohon - spojité přestavení (0-10 V, minimální kroutící moment 5 Nm)</t>
  </si>
  <si>
    <t>ČT.1</t>
  </si>
  <si>
    <t>elektronicky řízené oběhové čerpadlo (230V); požadavky na čerpadlo: připojení G2", max. provozní tlak 6 bar, dopravovní výška 4 m při průtoku 0,81 m3/h a při dosažení nejvýše 85% výtlačného maxima čerpadla při daném průtoku, regulační módy dp=variabilní a dp=konst</t>
  </si>
  <si>
    <t>Teploměr příložný 0-80°C</t>
  </si>
  <si>
    <t>Odvzdušňovací ventil automatický</t>
  </si>
  <si>
    <t>Východní okruh těles - větev T20</t>
  </si>
  <si>
    <t>VV20</t>
  </si>
  <si>
    <t>Vyvažovací ventil DN20 vč. měřicích vsuvek a vypouštěcího nástavce, Kvs=5,7</t>
  </si>
  <si>
    <t>F25</t>
  </si>
  <si>
    <t>filtr DN25</t>
  </si>
  <si>
    <t>KK25</t>
  </si>
  <si>
    <t>Kulový kohout DN25</t>
  </si>
  <si>
    <t>ZK25</t>
  </si>
  <si>
    <t>Zpětná klapka DN 25</t>
  </si>
  <si>
    <t>RV.T2</t>
  </si>
  <si>
    <t>ČT.2</t>
  </si>
  <si>
    <t>elektronicky řízené oběhové čerpadlo (230V); požadavky na čerpadlo: připojení G11/2", max. provozní tlak 6 bar, dopravovní výška 4 m při průtoku 0,59 m3/h a při dosažení nejvýše 85% výtlačného maxima čerpadla při daném průtoku, regulační módy dp=variabilní a dp=konst</t>
  </si>
  <si>
    <t>Okruh VZT jednotky a dveřní clony - větev T30</t>
  </si>
  <si>
    <t>ČT.3</t>
  </si>
  <si>
    <t>elektronicky řízené oběhové čerpadlo (230V); požadavky na čerpadlo: DN40, max. provozní tlak 10 bar, dopravovní výška 5 m při průtoku 2,44 m3/h a při dosažení nejvýše 85% výtlačného maxima čerpadla při daném průtoku, regulační módy dp=variabilní a dp=konst</t>
  </si>
  <si>
    <t>F40</t>
  </si>
  <si>
    <t>filtr DN40</t>
  </si>
  <si>
    <t>KK40</t>
  </si>
  <si>
    <t>Kulový kohout DN40</t>
  </si>
  <si>
    <t>ZK40</t>
  </si>
  <si>
    <t>Zpětná klapka DN 40</t>
  </si>
  <si>
    <t>DC.1</t>
  </si>
  <si>
    <t>RV.DC</t>
  </si>
  <si>
    <t>Tlakově nezávislý 2-cestný regulační ventil  DN25 + příslušný pohon (0-10V); požadavky na ventil: rozsah průtoku 340-1750 l/hod</t>
  </si>
  <si>
    <t>OTZ</t>
  </si>
  <si>
    <t>Omezovač teploty zpátečky - přímé provedení</t>
  </si>
  <si>
    <t>Regulační uzel VZT jednotky</t>
  </si>
  <si>
    <t>RV.T3</t>
  </si>
  <si>
    <t>Zpětná klapka DN32</t>
  </si>
  <si>
    <t>ČT.5</t>
  </si>
  <si>
    <t>elektronicky řízené oběhové čerpadlo (230V); požadavky na čerpadlo: max. provozní tlak 10 bar, dopravovní výška 4,8 m při průtoku 1,45 m3/h a při dosažení nejvýše 85% výtlačného maxima čerpadla při daném průtoku, regulační módy dp=variabilní a dp=konst</t>
  </si>
  <si>
    <t>Potrubí - strojovna</t>
  </si>
  <si>
    <t xml:space="preserve">   potrubí ocelové svařované DN20 vč tepelné izolace na bázi polyetylenu tl. 30 mm (λ&lt;0,045   W/mK) včetně tvarovek 30%</t>
  </si>
  <si>
    <t xml:space="preserve">   potrubí  ocelové svařované DN32 vč tepelné izolace na bázi polyetylenu tl. 40 mm (λ&lt;0,045   W/mK) včetně tvarovek 30%</t>
  </si>
  <si>
    <t xml:space="preserve">   potrubí  ocelové svařované DN40 vč tepelné izolace na bázi polyetylenu tl. 40 mm (λ&lt;0,045   W/mK) včetně tvarovek 30%</t>
  </si>
  <si>
    <t xml:space="preserve">   potrubí  ocelové svařované DN50 vč tepelné izolace na bázi polyetylenu tl. 40 mm (λ&lt;0,045   W/mK) včetně tvarovek 30%</t>
  </si>
  <si>
    <t>Zdroj tepla</t>
  </si>
  <si>
    <t>KK.1</t>
  </si>
  <si>
    <t>Stacionární kondenzační kotel - výkon 33,7kW při 80/60°C s  modulačním (15-100%) atmosférickým predsmešovacím hořákem; hodinová spotřeba zemního plynu max. 4,25 m3/hod, integrované oběhové čerpadlo</t>
  </si>
  <si>
    <t>KK.2</t>
  </si>
  <si>
    <t>Regulace pro kaskádové zapojení dvou nástěnných kondenzačních kotlů</t>
  </si>
  <si>
    <t>Kabeláž</t>
  </si>
  <si>
    <t>odkouření kotle - vedení vzduch/spaliny; průměr DN80/125, délka 8 m</t>
  </si>
  <si>
    <t xml:space="preserve">  Sada sifonu pro kondenzační kotle</t>
  </si>
  <si>
    <t>Venkovní čidlo teploty</t>
  </si>
  <si>
    <t>Pojistná skupina kotle</t>
  </si>
  <si>
    <t>AN</t>
  </si>
  <si>
    <t xml:space="preserve">  Termohydraulický rozdělovač, max. 8000 l/h; hrdla DN50</t>
  </si>
  <si>
    <t xml:space="preserve">  Čidlo teploty do termohydraulického rozdělovače</t>
  </si>
  <si>
    <t xml:space="preserve">  Kaskádový modul pro 2 kotle</t>
  </si>
  <si>
    <t>Zapojení kotlové regulace</t>
  </si>
  <si>
    <t>EN140</t>
  </si>
  <si>
    <r>
      <t>Tlaková expanzní nádoba se stálým plynovým polštářem o objemu 140 l (3 bar) včetně servisního ventilu a manometru 0-4bar, provozní teplota minimálně do 70</t>
    </r>
    <r>
      <rPr>
        <sz val="10"/>
        <rFont val="Calibri"/>
        <family val="2"/>
      </rPr>
      <t>°C</t>
    </r>
  </si>
  <si>
    <t>RS.T</t>
  </si>
  <si>
    <t>hlavní rozdělovač/sběrač vytápění - s vypouštěním; 1x výstup DN50, 1x výstup DN32, 1x výstup DN25; 1x vstup DN50, vypouštění, tepelná izolace</t>
  </si>
  <si>
    <t>UK50</t>
  </si>
  <si>
    <t>Uzavírací klapka mezipřírubová ruční DN 50  vč. protipřírub a těsnění</t>
  </si>
  <si>
    <t>Regulace topých okruhů - dodávka MaR</t>
  </si>
  <si>
    <t>DV</t>
  </si>
  <si>
    <t>zařízení pro doplňování vody do systému (udržování tlaku v systému) včetně řídící jednotky</t>
  </si>
  <si>
    <t>TUV</t>
  </si>
  <si>
    <t>Z.TUV</t>
  </si>
  <si>
    <t>nepřímotopný zásobník TUV o objemu 300 l včetně tepelné izolace, teplosměnná plocha 1,3m2, tepelná ztráta max 2kWh/24h</t>
  </si>
  <si>
    <t>ČT.4</t>
  </si>
  <si>
    <t>elektronicky řízené oběhové čerpadlo (230V); požadavky na čerpadlo: připojení G1", max. provozní tlak 6 bar, dopravovní výška 2 m při průtoku 2,6 m3/h a při dosažení nejvýše 85% výtlačného maxima čerpadla při daném průtoku, regulační módy dp=variabilní a dp=konst</t>
  </si>
  <si>
    <t>zpětná klapka DN40</t>
  </si>
  <si>
    <t>kulový kohout DN40</t>
  </si>
  <si>
    <t>VV40</t>
  </si>
  <si>
    <t>Vyvažovací ventil DN40 vč. měřicích vsuvek a vypouštěcího nástavce, Kvs=19,2</t>
  </si>
  <si>
    <t>Tlaková expanzní nádoba pro TUV o objemu 18 litrů, 10 bar</t>
  </si>
  <si>
    <t>PV</t>
  </si>
  <si>
    <t>Pojistný ventil 9 bar</t>
  </si>
  <si>
    <t>Ostatní</t>
  </si>
  <si>
    <t>1. Periferie</t>
  </si>
  <si>
    <t>2. Rozvaděče</t>
  </si>
  <si>
    <t>3. IRC</t>
  </si>
  <si>
    <t>4. Topologie, centrála</t>
  </si>
  <si>
    <t>5. Kabeláž, kabelové trasy</t>
  </si>
  <si>
    <t>6. Ostatní náklady</t>
  </si>
  <si>
    <t>1.Periferie</t>
  </si>
  <si>
    <t>SIBT</t>
  </si>
  <si>
    <t>Sondy na snimani zaplaveni, položka obsahuje dodávku prvku, montáž a zapojení viz položka "ostaní náklady/výroba rozvaděče"</t>
  </si>
  <si>
    <t>EIG</t>
  </si>
  <si>
    <t>Pohon klapky spoj. 0-10V,15Nm,24VAC, položka obsahuje dodávku a montáž prvku, vč. zapojení kabelu na straně periferie</t>
  </si>
  <si>
    <t>Pohon klapky 18Nm,24VAC,s perem, položka obsahuje dodávku a montáž prvku, vč. zapojení kabelu na straně periferie</t>
  </si>
  <si>
    <t>Pohon klapky 18Nm,230V,s perem,2x pom.spinače, položka obsahuje dodávku a montáž prvku, vč. zapojení kabelu na straně periferie</t>
  </si>
  <si>
    <t>Pohon klapky 7Nm,24VAC,s perem, položka obsahuje dodávku a montáž prvku, vč. zapojení kabelu na straně periferie</t>
  </si>
  <si>
    <t>prac.mezera 15mm, NC, se svork., položka obsahuje dodávku a montáž prvku, vč. zapojení kabelu na straně periferie</t>
  </si>
  <si>
    <t>ARITEC</t>
  </si>
  <si>
    <t>Připojení kabelu nedefinované vývodem nebo periferií, položka obsahuje zapojení kabelu na straně periferie</t>
  </si>
  <si>
    <t>OSTAT</t>
  </si>
  <si>
    <t>Pokojové čidlo teploty 0-50st.C, položka obsahuje dodávku a montáž prvku, vč. zapojení kabelu na straně periferie</t>
  </si>
  <si>
    <t>Čidlo venkovní teploty -50+70st.C,Ni1000, položka obsahuje dodávku a montáž prvku, vč. zapojení kabelu na straně periferie</t>
  </si>
  <si>
    <t>Čidlo teploty příložné Ni1000,-30+130st.C, položka obsahuje dodávku a montáž prvku, vč. zapojení kabelu na straně periferie</t>
  </si>
  <si>
    <t>Čidlo teploty ponorné,PN10,-30+130st.C,100mm, položka obsahuje dodávku a montáž prvku, vč. zapojení kabelu na straně periferie</t>
  </si>
  <si>
    <t>Zamrazovy termostat kanalovy, 3m, položka obsahuje dodávku a montáž prvku, vč. zapojení kabelu na straně periferie</t>
  </si>
  <si>
    <t>Protimrazová ochrana spojitá 0-10V,24VAC,6m, položka obsahuje dodávku a montáž prvku, vč. zapojení kabelu na straně periferie</t>
  </si>
  <si>
    <t>Čidlo teploty kanálové,Ni1000,0.4m, položka obsahuje dodávku a montáž prvku, vč. zapojení kabelu na straně periferie</t>
  </si>
  <si>
    <t>Čidlo teploty kabelové,-30+130°C,Ni1000, položka obsahuje dodávku a montáž prvku, vč. zapojení kabelu na straně periferie</t>
  </si>
  <si>
    <t>Snimač tlaku 4bar, položka obsahuje dodávku a montáž prvku, vč. zapojení kabelu na straně periferie</t>
  </si>
  <si>
    <t>Snímač dif.tlaku 0-3000Pa,0-10V, položka obsahuje dodávku a montáž prvku, vč. zapojení kabelu na straně periferie</t>
  </si>
  <si>
    <t>Snimac dif.tlaku 20-300Pa, položka obsahuje dodávku a montáž prvku, vč. zapojení kabelu na straně periferie</t>
  </si>
  <si>
    <t>Snimac dif.tlaku 50-500Pa, položka obsahuje dodávku a montáž prvku, vč. zapojení kabelu na straně periferie</t>
  </si>
  <si>
    <t>Čidlo r.vlhkosti a teploty kanál,0-10V,0-10V, položka obsahuje dodávku a montáž prvku, vč. zapojení kabelu na straně periferie</t>
  </si>
  <si>
    <t>Čidlo rychlosti proudění vzduchu kanálové, 24VAC,0-10V, položka obsahuje dodávku a montáž prvku, vč. zapojení kabelu na straně periferie</t>
  </si>
  <si>
    <t>Příložný termostat 17-90°C,nast.na krytu, položka obsahuje dodávku a montáž prvku, vč. zapojení kabelu na straně periferie</t>
  </si>
  <si>
    <t>Detektor CH4,2st.+porucha, 230V, položka obsahuje dodávku a montáž prvku, vč. zapojení kabelu na straně periferie</t>
  </si>
  <si>
    <t>KRPROT</t>
  </si>
  <si>
    <t>Detektor hořlavých plynů a par,2st.+porucha, 230V, položka obsahuje dodávku a montáž prvku, vč. zapojení kabelu na straně periferie</t>
  </si>
  <si>
    <t>Paketovy spinac,4 pol.,10A,krabice IP65, položka obsahuje dodávku a montáž prvku, vč. zapojení kabelu na straně periferie</t>
  </si>
  <si>
    <t>VD OBZ</t>
  </si>
  <si>
    <t>Paketovy spinac,6 pol.,10A,krabice IP65, položka obsahuje dodávku a montáž prvku, vč. zapojení kabelu na straně periferie</t>
  </si>
  <si>
    <t>Ovládací skříňka 1 otvor, položka obsahuje dodávku a montáž prvku, vč. zapojení kabelu na straně periferie</t>
  </si>
  <si>
    <t>TEL</t>
  </si>
  <si>
    <t>Ovládač nouzového zastavení ve skříni, položka obsahuje dodávku a montáž prvku, vč. zapojení kabelu na straně periferie</t>
  </si>
  <si>
    <t>Ovládač stiskací prosvětlený, lícující, položka obsahuje dodávku a montáž prvku</t>
  </si>
  <si>
    <t>ZASUVKA 230V/16A</t>
  </si>
  <si>
    <t>Zásuvka 230V/16A na zed´ včetně přísl., položka obsahuje dodávku a montáž prvku, vč. zapojení kabelu na straně periferie</t>
  </si>
  <si>
    <t>ELEKTR</t>
  </si>
  <si>
    <t>2.Rozvaděče</t>
  </si>
  <si>
    <t>Jistič 16A,typ C,3P,10kA, položka obsahuje dodávku prvku, montáž a zapojení viz položka "ostaní náklady/výroba rozvaděče"</t>
  </si>
  <si>
    <t>SCHR</t>
  </si>
  <si>
    <t>Jistič 40A,typ C,3P,10kA, položka obsahuje dodávku prvku, montáž a zapojení viz položka "ostaní náklady/výroba rozvaděče"</t>
  </si>
  <si>
    <t>Jistič 63A,typ C,3P,10kA, položka obsahuje dodávku prvku, montáž a zapojení viz položka "ostaní náklady/výroba rozvaděče"</t>
  </si>
  <si>
    <t>Proud.chránič s jističem 1+N,30mA,B10,typ AC, položka obsahuje dodávku prvku, montáž a zapojení viz položka "ostaní náklady/výroba rozvaděče"</t>
  </si>
  <si>
    <t>SE</t>
  </si>
  <si>
    <t>Hlidani hladiny, 24-230VAC, položka obsahuje dodávku prvku, montáž a zapojení viz položka "ostaní náklady/výroba rozvaděče"</t>
  </si>
  <si>
    <t>ELKOEP</t>
  </si>
  <si>
    <t>NAPÁJECÍ OBVODY 3F</t>
  </si>
  <si>
    <t>Přepěťová ochrana typu 2, odjištěná ovládací fáze, obvod vyrážecí cívky, kontrola.fází, odjištěná servisní zásuvka, položka obsahuje dodávku prvku, montáž a zapojení viz položka "ostaní náklady/výroba rozvaděče"</t>
  </si>
  <si>
    <t>VÝVOD</t>
  </si>
  <si>
    <t>Jištěný přívod 1F,16A,230V,přep.ochrana typu 3 s VF filtrem 16A,transformátor 315VA-230/24VAC,osvětlení rozvaděče, položka obsahuje dodávku prvku, montáž a zapojení viz položka "ostaní náklady/výroba rozvaděče"</t>
  </si>
  <si>
    <t>Nástěn.rozvaděč 800x1000x300,IP65,vč.příslušenství, položka obsahuje dodávku prvku, montáž a zapojení viz položka "ostaní náklady/výroba rozvaděče"</t>
  </si>
  <si>
    <t>OEZ</t>
  </si>
  <si>
    <t>Skříň.rozvaděč 2000x800x300,IP55,vč.příslušenství, položka obsahuje dodávku prvku, montáž a zapojení viz položka "ostaní náklady/výroba rozvaděče"</t>
  </si>
  <si>
    <t>Podstanice pro rozš.moduly,integrace, Eth., položka obsahuje dodávku prvku, montáž a zapojení viz položka "ostaní náklady/výroba rozvaděče"</t>
  </si>
  <si>
    <t>Ovládací panel vč. připoj.kabelu, Ethernet, položka obsahuje dodávku prvku, montáž a zapojení viz položka "ostaní náklady/výroba rozvaděče"</t>
  </si>
  <si>
    <t>SSR 2F,480V,50A,0-10V,s chladičem, položka obsahuje dodávku prvku, montáž a zapojení viz položka "ostaní náklady/výroba rozvaděče"</t>
  </si>
  <si>
    <t>ENIKA</t>
  </si>
  <si>
    <t>UPS 750VA/600W, sinus, položka obsahuje dodávku prvku, montáž a zapojení viz položka "ostaní náklady/výroba rozvaděče"</t>
  </si>
  <si>
    <t>APC</t>
  </si>
  <si>
    <t>Adresovací kolíčky 1-12, položka obsahuje dodávku prvku, montáž a zapojení viz položka "ostaní náklady/výroba rozvaděče"</t>
  </si>
  <si>
    <t>Popisné štítky A4,100ks, položka obsahuje dodávku prvku, montáž a zapojení viz položka "ostaní náklady/výroba rozvaděče"</t>
  </si>
  <si>
    <t>Modul hlášení 16DI, položka obsahuje dodávku prvku, montáž a zapojení viz položka "ostaní náklady/výroba rozvaděče"</t>
  </si>
  <si>
    <t>Modul digitálních výstupů 6DO, položka obsahuje dodávku prvku, montáž a zapojení viz položka "ostaní náklady/výroba rozvaděče"</t>
  </si>
  <si>
    <t>Univerzální I/O modul 8V/V, položka obsahuje dodávku prvku, montáž a zapojení viz položka "ostaní náklady/výroba rozvaděče"</t>
  </si>
  <si>
    <t>Modul napájení DC24V,1.2A, položka obsahuje dodávku prvku, montáž a zapojení viz položka "ostaní náklady/výroba rozvaděče"</t>
  </si>
  <si>
    <t>Modul sběrnicový, položka obsahuje dodávku prvku, montáž a zapojení viz položka "ostaní náklady/výroba rozvaděče"</t>
  </si>
  <si>
    <t>STYK.VYVOD 1F, 10A</t>
  </si>
  <si>
    <t>Styk.vývod 1F,10A,230V,s ovl. obvodem A-0-R, signalizace LED, 3xrelé, položka obsahuje dodávku prvku, montáž a zapojení viz položka "ostaní náklady/výroba rozvaděče"</t>
  </si>
  <si>
    <t>VYVOD 1F, 1.6-2.5A</t>
  </si>
  <si>
    <t>Styk.vývod 1F,230V,s ovl. obvodem A-0-R, signalizace LED, 3xrelé, položka obsahuje dodávku prvku, montáž a zapojení viz položka "ostaní náklady/výroba rozvaděče"</t>
  </si>
  <si>
    <t>VYVOD 1F, 10A</t>
  </si>
  <si>
    <t>Jištěný vývod 1F,10A,230V, položka obsahuje dodávku prvku, montáž a zapojení viz položka "ostaní náklady/výroba rozvaděče"</t>
  </si>
  <si>
    <t>VYVOD 3F, 30KW</t>
  </si>
  <si>
    <t>Styk.vývod 3F,400V,s ovl. obvodem A-0-R, signalizace LED, 3xrelé, položka obsahuje dodávku prvku, montáž a zapojení viz položka "ostaní náklady/výroba rozvaděče"</t>
  </si>
  <si>
    <t>VYVOD POJISTKOVY 10A 3F</t>
  </si>
  <si>
    <t>Pojistkový vývod 3F,pro FM do 1.5kW, položka obsahuje dodávku prvku, montáž a zapojení viz položka "ostaní náklady/výroba rozvaděče"</t>
  </si>
  <si>
    <t>VYVOD POJISTKOVY 32A 3F</t>
  </si>
  <si>
    <t>Pojistkový vývod 3F,pro FM 7.5kW, položka obsahuje dodávku prvku, montáž a zapojení viz položka "ostaní náklady/výroba rozvaděče"</t>
  </si>
  <si>
    <t>VĚTRÁNÍ ROZVADĚČE</t>
  </si>
  <si>
    <t>Ventilátor 165m3/h, termostat, položka obsahuje dodávku prvku, montáž a zapojení viz položka "ostaní náklady/výroba rozvaděče"</t>
  </si>
  <si>
    <t>3.IRC</t>
  </si>
  <si>
    <t>Rámeček pro elektroinst.přístroje jednoduchý, položka obsahuje dodávku a montáž prvku</t>
  </si>
  <si>
    <t>ABB</t>
  </si>
  <si>
    <t>Svorkovnice s krytem pro pohyblivý přívod, položka obsahuje dodávku a montáž prvku</t>
  </si>
  <si>
    <t>Jistič 10A,typ C,1P,10kA, položka obsahuje dodávku prvku, montáž a zapojení viz položka "ostaní náklady/výroba IRC boxu"</t>
  </si>
  <si>
    <t>PLC TRA,BACnet/IP,KNX,24V,1DI,2UI,6Tri,2AO, položka obsahuje dodávku prvku, montáž a zapojení viz položka "ostaní náklady/výroba IRC boxu"</t>
  </si>
  <si>
    <t>Elektroinstalační krabice 73x45, položka obsahuje dodávku a montáž prvku</t>
  </si>
  <si>
    <t>KOPOS</t>
  </si>
  <si>
    <t>Prost.ovladač k TRA,t,CO2,LCD,8 tlačítek,KNX, položka obsahuje dodávku a montáž prvku,  vč. zapojení kabelu na straně periferie</t>
  </si>
  <si>
    <t>Nástěnná plast. rozvodnice 250/400/150 vxšxh, položka obsahuje dodávku a montáž prvku na stěnu, vnitřní montáž a zapojení viz položka "ostaní náklady/výroba IRC boxu"</t>
  </si>
  <si>
    <t>OBEC</t>
  </si>
  <si>
    <t>Termický pohon 24VAC,270s,NC,kabel 1m, položka obsahuje dodávku a montáž prvku, vč. zapojení kabelu na straně periferie</t>
  </si>
  <si>
    <t>trafo 230V/24V, 80VA,na DIN lištu, položka obsahuje dodávku , montáž a zapojení viz položka "ostaní náklady/výroba IRC boxu"</t>
  </si>
  <si>
    <t>NEWTE</t>
  </si>
  <si>
    <t>Kabelový žlab 100/60 s přísl.,pozink(metry), položka obsahuje dodávku vč. veškerého příslušenství a montáž prvku na  nosné trasy</t>
  </si>
  <si>
    <t>Kabelový žlab 150/60 s přísl.,pozink(metry), položka obsahuje dodávku vč. veškerého příslušenství a montáž prvku na  nosné trasy</t>
  </si>
  <si>
    <t>Kabelový žlab 200/60 s přísl.,pozink(metry), položka obsahuje dodávku vč. veškerého příslušenství a montáž prvku na  nosné trasy</t>
  </si>
  <si>
    <t>Kabelový žlab 300/60 s přísl.,pozink(metry), položka obsahuje dodávku vč. veškerého příslušenství a montáž prvku na  nosné trasy</t>
  </si>
  <si>
    <t>NOSNE KONSTRUKCE</t>
  </si>
  <si>
    <t>Nosné konstrukce pro kabelové žlaby, položka obsahuje dodávku a montáž prvku vč. veškerého příslušenství</t>
  </si>
  <si>
    <t>Elektroinstalační trubka PVC,16mm(metry), položka obsahuje dodávku a montáž prvku do rážky včetně drážkování</t>
  </si>
  <si>
    <t>POŽ.UCPÁVKA</t>
  </si>
  <si>
    <t>Pož.tmel do otv.30x10x15cm,EI dle konstr., položka obsahuje dodávku a montáž prvku</t>
  </si>
  <si>
    <t>INTUMEX</t>
  </si>
  <si>
    <t>DEVI</t>
  </si>
  <si>
    <t>CYKY12J 12x1,5mm2</t>
  </si>
  <si>
    <t>Kabel silový, položka obsahuje dodávku a pokládku kabelu do kabelových tras vč. veškerého příslušenství</t>
  </si>
  <si>
    <t>CYKY12O 12x1,5mm2</t>
  </si>
  <si>
    <t>CYKY24O 24x1,5mm2</t>
  </si>
  <si>
    <t>CYKY2O 2x1,5mm2</t>
  </si>
  <si>
    <t>CYKY3J 3x1,5mm2</t>
  </si>
  <si>
    <t>CYKY4J 4x10mm2</t>
  </si>
  <si>
    <t>CYKY4O 4x1,5mm2</t>
  </si>
  <si>
    <t>CYKY5J 5x1,5mm2</t>
  </si>
  <si>
    <t>CYKY5J 5x2,5mm2</t>
  </si>
  <si>
    <t>CYKY7J 7x1,5mm2</t>
  </si>
  <si>
    <t>JYSTY 2x0,8mm</t>
  </si>
  <si>
    <t>Kabel sdělovací, položka obsahuje dodávku a pokládku kabelu do kabelových tras vč. veškerého příslušenství</t>
  </si>
  <si>
    <t>JYSTY 4x0,8mm</t>
  </si>
  <si>
    <t>JYTY2O 2x1mm</t>
  </si>
  <si>
    <t>JYTY4O 4x1mm</t>
  </si>
  <si>
    <t>JYTY7O 7x1mm</t>
  </si>
  <si>
    <t xml:space="preserve">Dílenská dokumentace rozvaděčů MR01, MR02, MR21, položka obsahuje dodávku </t>
  </si>
  <si>
    <t xml:space="preserve">Dílenská dokumentace IRC, položka obsahuje dodávku </t>
  </si>
  <si>
    <t xml:space="preserve">Výroba a montáž rozvaděče MR01, položka obsahuje výrobu rozvaděče dle dílenské dokumentace, vč. dodávky pomocného materiálu, vč. zkoušek a příslušných dokumentů, vč.instalace na stavbě </t>
  </si>
  <si>
    <t xml:space="preserve">Výroba a montáž rozvaděče MR02, položka obsahuje výrobu rozvaděče dle dílenské dokumentace, vč. dodávky pomocného materiálu, vč. zkoušek a příslušných dokumentů, vč.instalace na stavbě </t>
  </si>
  <si>
    <t xml:space="preserve">Výroba a montáž rozvaděče MR21, položka obsahuje výrobu rozvaděče dle dílenské dokumentace, vč. dodávky pomocného materiálu, vč. zkoušek a příslušných dokumentů, vč.instalace na stavbě </t>
  </si>
  <si>
    <t>Výroba a montáž boxů IRC, položka obsahuje výrobu rozvaděče dle dílenské dokumentace, vč. dodávky pomocného materiálu, vč. zkoušek a příslušných dokumentů</t>
  </si>
  <si>
    <t>Zapojení kabelů na straně rozvaděče (MR01+MR02+MR21+IRC), položka obsahuje zapojení kabelů na straně rozvaděčů</t>
  </si>
  <si>
    <t xml:space="preserve">Výroba sw pro PLC podstanice (DP), položka obsahuje dodávku </t>
  </si>
  <si>
    <t xml:space="preserve">Výroba sw pro IRC podstanice (25 DP/PLC, 18PLC tj. 450DP), položka obsahuje dodávku </t>
  </si>
  <si>
    <t>Datová Integrace Modbus RTU přesné chlazení server (8x 10DP tj. 80DP), položka obsahuje dodávku sw, vč. koordinace prací s dodavatelm chlazení</t>
  </si>
  <si>
    <t xml:space="preserve">Výroba grafiky do vizualizační stanice vč. grafiky pro webové rozhraní (PLC+IRC+VRV+CH=DP), položka obsahuje dodávku grafických stránek zařízení vč. odatování </t>
  </si>
  <si>
    <t xml:space="preserve">Oživení regulace a provedení zkoušek (PLC+IRC), položka obsahuje dodávku </t>
  </si>
  <si>
    <t xml:space="preserve">Dokumentace skutečného provedení, položka obsahuje dodávku </t>
  </si>
  <si>
    <t>Další zboží neuvedené v položkové nabídce, položka obsahuje dodávku pomocného materiálu nespecifikovaného v projektu</t>
  </si>
  <si>
    <t xml:space="preserve">Ostatní náklady, režie, revize, doprava atd., položka obsahuje dodávku </t>
  </si>
  <si>
    <t xml:space="preserve">Typ                                              </t>
  </si>
  <si>
    <t xml:space="preserve">Popis                                                                                                                       </t>
  </si>
  <si>
    <t xml:space="preserve">Jedn.cena  </t>
  </si>
  <si>
    <t xml:space="preserve">Jedn.cena  montáž </t>
  </si>
  <si>
    <t xml:space="preserve">Cena         </t>
  </si>
  <si>
    <t xml:space="preserve">Poznámka                            </t>
  </si>
  <si>
    <t>P.Č.</t>
  </si>
  <si>
    <t>M.J.</t>
  </si>
  <si>
    <t>Počet</t>
  </si>
  <si>
    <t>HT011</t>
  </si>
  <si>
    <t>HT009</t>
  </si>
  <si>
    <t>HT005</t>
  </si>
  <si>
    <t>HT004</t>
  </si>
  <si>
    <t>HT008</t>
  </si>
  <si>
    <t>HT117</t>
  </si>
  <si>
    <t>HT115</t>
  </si>
  <si>
    <t>HT114</t>
  </si>
  <si>
    <t>SO 01 -  ZTI  část D 1.4.1</t>
  </si>
  <si>
    <t>SO 01 -  Vnitřní plynovod  část D 1.4.2</t>
  </si>
  <si>
    <t>SO 01 -  Ustřední topení  část D 1.4.3</t>
  </si>
  <si>
    <t>SO 01 -  VZT část D 1.4.4</t>
  </si>
  <si>
    <t>SO 01 - MĚŘENÍ A REGULACE  část D 1.4.6</t>
  </si>
  <si>
    <t>m.j.</t>
  </si>
  <si>
    <t>číselné zatřídění položky</t>
  </si>
  <si>
    <t>popis položky</t>
  </si>
  <si>
    <t>přesná identifikace polohy (místnost, podlaží, způsob výpočtu)</t>
  </si>
  <si>
    <t xml:space="preserve"> </t>
  </si>
  <si>
    <t>Dodaná ústředna musí být kompatibilní a schopná komunikace se stávající sítí ústředen ESSER</t>
  </si>
  <si>
    <t>1.</t>
  </si>
  <si>
    <t>Ústředna, systémové prvky</t>
  </si>
  <si>
    <t>Ústředna EPS - skříň se standardní zadní stěnou a čelním rámem pro čelní ovládací panel, základní deska, modul síťového napáječe, systémový software</t>
  </si>
  <si>
    <t>Výkr.č. 02</t>
  </si>
  <si>
    <t>Čelní ovládací panel pro ústřednu, LCD podsvícený displej 2x20 znaků, CZ</t>
  </si>
  <si>
    <t>Mikromodul. karta se třemi pozicemi pro mikromoduly</t>
  </si>
  <si>
    <t>Mikromodul kruhové sběrnice, 1 kruhová linka o 127 adresách</t>
  </si>
  <si>
    <t>Mikromodul kruhové sběrnice ústředen, 500kBd série 2 / Datenkabel</t>
  </si>
  <si>
    <t>Bezúdržbový akumulátor 12 VDC / 24 Ah VdS:schváleno</t>
  </si>
  <si>
    <t>přepěťová ochrana III.stupně, 230V, 1f, 8A</t>
  </si>
  <si>
    <t>Zobrazovací panel pro zobrazení stavů hlasičů a hlásičových skupin, 2 řádkový LCD displej, povrchová montáž, připojení na sběrnici RS485, napájení 9-30VDC / 30mA (při 24VDC)</t>
  </si>
  <si>
    <t>Výkr.č. 02, 05</t>
  </si>
  <si>
    <t>Optopřevodník pro připojení do sítě (sběrnice) ústředen essernet (single mode), ST konektor</t>
  </si>
  <si>
    <t>Výkr.č. 05</t>
  </si>
  <si>
    <t>Optický patchcord, duplex, 5m</t>
  </si>
  <si>
    <t>Grafická nadstavba - doplnění licence</t>
  </si>
  <si>
    <t>Grafická nadstavba - tvorba symbolů</t>
  </si>
  <si>
    <t>Příprava mapových podkladů</t>
  </si>
  <si>
    <t>2.</t>
  </si>
  <si>
    <t>Prvky (čidla)</t>
  </si>
  <si>
    <t>Multisenzorový hlásič s integrovaným optickým a teplotním hlásičem, s časovou analýzou signálu, korelačním vyhodnocením dat obou propojených funkcí hlásiče k detekci doutnajících požárů a požárů s vývinem vysoké teploty. Procesně analogový hlásič s decentralizovanou inteligencí, vlastní kontrolou funkce, redundancí v nouzových situacích, automatickým přizpůsobením okolnímu prostředí, pamětí poplachů a provozních dat. Oddělovač vedení je integrován do hlásiče</t>
  </si>
  <si>
    <t>Výkr.č. 02, 03, 04, 05</t>
  </si>
  <si>
    <t>Multisenzorový hlásič O2T se 2 integrovanými optickými snímači kouře s rozdílnými úhly detekce a s doplňkovým senzorem vyhodnocení teploty, k detekci doutnajících požárů až otevřených požárů s rovnoměrným reakčním chováním. Porovnání signálů snímačů kouře ke klasifikaci kouře a snížení falešných poplachů, vyvolaných např. vodní párou nebo prachem. Součástí hlásiče je oddělovač. Provozní napětí 8V DC až 42V DC, maximální hlídaná plocha 110m2, EN 54-7/5 B, CEA 4021</t>
  </si>
  <si>
    <t>Výkr.č. 02, 03, 05</t>
  </si>
  <si>
    <t>Standardní patice automatických hlásičů v základním provedení se zajištěním proti vyjmutí hlásiče</t>
  </si>
  <si>
    <t>Popisovací pole pro patice hlásičů (balení 10ks)</t>
  </si>
  <si>
    <t>Hlásič tlačítkový - skříňka ABS, vnitřní provedení, povrchová montáž, barva červená (RAL 3020), rozměry: 133x133x36mm; modul elektroniky s uložením poplachu do paměti a indikací poplachu. Bez připojení na sběrnici pracuje hlásič v nouzovém programu, součástí hlásiče je oddělovač. Provozní napětí 8V DC ař 42V DC, EN 54-11, typ B</t>
  </si>
  <si>
    <t>Dvoutónová nezálohovaná červená polarizovaná plastová siréna, napájení 9 až 28Vss, 16 mA / 24 V, akustický výkon 102dB / 1m, -25 až 70°C, průměr 93mm x výška 105 mm. Výběr 1. tónu z 32 možností, nastavitelný výběr z 32 tónů, spojité nastavení hlasitosti. Určena pro povrchovou montáž, certifikát CPD</t>
  </si>
  <si>
    <t>Vstupně/výstupní modul na kruhovou linku - 4 vstupy / 2 výstupy (8 bit), oddělovač integrován na desce, externí napájení 24VDC</t>
  </si>
  <si>
    <t>Výstupní modul na kruhovou linku - 12 relé (8 bit), pro provoz není potřeba externí napájení</t>
  </si>
  <si>
    <t>Kryt VV modulu pro povrchovou montáž, šedý RAL 7035, materiál ABS, stupeň krytí IP40</t>
  </si>
  <si>
    <t>Deska oddělovače pro výstupní modul</t>
  </si>
  <si>
    <t>Zakončovací člen EOL-O na linku (výstup modulu) se sirénami</t>
  </si>
  <si>
    <t xml:space="preserve">Přepěťová ochrana pro kruhovou linku, maximální výbojový proud (10/350) 10kA, výbojový proud (10/350) / linka 2.5kA, jmenovité napětí 48V, jmenovitý svodový proud 8/20µs 20kA </t>
  </si>
  <si>
    <t>Řídící jednotka lineárního teplotního hlásiče, provozní napětí 10-30VDC, odběr 25mA, max. délka detekčního kabelu 300m, plastový kryt</t>
  </si>
  <si>
    <t>Lineární teplotní kabel,  vhodný k použití v prostředích s vysokou vlhkostí a neagresivním ovzduším</t>
  </si>
  <si>
    <t>Sada pro zakončení detekčního kabelu</t>
  </si>
  <si>
    <t>příchytka pro lineární teplotní hlásič vč. hmoždinky a šroubu</t>
  </si>
  <si>
    <t>Opticko-kouřový hlásič pro prostředí s nebezpečím výbuchu, decentralizovaná inteligence, vlastní kontrola funkce, redundance v nouzových situacích, paměť poplachů a provozních dat, indikace poplachu, softwarové adresování a samostatná provozní indikace. Oddělovač vedení integrován do hlásiče</t>
  </si>
  <si>
    <t>Multisenzorový hlásič s integrovaným optickým a teplotním hlásičem pro prostředí s nebezpečím výbuchu, s časovou analýzou signálu, korelačním vyhodnocením dat obou propojených funkcí hlásiče k detekci doutnajících požárů a požárů s vývinem vysoké teploty. Procesně analogový hlásič s decentralizovanou inteligencí, vlastní kontrolou funkce, redundancí v nouzových situacích, automatickým přizpůsobením okolnímu prostředí, pamětí poplachů a provozních dat. Oddělovač vedení je integrován do hlásiče</t>
  </si>
  <si>
    <t>Standardní patice hlásiče pro prostředí s nebezpečím výbuchu</t>
  </si>
  <si>
    <t>Bezpečnostní bariéra pro hlásiče do prostředí s nebezpečím výbuchu, hlásiče na odbočce ze standardní kruhé linky, max. 10 hlásičů za bariérou, délka odbočky max. 400m</t>
  </si>
  <si>
    <t>Izolační a montážní podložka k izolované montáži bariér na standardní C lištu</t>
  </si>
  <si>
    <t xml:space="preserve">27.6V lineární zdroj, Iaux=7A, Iaku=2A, připojitelné 2 akumulátory 40Ah, ochrana proti zkratu a přetížení, přepěťová ochrana, toroidní trafo, LED displej signalizace stavu napájení AC a výstup DC, technické výstupy poruch, odpovídá normě EN-54-4, rozměr 420x420x182mm, červená skříň RED-LINE </t>
  </si>
  <si>
    <t>Bezúdržbový akumulátor 12 VDC / 40 Ah VdS:schváleno</t>
  </si>
  <si>
    <t>Sklo tlačítkového hlásiče - sada 10ks</t>
  </si>
  <si>
    <t>Provozní kniha EPS</t>
  </si>
  <si>
    <t>lahev zkušebního plynu</t>
  </si>
  <si>
    <t>3.</t>
  </si>
  <si>
    <t>Kabely a kabelové trasy</t>
  </si>
  <si>
    <t>JXFE-R 1x2x0,8 - stíněný kabel 1x2x0,8 bezhalogenový dle ČSN 50267 a splňující vyhlášku č. 23/2008 Sb. (B2 ca s1d1)</t>
  </si>
  <si>
    <t>JXFE-V 1x2x0,8 - stíněný kabel 1x2x0,8 P30-R, ohniodolný dle ČSN IEC60331, bezhalogenový dle ČSN 50267 a splňující vyhlášku č. 23/2008 Sb. (B2 ca s1d1)</t>
  </si>
  <si>
    <t>1-CHKE-V 2x1,5 - silový kabel P30-R, ohniodolný dle ČSN IEC60331, bezhalogenový dle ČSN 50267 a splňující vyhlášku č. 23/2008 Sb. (B2 ca s1d1)</t>
  </si>
  <si>
    <t>Výkr.č. 02, 03, 04</t>
  </si>
  <si>
    <t>Optický kabel 4vl.MM 50/125u OM3 bezhalogenový, ohniodolný P30-R</t>
  </si>
  <si>
    <t>Elektroinstalační bezhalogenová krabice s funkční integritou; P 90-R, E 90, PS 90; rozměr 105 x 105 x 40mm, 5 keramických svorkovnic (pólů); průřez vodičů: 1,5 - 6 mm2</t>
  </si>
  <si>
    <t>Elektroinstalační ohebná trubka 23mm, samozhášivá, nízká mechanická odolnost</t>
  </si>
  <si>
    <t>Elektroinstalační pevná trubka 25mm, samozhášivá, nízká mechanická odolnost, vč. příchytek a tvarovek</t>
  </si>
  <si>
    <t>Příchytka jednostranná pro kabely průměru 8mm, kovová</t>
  </si>
  <si>
    <t>Úchytka pro jednotlivý kabel průměru 6mm, P30-R</t>
  </si>
  <si>
    <t>Úchytka pro jednotlivý kabel průměru 12mm, P90-R</t>
  </si>
  <si>
    <t>Úchytka pro jednotlivý kabel průměru 16mm, P30-R</t>
  </si>
  <si>
    <t>Šroub 7,5x52, pro přímou instalaci do betonu, určeno pro požárně odolné trasy, vyhovuje předpisu ZP-27/2008</t>
  </si>
  <si>
    <t>Protipožární pěna pro zdivo, beton a sádrokarton, přetíratelný, 325ml</t>
  </si>
  <si>
    <t>Ostatní montážní materiál - vruty, hmoždinky, stahovací pásky, sádra apod.</t>
  </si>
  <si>
    <t>4.</t>
  </si>
  <si>
    <t>Instalace</t>
  </si>
  <si>
    <t>Instalace kabeláže (uložení do nosných systémů, pod omítku)</t>
  </si>
  <si>
    <t>Instalace kabelových tras</t>
  </si>
  <si>
    <t>Instalace čidel</t>
  </si>
  <si>
    <t>Instalace systémových prvků</t>
  </si>
  <si>
    <t>Programování</t>
  </si>
  <si>
    <t>5.</t>
  </si>
  <si>
    <t>Likvidace elektroodpadu</t>
  </si>
  <si>
    <t>Průrazy, Stavební přípomoce</t>
  </si>
  <si>
    <t>Oživení systému</t>
  </si>
  <si>
    <t>Úprava a připojení sítě ústředen ČZU ESSERRNET</t>
  </si>
  <si>
    <t>Komplexní a individuální zkoušky včetně funkční zkoušky</t>
  </si>
  <si>
    <t>Zaškolení obsluhy, údržby</t>
  </si>
  <si>
    <t>Revize systému EPS vč. vypracování revizní zprávy</t>
  </si>
  <si>
    <t>Dokumentace skutečného stavu</t>
  </si>
  <si>
    <t>Provozní řády</t>
  </si>
  <si>
    <t>Dílenská dokumentace</t>
  </si>
  <si>
    <t>poznámky</t>
  </si>
  <si>
    <t>Rozvaděče</t>
  </si>
  <si>
    <t>19" rozvaděč výšky 42U (1978mm), šířka 800mm, hloubka 1200mm, A-typ 19" lišt; Přední dveře perforované, míra perforace 86%, výklopná klika s vyměnitelnou vložkou, univerzální klíč EK333, vícebodový; Zadní dveře perforované, vertikálně dělené, míra perforace 86%, výklopná klika s vyměnitelnou vložkou, univerzální klíč EK333, vícebodový; 2 bočnice, celoplechové, univerzální klíč, Krytí: IP20; Kryty: standard: Horní kryt - F design (dvoudílný pro hloubku 1200), dolní kryt - segmentovaný (800x1200: CFFC); Nosnost 1500 kg; Barva RAL 9005 (černá); Součástí jsou výškově stavitelné nožičky, zemnící sada, 2 kulaté kabelové průchodky s kartáčem a 28 ks montážních sad</t>
  </si>
  <si>
    <t>Separační rám studené zóny před předními 19" lištami pro 19" rozvaděče - A-typ lišt, stavitelná hloubka studené zóny, výška 42U, šíře 800mm</t>
  </si>
  <si>
    <t>Přední vertikální HD vyvazovací panel do rozvaděče, odnímatelný kryt - 3 sekce, 41 párů žeber, (VxŠxH) 42x100x112mm, 10x stahovací páska na suchý zip</t>
  </si>
  <si>
    <t>Kabelová průchodka s dvouvrstvým kartáčem (otvor 300x100mm)</t>
  </si>
  <si>
    <t>Vyvazovací žlab pro rozvaděče 42U s lištami typu A</t>
  </si>
  <si>
    <t>Stahovací pásky na suchý zip ‑ malé, 13mm x 150mm, balení 25ks, černé</t>
  </si>
  <si>
    <t>Sada na spojení rozvaděčů do bloku - instalace včetně bočnic</t>
  </si>
  <si>
    <t>Záslepka o velikost 1U / 19"- beznástrojová k rychlé montáži a demontáži - baleno po 5ks, cena za 1 ks</t>
  </si>
  <si>
    <t>Záslepka o velikost 2U /19" - beznástrojová k rychlé montáži a demontáži - baleno po 5ks, cena za 1 ks</t>
  </si>
  <si>
    <t>Záslepka o velikost 3U / 19" - beznástrojová k rychlé montáži a demontáži - baleno po 5ks, cena za 1 ks</t>
  </si>
  <si>
    <t>Záslepka o velikost 5U /19" - beznástrojová k rychlé montáži a demontáži - baleno po 5ks, cena za 1 ks</t>
  </si>
  <si>
    <t>Základní PDU 7,2kW, 0U, zástrčka EN 60309 (1x32A), kabel 3m, zásuvky 20x C13 a 4x C19, celkový příkon 32A</t>
  </si>
  <si>
    <t>Konzole pro instalaci napájecího panelu IP-BA do rámu rozvaděče s A typem lišt, sestava pro 1ks PDU</t>
  </si>
  <si>
    <t>Uzavřená horká ulička</t>
  </si>
  <si>
    <t>Záslepný dveřní panel pro uzavření uličky, šířky 1200mm, rozvaděče 42-45U bez podstavců</t>
  </si>
  <si>
    <t>Dveřní sekce - posuvné dvoukřídlé dveře včetně rámu dveří, šířka uličky 1200 až 1800 mm( šířka 1200 mm preferována), pro rozvaděče výšky 42 až 48U s či bez podstavců, RAL 7035 nebo 9005. Mechanický posun dvoukřídlých dveří</t>
  </si>
  <si>
    <t>Upgrade sestava pro změnu pohonu dveří z mechanických na Automatický otevírací/zavírací systém s plnou řídící logikou</t>
  </si>
  <si>
    <t>Stropní sekce s vertikálními bočními panely, šířka panelu 800mm, pro šířku uličky 1200mm, bez polykarbonátového panelu, RAL 7035 nebo 9005</t>
  </si>
  <si>
    <t>Stropní sekce s vertikálními bočními panely, šířka panelu 1100mm, pro šířku uličky 1200mm, bez polykarbonátového panelu, RAL 7035 nebo 9005</t>
  </si>
  <si>
    <t>Stropní polykarbonátový panel průhledný, šířka panelu 800mm, pro uličku 1200mm</t>
  </si>
  <si>
    <t>Stropní polykarbonátový panel průhledný, šířka panelu 1100mm, pro uličku 1200mm</t>
  </si>
  <si>
    <t>Přítomnost specialisty výrobce v místě instalace pro dohled a konzultace! Nenahrazuje montážního pracovníka!)</t>
  </si>
  <si>
    <t>Monitoring</t>
  </si>
  <si>
    <t>Teplotní a vlhkostní čidlo, kabel 30cm; (možnost prodloužení připojovacím kabelem LAN (CAT.5e/6))</t>
  </si>
  <si>
    <t>PIR detektor pohybu, kabel 1,5m; (možnost prodloužení připojovacím kabelem LAN (CAT.5e/6))</t>
  </si>
  <si>
    <t>Detektor kouře, kabel 1,5m; (možnost prodloužení připojovacím kabelem LAN (CAT.5e/6)</t>
  </si>
  <si>
    <t>Detektor zaplavení, detekční lano v délce 3m, nedetekční kabel 6m a připojovací kabel 1,5m; (možnost prodloužení připojovacím kabelem LAN (CAT.5e/6))</t>
  </si>
  <si>
    <t>Prodloužení záplavového detekčního lana - 3m detekční lano (vyžaduje RMS-I-DE-06)</t>
  </si>
  <si>
    <t>Expandér pro zapojení do inteligentního portu - převodník pro až 8 vstupních / výstupních kontaktů - zapojení 8x2 piny; LAN kebel 1,5m</t>
  </si>
  <si>
    <t>Magnetický kontakt, montážní konzola (univerzální montáž) včetně spojovacího materiálu, VdS G, 2,5m</t>
  </si>
  <si>
    <t>Akustická siréna se zábleskovým světlem, kabel 1,5m; (možnost prodloužení připojovacím kabelem LAN (CAT.5e/6))</t>
  </si>
  <si>
    <t>Napájecí kabel IEC 320 C13 - IEC 320 C14, délka 1,0m</t>
  </si>
  <si>
    <t>Kabelové trasy nad rozvaděči</t>
  </si>
  <si>
    <t>Kabelový kanál, 160 x 100mm, délka 2 metry, žlutý</t>
  </si>
  <si>
    <t>Horizontální oblouk 90°, 160 x 100mm, žlutý</t>
  </si>
  <si>
    <t>Rozbočka T, 160 x 100mm, žlutá</t>
  </si>
  <si>
    <t>Spojka, 160 x 100mm, žlutá</t>
  </si>
  <si>
    <t>Kabelový přímý přepad - spad, žlutý</t>
  </si>
  <si>
    <t>Víko kabelového přímého přepadu, žluté</t>
  </si>
  <si>
    <t>Spojka, 100 x 100, žlutá</t>
  </si>
  <si>
    <t>Vyústění, 160 x 100mm, žluté</t>
  </si>
  <si>
    <t>Konzola pro upevnění závitové tyče na rozvaděče</t>
  </si>
  <si>
    <t>Závitová tyč pro upevnění systému žlabů na rozvaděč, M16, délka 40 cm</t>
  </si>
  <si>
    <t>Montážní konzola pro upevnění kabelového systému na rozvaděč hloubky 120cm</t>
  </si>
  <si>
    <t>Postraní držák pro kabelový žlab na rozvaděč šířky 800 mm - směr přední / zadní</t>
  </si>
  <si>
    <t>Kanál, profil 200x70 mm, bez víka, délka 800 mm</t>
  </si>
  <si>
    <t>Kanál, profil 200x70 mm, bez víka, délka 350 mm (koncový prvek)</t>
  </si>
  <si>
    <t>Kanál, profil 200x70 mm, bez víka, délka 300 mm</t>
  </si>
  <si>
    <t>Příčný spojovací kanál, profil 200x70 mm, bez víka, rozsah délky 1834-3080 mm</t>
  </si>
  <si>
    <t>Sada 2 konzol pro příčný spojovací kanál, pro použití s uzavřenou uličkou a rozvaděči 42U nebo pro příčné vedení</t>
  </si>
  <si>
    <t>Konzola pro upevnění závitové tyče na rozvaděče 19"</t>
  </si>
  <si>
    <t>Závitová tyč pro upevnění žlabu na 19" rozvaděč, M16, délka 21 cm</t>
  </si>
  <si>
    <t xml:space="preserve">Ochranný kabelový spad pro kanál, šířka 170mm, 2 ks, s plastovými piny </t>
  </si>
  <si>
    <t>Ochranný kabelový spad pro kanál, šířka 200mm, 2 ks, s plastovými piny</t>
  </si>
  <si>
    <t>Montážní konzole pro upevnění kabelového žlabu na rozvaděč hloubky 120 cm</t>
  </si>
  <si>
    <t>6.</t>
  </si>
  <si>
    <t>Vybavení rozvaděčů, zásuvky metalické</t>
  </si>
  <si>
    <t>19" patchpanel pro max. 48 keystone SFB, neosazený, výška 1U</t>
  </si>
  <si>
    <t>Výkr.č. 06</t>
  </si>
  <si>
    <t>Záslepka prázdného portu v patchpanelu, RAL 9010</t>
  </si>
  <si>
    <t>Modul RJ45, STP, Cat.6A 10Gb, PoE+ - kompletní elektromagnetická kompatibilita, samozářezové a beznástrojové provedení pro rychlou instalaci, pozlacené kontakty 50μ, instalace 48 modulů do patchpanelu výšky 1U</t>
  </si>
  <si>
    <t>Kompletní datová zásuvka 2xRJ45 CAT.6A STP s krytkou rozměru 45x45mm - podlahová krabice</t>
  </si>
  <si>
    <t>Výkr.č. 02,03</t>
  </si>
  <si>
    <t>Kompletní datová zásuvka 2xRJ45 CAT.6A STP vč. krabice pro montáž pod omítku, rámečku a krytky - design shodný se silnoproudem</t>
  </si>
  <si>
    <t>Výkr.č. 02,03,04</t>
  </si>
  <si>
    <t>Kompletní datová zásuvka 2xRJ45 CAT.6A STP vč. krabice pro povrchovou montáž, rámečku a krytky - design shodný se silnoproudem</t>
  </si>
  <si>
    <t>Kompletní datová zásuvka 2xRJ45 CAT.6A STP IP67 vč. krabice pro montáž pod omítku, rámečku a krytky - lze použít také 2 průmyslové konektory RJ45, CAT.6A STP</t>
  </si>
  <si>
    <t>Výkr.č. 04, 05</t>
  </si>
  <si>
    <t>Patch panel telefonní 50 portů RJ45, CAT3, UTP</t>
  </si>
  <si>
    <t>19"vyvazovací panel 1U,jednostranný, plast.oka 80x40 mm</t>
  </si>
  <si>
    <t>Kompletně vybavená optická vana 19" 1U, výsuvná, včetně popisek, vyvazovací oka pro organizaci, černá, 24x pigtail 9/125 E2000, optické kazety, ochrany svárů</t>
  </si>
  <si>
    <t>Telefonní rozvaděč MIS1A s výbavou zářezovými svorkovnicemi pro 50párů</t>
  </si>
  <si>
    <t>Výkr.č. 02, 06</t>
  </si>
  <si>
    <t>7.</t>
  </si>
  <si>
    <t>Optické zásuvky</t>
  </si>
  <si>
    <t>Datová zásuvka 45x45 pod omítku,neosazená, pro 2x modul, RAL 9010</t>
  </si>
  <si>
    <t>Keystone modul FO pro SC-S/LC-D, neosazený</t>
  </si>
  <si>
    <t>Spojka E2000/APC, SM, simplexní, zelená</t>
  </si>
  <si>
    <t>Pigtail E2000/APC 9/125 SM, vlákno 900 μm, délka 2m</t>
  </si>
  <si>
    <t>8.</t>
  </si>
  <si>
    <t>Instalační datový kabel S/FTP Cat.7 1000 MHz 4x2x23AWG B2 ca s1 d0</t>
  </si>
  <si>
    <t>SYKFY 50x2x0,5 - kabel sdělovací</t>
  </si>
  <si>
    <t>4x9/125 - Univerzální optický kabel s volnou sekundární ochranou, OS2, LSOH</t>
  </si>
  <si>
    <t>S/FTP 4x2x0,5 CAT.6A PE - Instalační datový kabel venkovní S/FTP kategorie 7 4x2xAWG23, PE plášť</t>
  </si>
  <si>
    <t>Vodič CYA 16 zž</t>
  </si>
  <si>
    <t>Vodič CYA 6 zž</t>
  </si>
  <si>
    <t>Kabelový žlab, plný s perforací, pozinkovaný 60x100mm, vč. závitových tyčí, výložníků, tvarovek a instalačního materiálu</t>
  </si>
  <si>
    <t>Výkr.č. 02, 03</t>
  </si>
  <si>
    <t>Kabelový žlab, plný s perforací, pozinkovaný 100x200mm, vč. závitových tyčí, výložníků, tvarovek a instalačního materiálu</t>
  </si>
  <si>
    <t>Kabelový žlab, plný s perforací, pozinkovaný 100x300mm, vč. závitových tyčí, výložníků, tvarovek a instalačního materiálu</t>
  </si>
  <si>
    <t>Výkr.č. 03</t>
  </si>
  <si>
    <t>Kabelový žlab, plný s perforací, pozinkovaný 100x400mm, vč. závitových tyčí, výložníků, tvarovek a instalačního materiálu</t>
  </si>
  <si>
    <t>Kabelový žlab, plný s perforací, pozinkovaný 100x500mm, vč. závitových tyčí, výložníků, tvarovek a instalačního materiálu</t>
  </si>
  <si>
    <t>Podlahový kanál ocelový, dvojitý, 350x48mm</t>
  </si>
  <si>
    <t>Kabelová lávka, bočnice 45mm, šíře 500mm, tloušťka 1,5mm, délka 3m, pozinkováno, vč. instalačního materiálu - stoupačka</t>
  </si>
  <si>
    <t>Elektroinstalační ohebná trubka 29mm, samozhášivá, nízká mechanická odolnost, vč. zasekání</t>
  </si>
  <si>
    <t>Elektroinstalační ohebná trubka 48mm, samozhášivá, nízká mechanická odolnost, vč. zasekání</t>
  </si>
  <si>
    <t>KU68 - krabice rozvodná univerzální pod omítku</t>
  </si>
  <si>
    <t>KO125 - krabice rozvodná univerzální pod omítku</t>
  </si>
  <si>
    <t>9.</t>
  </si>
  <si>
    <t xml:space="preserve">Propojovací kabely </t>
  </si>
  <si>
    <t>Kabely metalické</t>
  </si>
  <si>
    <t>Patchkabel RJ45 stíněný Cat.6A / 10GB, LS0H, šedý 0.33m</t>
  </si>
  <si>
    <t>Patchkabel RJ45 stíněný Cat.6A / 10GB, LS0H, šedý 0.5m</t>
  </si>
  <si>
    <t>Patchkabel RJ45 stíněný Cat.6A / 10GB, LS0H, šedý 1m</t>
  </si>
  <si>
    <t>Patchkabel RJ45 stíněný Cat.6A / 10GB, LS0H, šedý 2m</t>
  </si>
  <si>
    <t>Patchkabel RJ45 stíněný Cat.6A / 10GB, LS0H, šedý 3m</t>
  </si>
  <si>
    <t>Patchkabel RJ45 stíněný Cat.6A / 10GB, LS0H, šedý 5m</t>
  </si>
  <si>
    <t>Kabely optické</t>
  </si>
  <si>
    <t>Patchcord optický SM OS1 9/125, LC/PC-LC/PC, 3m, LSOH, G.657.A</t>
  </si>
  <si>
    <t>Patchcord optický SM OS1 9/125, LC/PC-LC/PC, 2m, LSOH, G.657.A</t>
  </si>
  <si>
    <t>Patchcord optický SM OS1 9/125, E2000/APC-LC/PC, 2m, LSOH, G.657.A</t>
  </si>
  <si>
    <t>Patchcord optický SM OS1 9/125, E2000/APC-LC/PC, 1m, LSOH, G.657.A</t>
  </si>
  <si>
    <t>Patchcord optický SM OS1 9/125, E2000/APC-APC/APC, 1m, LSOH, G.657.A</t>
  </si>
  <si>
    <t>Patchcord optický SM OS1 9/125, E2000/APC-APC/APC, 0.5m, LSOH, G.657.A</t>
  </si>
  <si>
    <t>10.</t>
  </si>
  <si>
    <t>Instalace patchpanelů a optických prvků</t>
  </si>
  <si>
    <t>Instalace koncových prvků - zásuvek</t>
  </si>
  <si>
    <t>Kompletace rozvaděčů</t>
  </si>
  <si>
    <t>11.</t>
  </si>
  <si>
    <t>SO13 - Venkovní rozvody, rozvody v FLD</t>
  </si>
  <si>
    <t>Kabel TCEPKPFLE 25x4x0.6 - kabel sdělovací zemní</t>
  </si>
  <si>
    <t xml:space="preserve">Kabel optický, SM, 48 vláken OS2, zemní </t>
  </si>
  <si>
    <t xml:space="preserve">Kabel optický, SM, 96 vláken OS2, zemní </t>
  </si>
  <si>
    <t>Propojení z FLD do MCEV I</t>
  </si>
  <si>
    <t>Svazkový držák Grip 15x NYM3x1,5</t>
  </si>
  <si>
    <t>LV40x40 - Elektroinstalační lišta vkládací</t>
  </si>
  <si>
    <t>Ohebná dvouplášťová korugovaná chránička, průměr 40mm, zatahovací drát</t>
  </si>
  <si>
    <t>Spojka pro ohebnou dvouplášťovou korugovaná chráničku, průměr 40mm</t>
  </si>
  <si>
    <t>Těsnící kroužek pro ohebnou dvouplášťovou korugovaná chráničku, průměr 40mm</t>
  </si>
  <si>
    <t>Krycí deska 300 x 1000 mm s popisem</t>
  </si>
  <si>
    <t>Ruční hloubení kabelové rýhy, šířka 50cm, hloubka 90cm</t>
  </si>
  <si>
    <t>Zásyp výkopu vč. zhutnění</t>
  </si>
  <si>
    <t>Kabelové lože vč. podsypu, zhutnění a urovnání</t>
  </si>
  <si>
    <t>12.</t>
  </si>
  <si>
    <t>Stupňovitý ocelový stožár, výška 4,8m, žárově zinkovaný, ve spodní části dříku pro vetknutí jsou zhotoveny 2 otvory pro průchod kabelů</t>
  </si>
  <si>
    <t>Zakládání do podlah, stropů (podl. kr)</t>
  </si>
  <si>
    <t xml:space="preserve">Průrazy, stavební přípomoce </t>
  </si>
  <si>
    <t>Měření metalické kabeláže, vypracování měřících protokolů</t>
  </si>
  <si>
    <t>Měření optické kabeláže, vypracování měřících protokolů</t>
  </si>
  <si>
    <t>Certifikace instalace systému a systémová záruka výrobce</t>
  </si>
  <si>
    <t>Komplexní a individuální zkoušky</t>
  </si>
  <si>
    <t>Ostatní režijní náklady (cestovné, náhrady, ubytování atd.)</t>
  </si>
  <si>
    <t>Ústředna pro velké instalace. 16 zón na základní desce,  520 zón, 8 PGM výstupů na základní desce, 32 podsystémů, paměť 1500 událostí, vestavěný komunikátor s formátem Contact iD, homologace do kategorie 3 dle ČSN EN 50131-2</t>
  </si>
  <si>
    <t>Systémový Ethernet (TCP/IP) komunikátor bez krytu</t>
  </si>
  <si>
    <t>přepěťová ochrana III.stupně, 8kA, 230V, 8A</t>
  </si>
  <si>
    <t>Akumulátor 24 Ah, nominální napětí 12 Vss</t>
  </si>
  <si>
    <t>Ovládací a programovací LCD klávesnice, 2 řádkový displej, 16 znaků na řádek, česká verze.</t>
  </si>
  <si>
    <t>Kryt klávesnice uzamykatelný</t>
  </si>
  <si>
    <t>Spínaný zdroj v kovovém krytu 13,8 Vss / 5A s reléovými výstupy "výpadek sítě" a "vybitý AKU", prostor pro AKU 40Ah, max. velikost dobíj. proudu do AKU nastavitelná na 1, 2, 3 nebo 4 A, max. velikost záložního AKU 40Ah, ochrana AKU proti hlubokému vybití, homologace do kategorie 3 dle ČSN EN 50131-2</t>
  </si>
  <si>
    <t>Signalizační tablo v krytu pro 16 LED diod, napájení 10,5 až 15 Vss, odběr 45mA, připojení na sběrnici ústředny</t>
  </si>
  <si>
    <t>Koncentrátor 8 zón + 4 PGM výstupy v plastovém krytu se sabotážním kontaktem</t>
  </si>
  <si>
    <t>Vnitřní nezálohovaná plastová piezosiréna, napájení 11 - 14 Vss / 250 mA, akustický výkon 110 dB / 1m, barva slonová kost, rozměry 122 x 72 x 43 mm (v x š x h).</t>
  </si>
  <si>
    <t>Plastová nízká propojovací krabice pro povrchovou montáž s ochranným meandrem, pájecí svorky, počet svorek 7+1, ochranný kontakt NC, barva bílá, rozměry: 96 x 41 x 18 mm.</t>
  </si>
  <si>
    <t>Svorkovnicová deska s 18 svorkami a kovovým hranatým víkem, montáž do krabice KU68</t>
  </si>
  <si>
    <t>Infrapasivní quad PIR čidlo, dosah 12x12m, vyjímatelná svorkovnice, odběr 10mA,  homologace do kategorie 2 dle ČSN EN 50131-2</t>
  </si>
  <si>
    <t>Stropní PIR detektor s dosahem 360°x14 m, odběr 17mA, montážní výška 3,6-7,6m, homologace do kategorie 2 dle ČSN EN 50131-2</t>
  </si>
  <si>
    <t>Duální čidlo PIR/MW, dosah 12x12m, vyjímatelná svorkovnice, odběr 10mA,  homologace do kategorie 2 dle ČSN EN 50131-2</t>
  </si>
  <si>
    <t>Digitální QUAD PIR, dosah 18m/20°, 0-10m/90° až 30m/7°, stojánek na stěnu a strop, odběr 11mA, vyvažovací rezistory, homologace do kategorie 2 dle ČSN EN 50131-2</t>
  </si>
  <si>
    <t>Signalizace z WC pro invalidy</t>
  </si>
  <si>
    <t>Asistenční systém na sociální zařízení pro invalidy (sada - zdroj, táhlo, indikátor)</t>
  </si>
  <si>
    <t>SYKFY 2x2x0,5 - kabel sdělovací</t>
  </si>
  <si>
    <t>SYKFY 3x2x0,5 - kabel sdělovací</t>
  </si>
  <si>
    <t>F/UTP 4x2x0,5 CAT.5e - kabel komunikační, plášť LSZH</t>
  </si>
  <si>
    <t>CYSY 2x1,5 - kabel napájecí, flexibilní</t>
  </si>
  <si>
    <t>JXFE-R 1x2x0,8 - stíněný kabel bezhalogenový dle ČSN 50267 a splňující vyhlášku č. 23/2008 Sb. (B2 ca s1d1)</t>
  </si>
  <si>
    <t>J-Y(st)Y 4x2x0,8 - kabel sdělovací</t>
  </si>
  <si>
    <t>elektroinstalační ohebná trubka 23mm, samozhášivá, nízká mechanická odolnost</t>
  </si>
  <si>
    <t>elektroinstalační ohebná trubka 29mm, samozhášivá, nízká mechanická odolnost</t>
  </si>
  <si>
    <t>Průrazy, trubkování, stavební přípomoce</t>
  </si>
  <si>
    <t>Revize systému EZS</t>
  </si>
  <si>
    <t>Kamery</t>
  </si>
  <si>
    <t>Vnitřní IP dome kamera - 1/2.9" 2,19M CMOS; rozlišení 1920 x 1080; snímková rychlost 25 sn./s pro všechna rozlišení (kodek H.264 / H.265); komprese H.264, H.265, MJPEG; minimální osvětlení barva: 0,15 lux; ČB: 0 lux při zapnutém IR; objektiv  2,8 - 12 mm; den/noc; IR přísvit 20m; BLC, WDR; SSNR; RJ45; napájení 12VDC nebo PoE</t>
  </si>
  <si>
    <t>Venkovní IP dome kamera - 1/3" 4M CMOS; rozlišení 2592 x 1520; snímková rychlost 20 sn./s pro 4M, 25 sn./s. pro menší rozlišení (kodek H.264 / H.265); komprese H.264, H.265, MJPEG; minimální osvětlení barva: 0,15 lux; ČB: 0 lux při zapnutém IR; objektiv  2,8 - 12 mm; den/noc; IR přísvit 30m; BLC, WDR; SSNR; RJ45; krytí IP66, IK10; pracovní teplota -30 - 55 °C; napájení 12VDC nebo PoE</t>
  </si>
  <si>
    <t>licence pro připojení instalovaných kamer do aktuálního systému CCTV (Sense)</t>
  </si>
  <si>
    <t>HDD 2TB pro rozšíření stávajícího diskového pole HP MSA 2000</t>
  </si>
  <si>
    <t>Přepěťová ochrana určená k ochraně jednoho portu Ethernet Cat. 6 (konektory RJ45). Instaluje se na rozhraní zón LPZ 2 a LPZ 3 těsně před zařízení. Součást dodávky: univerzální plastový adaptér pro montáž na lišty DIN, s PoE propustností</t>
  </si>
  <si>
    <t>DIN lišta s držákem do 19" rozvaděče. Panel výšky 1U. Montáž modulů naležato</t>
  </si>
  <si>
    <t>Instalace vnitřní kamery včetně adaptéru do podhledu, nastavení záběru dle požadavku klienta</t>
  </si>
  <si>
    <t>Instalace venkovní kamery, nastavení záběru dle požadavku klienta</t>
  </si>
  <si>
    <t>Úprava vizualizace stávající SW nadstavby</t>
  </si>
  <si>
    <t>Revize systému</t>
  </si>
  <si>
    <t>Dodané zařízení musí být kompatibilní se stávajícím systémem v objektech ČZU od společnosti IMA se stávající aplikací se SW K4 - server EKV bude využit stávající</t>
  </si>
  <si>
    <t>Systémové prvky</t>
  </si>
  <si>
    <t>Řídící jednotka kontroly vstupu kompatibilní se stávajícím systémem EKV ČZU CEMS/PEF - PC MASTER</t>
  </si>
  <si>
    <t>Řídící jednotka kontroly vstupu pro 1 dveře, on-line komunikace s řídící jednotkou, řídící jednočipový mikroprocesor, napájení 9-15VDC, odběr 100mA, pracovní teplota -25°C do + 60°C, krytí IP65, RS485, protokol připojení čteček ABA, Wiegand 26, 27, 32, 56, 68 bitů, 2 vstupy, 1 reléový výstup, ochranný kontakt, plastový kryt</t>
  </si>
  <si>
    <t>Řídící jednotka kontroly vstupu pro 1 dveře, on-line komunikace s řídící jednotkou, řídící jednočipový mikroprocesor, napájení 10,5-16VDC, odběr 120mA, pracovní teplota -40°C do + 65°C, krytí IP30, RS485, Ethernet, 2x připojení čteček ABA, Wiegand 26 a 32 bitů, 8 vstupů, 4x reléový výstup, ochranný kontakt, plastový kryt - ovládání výtahu, sledování stavů napájecích zdrojů</t>
  </si>
  <si>
    <t>Výkr.č. 02, 04, 05</t>
  </si>
  <si>
    <t>Bezkontaktní čtečka iClass, Mifare a DESFire karet s podporou SIO objektů, základní úzké provedení, vysoké zabezpečení přenášených dat díky SIO (Secure Identity Object), Wiegand výstup, pracovní frekvence 13,56 MHz, napájecí napětí 5-16VDC, odběr 45mA, max. čtecí dosah 7,1cm, 6-stavová LED dioda, bzučák, barva černá, IP55</t>
  </si>
  <si>
    <t>Plech krycí pod čtečku</t>
  </si>
  <si>
    <t>Napájecí adaptér 12VDC</t>
  </si>
  <si>
    <t>Spínaný zdroj v kovovém krytu 13,8 Vss / 10A s reléovými výstupy "výpadek sítě" a "vybitý AKU", prostor pro AKU 40Ah, max. velikost dobíj. proudu do AKU nastavitelná na 2, 4, 6 nebo 8 A, max. velikost záložního AKU 40Ah, ochrana AKU proti hlubokému vybití, sabotážní kontakt</t>
  </si>
  <si>
    <t>Spínaný zdroj v kovovém krytu 27,6 Vss / 6A s reléovými výstupy "výpadek sítě" a "vybitý AKU", prostor pro 2x AKU 24Ah, max. velikost dobíj. proudu do AKU nastavitelná na 1, 2, 3 nebo 4 A, max. velikost záložního AKU 38Ah, ochrana AKU proti hlubokému vybití, sabotážní kontakt</t>
  </si>
  <si>
    <t>Akumulátor 38 Ah, nominální napětí 12 Vss</t>
  </si>
  <si>
    <t>1-CHKE-R 2x1  - silový kabel bezhalogenový dle ČSN 50267 a splňující vyhlášku č. 23/2008 Sb. (B2 ca s1d1)</t>
  </si>
  <si>
    <t>CYSY 4x1 - kabel napájecí, flexibilní</t>
  </si>
  <si>
    <t>KU68 - krabice rozvodná s věnečkem a víčkem, pod omítku</t>
  </si>
  <si>
    <t>Instalace kabelových tras pod omítku (zasekat), stavební přípomoce</t>
  </si>
  <si>
    <t>Oživení systému, měření</t>
  </si>
  <si>
    <t>Zaimplementování systému EKV do areálového systému ČZU</t>
  </si>
  <si>
    <t>Analýza, tvorba, a úprava SP</t>
  </si>
  <si>
    <t>Revize systému EKV</t>
  </si>
  <si>
    <t>POČET</t>
  </si>
  <si>
    <t>CENA/M.J.</t>
  </si>
  <si>
    <t>CENA CELKEM</t>
  </si>
  <si>
    <t>SO 01  Zařízení slaboproudé elektrotechniky  - část EKV D 1.4.9</t>
  </si>
  <si>
    <t>SO 01  Zařízení slaboproudé elektrotechniky  - část CCTV D 1.4.9</t>
  </si>
  <si>
    <t>SO 01  Zařízení slaboproudé elektrotechniky  - část EZS  D 1.4.9</t>
  </si>
  <si>
    <t>SO 01  Zařízení slaboproud  - EPS  D 1.4.8</t>
  </si>
  <si>
    <t xml:space="preserve">identifikace polohy </t>
  </si>
  <si>
    <t xml:space="preserve"> identifikace polohy </t>
  </si>
  <si>
    <t>identifikace polohy</t>
  </si>
  <si>
    <t>Pol.</t>
  </si>
  <si>
    <t>Popis položky</t>
  </si>
  <si>
    <t>Množství</t>
  </si>
  <si>
    <t>Jedn. cena
Kč/m.j.</t>
  </si>
  <si>
    <t>Celková cena
Kč</t>
  </si>
  <si>
    <t>Jednonásobná zásuvka 230V/16A</t>
  </si>
  <si>
    <t>Podlahová krabice, 4x zásuvka, 3x datová dvojzásuvka RJ45 CAT6a, IP20</t>
  </si>
  <si>
    <t>Krabičky pod zásuvky a vypínače</t>
  </si>
  <si>
    <t>Kabel CYKY-J 3x1,5</t>
  </si>
  <si>
    <t>Kabel CYKY-J 3x2,5</t>
  </si>
  <si>
    <t>Kabel CYKY-J 5x2,5</t>
  </si>
  <si>
    <t>Kabel CYKY-J 5x4</t>
  </si>
  <si>
    <t>Kabel CYKY-J 5x25</t>
  </si>
  <si>
    <t>Kabel FTP CAT5e</t>
  </si>
  <si>
    <t>Kabel Cu 2x1,5, stíněný</t>
  </si>
  <si>
    <t>Kabelový žlab 50x62/1,25 vč. uchycení po 1m</t>
  </si>
  <si>
    <t>Kabelový žlab 50x125/1,25 vč. uchycení po 1m</t>
  </si>
  <si>
    <t>Trubka ohebná pevnostní DN23 s příchytkami</t>
  </si>
  <si>
    <t>NG</t>
  </si>
  <si>
    <t>Nouzové svítidlo LED 1W, 1 str.piktogram NG, bez zálohy</t>
  </si>
  <si>
    <t>E3</t>
  </si>
  <si>
    <t>Led svítidlo kazetové s označením E3 31W, 3400K, IP20, 230V/50Hz s rozměry Délka=597mm x Šířka=597mm x Výška=32mm</t>
  </si>
  <si>
    <t>Řídící stanice pro osvětlení do rozvaděče s výstupem DALI</t>
  </si>
  <si>
    <t>Digitální ovládací panel s talčítky pro osvětlení, nastavení intenzity 10-100%, 5 módů dle uživatele, reakce na pohyb - nast. rychlosti rozsvícení a na jakou hodnotu</t>
  </si>
  <si>
    <t>Snímač intenzity osvětlení a pohybu</t>
  </si>
  <si>
    <t>Interface pro napojení řídící jednotky osvětlení na PC v místnosti HT001b</t>
  </si>
  <si>
    <t xml:space="preserve">SW a odladění pro řídící stanici osvětlení </t>
  </si>
  <si>
    <t>hod</t>
  </si>
  <si>
    <t xml:space="preserve">Sekání a drážkování kabeláže </t>
  </si>
  <si>
    <t xml:space="preserve">Ostatní materiál pro dokončení a zprovoznění </t>
  </si>
  <si>
    <t>Dokumentace skutečného provedení</t>
  </si>
  <si>
    <t xml:space="preserve">Výchozí revizní zpráva </t>
  </si>
  <si>
    <t>HT002</t>
  </si>
  <si>
    <r>
      <rPr>
        <b/>
        <sz val="8"/>
        <rFont val="Arial"/>
        <family val="2"/>
      </rPr>
      <t>Rozvaděč RT002</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</si>
  <si>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Kabel CYKY-J 5x16</t>
  </si>
  <si>
    <t>Montáž elektoinstalace HT002</t>
  </si>
  <si>
    <t>HT003</t>
  </si>
  <si>
    <r>
      <rPr>
        <b/>
        <sz val="8"/>
        <rFont val="Arial"/>
        <family val="2"/>
      </rPr>
      <t>Rozvaděč RT003</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</si>
  <si>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STOP tlačítko</t>
  </si>
  <si>
    <t>Kabel CYKY-J 2x1,5</t>
  </si>
  <si>
    <t>Montáž elektoinstalace HT003</t>
  </si>
  <si>
    <r>
      <rPr>
        <b/>
        <sz val="8"/>
        <rFont val="Arial"/>
        <family val="2"/>
      </rPr>
      <t>Rozvaděč RT004</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</si>
  <si>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HT004</t>
  </si>
  <si>
    <r>
      <rPr>
        <b/>
        <sz val="8"/>
        <rFont val="Arial"/>
        <family val="2"/>
      </rPr>
      <t>Rozvaděč RT005</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</si>
  <si>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Zásuvka 400V/16A</t>
  </si>
  <si>
    <t>Montáž elektoinstalace HT005</t>
  </si>
  <si>
    <t>HT006</t>
  </si>
  <si>
    <t>Vypínač s řazením č.1</t>
  </si>
  <si>
    <t>E4</t>
  </si>
  <si>
    <t>Led svítidlo trubicové s označením E4 57W, 6000lm, 4000K, IP65, 230V/50Hz s rozměry Délka=1530mm x Šířka=87mm x Výška=96mm</t>
  </si>
  <si>
    <t>Montáž elektoinstalace HT006</t>
  </si>
  <si>
    <t>HT007</t>
  </si>
  <si>
    <r>
      <rPr>
        <b/>
        <sz val="8"/>
        <rFont val="Arial"/>
        <family val="2"/>
      </rPr>
      <t>Rozvaděč ATS + RPO</t>
    </r>
    <r>
      <rPr>
        <sz val="8"/>
        <rFont val="Arial"/>
        <family val="2"/>
      </rPr>
      <t xml:space="preserve"> - skříňový rozvaděč o dvou polích s rozměry pole 2000x800x400 + sokl 100mm, typ OCP, krytí IP56, vybavený dle TZ a výkresové dokumentace. Náplň pole ATS je součástí dodávky MG vč. montáže, oživení a kabeláže.</t>
    </r>
  </si>
  <si>
    <r>
      <rPr>
        <b/>
        <sz val="8"/>
        <rFont val="Arial"/>
        <family val="2"/>
      </rPr>
      <t>Rozvaděč RZ1</t>
    </r>
    <r>
      <rPr>
        <sz val="8"/>
        <rFont val="Arial"/>
        <family val="2"/>
      </rPr>
      <t xml:space="preserve"> - skříňový rozvaděč o pěti polích s rozměry pole 2000x800x400 + sokl 100mm, typ OCP, krytí IP56, vybavený dle TZ a výkresové dokumentace, vč. kompenzace, která je potřeba změřit až po plném provozu a navrhnout dle skutečnosti</t>
    </r>
  </si>
  <si>
    <r>
      <rPr>
        <b/>
        <sz val="8"/>
        <rFont val="Arial"/>
        <family val="2"/>
      </rPr>
      <t xml:space="preserve">Rozvaděč RNO </t>
    </r>
    <r>
      <rPr>
        <sz val="8"/>
        <rFont val="Arial"/>
        <family val="2"/>
      </rPr>
      <t>- rozvaděč s UPS pro nouzová svítidla s pokrytím 8 hodin a potřebným výkonem min. 400VAh, krytí IP44, vybavený dle TZ a výkresové dokumentace.</t>
    </r>
  </si>
  <si>
    <t>Kabel CYKY-J 5x10</t>
  </si>
  <si>
    <t>Kabel CYKY-J 5x35</t>
  </si>
  <si>
    <t>Kabel 1-YY 1x400+185</t>
  </si>
  <si>
    <t>Kabel 1-CXKE-V 3x1,5</t>
  </si>
  <si>
    <t>Kabel 1-CXKE-V 5x1,5</t>
  </si>
  <si>
    <t>Kabel 1-CXKE-V 5x4</t>
  </si>
  <si>
    <t>Kabelový žlab 250x100/1,25 vč. uchycení po 1m</t>
  </si>
  <si>
    <t>Montáž elektoinstalace HT007</t>
  </si>
  <si>
    <r>
      <rPr>
        <b/>
        <sz val="8"/>
        <rFont val="Arial"/>
        <family val="2"/>
      </rPr>
      <t>Rozvaděč RT009</t>
    </r>
    <r>
      <rPr>
        <sz val="8"/>
        <rFont val="Arial"/>
        <family val="2"/>
      </rPr>
      <t xml:space="preserve"> - rozvaděč pro zapuštěnou montáž - </t>
    </r>
    <r>
      <rPr>
        <sz val="8"/>
        <rFont val="Arial"/>
        <family val="2"/>
      </rPr>
      <t>36</t>
    </r>
    <r>
      <rPr>
        <sz val="8"/>
        <rFont val="Arial"/>
        <family val="2"/>
      </rPr>
      <t xml:space="preserve"> modulů, s rozměry 507x318x72 (VxŠxH), max. hloubka 95mm !!!, krytí IP44, vybavený dle TZ a výkresové dokumentace.</t>
    </r>
  </si>
  <si>
    <t>Montáž elektoinstalace HT008</t>
  </si>
  <si>
    <t>Montáž elektoinstalace HT009</t>
  </si>
  <si>
    <t>HT010</t>
  </si>
  <si>
    <r>
      <rPr>
        <b/>
        <sz val="8"/>
        <rFont val="Arial"/>
        <family val="2"/>
      </rPr>
      <t>Rozvaděč RT010</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</si>
  <si>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HT010</t>
  </si>
  <si>
    <r>
      <rPr>
        <b/>
        <sz val="8"/>
        <rFont val="Arial"/>
        <family val="2"/>
      </rPr>
      <t>Rozvaděč RT011</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</si>
  <si>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Podlahová krabice, 5x zásuvka, 2x datová dvojzásuvka RJ45 CAT6a, 1x optická zásuvka, IP20</t>
  </si>
  <si>
    <t>Montáž elektoinstalace HT011</t>
  </si>
  <si>
    <t>HT012,13,14,15</t>
  </si>
  <si>
    <t>Pohybový infra spínač pro osvětlení</t>
  </si>
  <si>
    <t>E1</t>
  </si>
  <si>
    <t>Led svítidlo kruhové s označením E1 22W, 3000K, IP20, 230V/50Hz s rozměry Výška=109mm x průměr=216mm</t>
  </si>
  <si>
    <t xml:space="preserve">Vysoušeč rukou 1,8kW </t>
  </si>
  <si>
    <t>Montáž elektoinstalace HT12,13,14,15</t>
  </si>
  <si>
    <t>HT016,17,18,19,20</t>
  </si>
  <si>
    <t>Vypínač tlačítkový s kontrolkou</t>
  </si>
  <si>
    <t xml:space="preserve">  </t>
  </si>
  <si>
    <t>NH</t>
  </si>
  <si>
    <t>Nouzové svítidlo LED 1W, 2 str.piktogram</t>
  </si>
  <si>
    <t>ND</t>
  </si>
  <si>
    <t>Nouzové svítidlo LED 1W, symetrické piktogram 25m</t>
  </si>
  <si>
    <t>E7</t>
  </si>
  <si>
    <t>Led svítidlo kruhové s označením sv7 24W, 4000K, IP65, 230V/50Hz s rozměry Výška=120mm x průměr=344mm</t>
  </si>
  <si>
    <t>E9</t>
  </si>
  <si>
    <t>Led svítidlo trubicové s označením E9 40W, 4000K, IP20, 230V/50Hz s rozměry Délka=1134mm x Šířka=58mm x Výška=58</t>
  </si>
  <si>
    <t>Montáž elektoinstalace HT16,17,18,19,20</t>
  </si>
  <si>
    <t>HT102,103</t>
  </si>
  <si>
    <r>
      <rPr>
        <b/>
        <sz val="8"/>
        <rFont val="Arial"/>
        <family val="2"/>
      </rPr>
      <t>Rozvaděč RT102</t>
    </r>
    <r>
      <rPr>
        <sz val="8"/>
        <rFont val="Arial"/>
        <family val="2"/>
      </rPr>
      <t xml:space="preserve"> - rozvaděč sestávající ze dvou rozvaděčů pro zapuštěnou montáž - </t>
    </r>
    <r>
      <rPr>
        <sz val="8"/>
        <rFont val="Arial"/>
        <family val="2"/>
      </rPr>
      <t>36</t>
    </r>
    <r>
      <rPr>
        <sz val="8"/>
        <rFont val="Arial"/>
        <family val="2"/>
      </rPr>
      <t xml:space="preserve"> modulů, s rozměry 507x318x72 (VxŠxH) a 24 modulů,  s rozměry 382x318x72 (VxŠxH), max. hloubka 95mm !!!, krytí IP44, vybavený dle TZ a výkresové dokumentace.</t>
    </r>
  </si>
  <si>
    <t>Kabel CYKY-J 4x25 + CY25 modrý</t>
  </si>
  <si>
    <t>Montáž elektoinstalace HT102,103</t>
  </si>
  <si>
    <t>HT104,105</t>
  </si>
  <si>
    <r>
      <rPr>
        <b/>
        <sz val="8"/>
        <rFont val="Arial"/>
        <family val="2"/>
      </rPr>
      <t>Rozvaděč RT105</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</si>
  <si>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HT104,105</t>
  </si>
  <si>
    <t>HT106a,106b</t>
  </si>
  <si>
    <r>
      <rPr>
        <b/>
        <sz val="8"/>
        <rFont val="Arial"/>
        <family val="2"/>
      </rPr>
      <t>Rozvaděč RT106</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</si>
  <si>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Kabel CYKY-O 3x1,5</t>
  </si>
  <si>
    <t>Montáž elektoinstalace HT106</t>
  </si>
  <si>
    <t>HT107a,107b</t>
  </si>
  <si>
    <r>
      <rPr>
        <b/>
        <sz val="8"/>
        <rFont val="Arial"/>
        <family val="2"/>
      </rPr>
      <t>Rozvaděč RT107</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</si>
  <si>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HT107</t>
  </si>
  <si>
    <t>HT108,109,110</t>
  </si>
  <si>
    <r>
      <rPr>
        <b/>
        <sz val="8"/>
        <rFont val="Arial"/>
        <family val="2"/>
      </rPr>
      <t>Rozvaděč RT108</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</si>
  <si>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Vypínač s řazením č.6</t>
  </si>
  <si>
    <t>Stop tlačítko Ex</t>
  </si>
  <si>
    <t>Vypínač SA* A-0-R, Ex, 230V/10A</t>
  </si>
  <si>
    <t>Jednonásobná zásuvka Ex 230V/16A vč. montáže do HT109</t>
  </si>
  <si>
    <t>Zásuvka 400V/16A, Ex</t>
  </si>
  <si>
    <t>Box Ex pro digitální ovladač osvětlení</t>
  </si>
  <si>
    <t>Montáž elektoinstalace HT108,109,110</t>
  </si>
  <si>
    <t>HT111, 112, 113</t>
  </si>
  <si>
    <t>E8</t>
  </si>
  <si>
    <t xml:space="preserve">Led svítidlo trubicové s označením E8 38W, 3500lm, IP40, 230V/50Hz s rozměry Délka=1240mm x Šířka=217 x Výška=56 </t>
  </si>
  <si>
    <t>Montáž elektoinstalace HT111, 112, 113</t>
  </si>
  <si>
    <r>
      <rPr>
        <b/>
        <sz val="8"/>
        <rFont val="Arial"/>
        <family val="2"/>
      </rPr>
      <t>Rozvaděč RT114</t>
    </r>
    <r>
      <rPr>
        <sz val="8"/>
        <rFont val="Arial"/>
        <family val="2"/>
      </rPr>
      <t xml:space="preserve"> - rozvaděč sestávající ze dvou rozvaděčů pro zapuštěnou montáž - </t>
    </r>
    <r>
      <rPr>
        <sz val="8"/>
        <rFont val="Arial"/>
        <family val="2"/>
      </rPr>
      <t>36</t>
    </r>
    <r>
      <rPr>
        <sz val="8"/>
        <rFont val="Arial"/>
        <family val="2"/>
      </rPr>
      <t xml:space="preserve"> modulů, s rozměry 507x318x72 (VxŠxH) a 24 modulů,  s rozměry 382x318x72 (VxŠxH), max. hloubka 95mm !!!, krytí IP44, vybavený dle TZ a výkresové dokumentace.</t>
    </r>
  </si>
  <si>
    <t>Montáž elektoinstalace HT114</t>
  </si>
  <si>
    <r>
      <rPr>
        <b/>
        <sz val="8"/>
        <rFont val="Arial"/>
        <family val="2"/>
      </rPr>
      <t>Rozvaděč RT115</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</si>
  <si>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HT115</t>
  </si>
  <si>
    <t>HT116</t>
  </si>
  <si>
    <r>
      <rPr>
        <b/>
        <sz val="8"/>
        <rFont val="Arial"/>
        <family val="2"/>
      </rPr>
      <t>Rozvaděč RT116</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</si>
  <si>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HT116</t>
  </si>
  <si>
    <r>
      <rPr>
        <b/>
        <sz val="8"/>
        <rFont val="Arial"/>
        <family val="2"/>
      </rPr>
      <t>Rozvaděč RT117</t>
    </r>
    <r>
      <rPr>
        <sz val="8"/>
        <rFont val="Arial"/>
        <family val="2"/>
      </rPr>
      <t xml:space="preserve"> - rozvaděč pro zapuštěnou montáž - </t>
    </r>
    <r>
      <rPr>
        <sz val="8"/>
        <rFont val="Arial"/>
        <family val="2"/>
      </rPr>
      <t>48</t>
    </r>
    <r>
      <rPr>
        <sz val="8"/>
        <rFont val="Arial"/>
        <family val="2"/>
      </rPr>
      <t xml:space="preserve"> modulů, s rozměry 652x318x72 (VxŠxH), max. hloubka 95mm !!!, krytí IP44, vybavený dle TZ a výkresové dokumentace.</t>
    </r>
  </si>
  <si>
    <t>Montáž elektoinstalace HT117</t>
  </si>
  <si>
    <t>HT118,119,120,121</t>
  </si>
  <si>
    <t>Pohybový inraspínač osvětlení</t>
  </si>
  <si>
    <t>Montáž elektoinstalace HT118,119,120,121</t>
  </si>
  <si>
    <t>HT122,123,124,125</t>
  </si>
  <si>
    <t>Svítidlo nouzové LED 1W, symetrické piktogram 25m</t>
  </si>
  <si>
    <t>Svítidlo nouzové LED 1w, 1 str. piktogram 25m</t>
  </si>
  <si>
    <t>Montáž elektoinstalace HT122,123,124,125</t>
  </si>
  <si>
    <t>HT201, 202, 203, 301</t>
  </si>
  <si>
    <t>Jednonásobná zásuvka 230V/16A, IP20</t>
  </si>
  <si>
    <t>Jednonásobná zásuvka 230V/16A, IP65</t>
  </si>
  <si>
    <t>Zásuvková skříň 2x230V/16A , 1x400/16A, 1x400V/32A, Fi</t>
  </si>
  <si>
    <t>ES</t>
  </si>
  <si>
    <t>Svítidlo solární 1W s baterií, o50x500mm, IP56</t>
  </si>
  <si>
    <t>Hromosvod</t>
  </si>
  <si>
    <t>Vysokonapěťový vodič pro svody</t>
  </si>
  <si>
    <t>Nerezové příchytky pro vysokonapěťový vodič  po stěně</t>
  </si>
  <si>
    <t>Sada koncovek pro vysokonapěťový svod</t>
  </si>
  <si>
    <t>5m jímací tyč - 3,2m izolant + 2,5m jímač</t>
  </si>
  <si>
    <t>Příchytky jímač zábradlí</t>
  </si>
  <si>
    <t>Chodníková krabice vč. zkušební svorky</t>
  </si>
  <si>
    <t>PA svorka izolovaného jímače</t>
  </si>
  <si>
    <t>Trojnožka na střechu schodiště 301</t>
  </si>
  <si>
    <t>Zakončení</t>
  </si>
  <si>
    <t>Připojovací sada</t>
  </si>
  <si>
    <t>17kg závaží</t>
  </si>
  <si>
    <t>Podložka pod závaží</t>
  </si>
  <si>
    <t>Zemnící soustava</t>
  </si>
  <si>
    <t>Pásovina 30/4 FeZn</t>
  </si>
  <si>
    <t>Kulatiny 10mm PVC na praporce</t>
  </si>
  <si>
    <t>Svár pásovina/pásovina, 2x izolační asfaltový nátěr</t>
  </si>
  <si>
    <t>Pospojení technologie vč. zábradlí, kulatina 10mm FeZn PVC</t>
  </si>
  <si>
    <t>Svorky pro připojení kulatiny a technologie se zábradlím</t>
  </si>
  <si>
    <t>Montáž elektoinstalace HT201, 202, 203</t>
  </si>
  <si>
    <t>Tlačítko CENTRÁL a TOTÁL STOP v nerez skříňce pod fasádu</t>
  </si>
  <si>
    <t>Kabel 1-CXKE-V 5x1,5 pro tlačítka CS a TS vč. trasy s požární odolností R90</t>
  </si>
  <si>
    <t>Krabice podomítková KO125 vč. svorky PE a připojení na HOP, pro uzemnění technologie v objektu</t>
  </si>
  <si>
    <t>Pospojení technologie VZT CY10mm vč. svorek uvnitř objektu</t>
  </si>
  <si>
    <t>Pospojení technologie UT CY10mm vč. svorek</t>
  </si>
  <si>
    <t>Zatěsnění prostupů do objektu</t>
  </si>
  <si>
    <t>Montáž výše uvedeného zařízení</t>
  </si>
  <si>
    <t>SO 01  Zařízení slaboproud  - Datové a telefonní rozvody  - pasivní část   D 1.4.7 A</t>
  </si>
  <si>
    <t>SO 01 -  CHLAZENÍ  část D 1.4.3</t>
  </si>
  <si>
    <t>D 2.4.  Kompresor</t>
  </si>
  <si>
    <t>Jednotka</t>
  </si>
  <si>
    <t>Šroubový  kompresor, x=8barů vč. odvaděče kondenzátu</t>
  </si>
  <si>
    <t>Uchycovací materiál</t>
  </si>
  <si>
    <t>komplet</t>
  </si>
  <si>
    <t>Montážní práce</t>
  </si>
  <si>
    <t>Celkem  bez DPH</t>
  </si>
  <si>
    <t>PN</t>
  </si>
  <si>
    <t>základní</t>
  </si>
  <si>
    <t>K</t>
  </si>
  <si>
    <t>0</t>
  </si>
  <si>
    <t>D</t>
  </si>
  <si>
    <t>VP - Vícepráce</t>
  </si>
  <si>
    <t>4</t>
  </si>
  <si>
    <t>ROZPOCET</t>
  </si>
  <si>
    <t>M</t>
  </si>
  <si>
    <t>8</t>
  </si>
  <si>
    <t>kus</t>
  </si>
  <si>
    <t>553423120</t>
  </si>
  <si>
    <t>327</t>
  </si>
  <si>
    <t>Osazování rámového oplocení na MC v rámu 2500 mm</t>
  </si>
  <si>
    <t>348941112</t>
  </si>
  <si>
    <t>326</t>
  </si>
  <si>
    <t>Vrátka k oplocení na sloupky</t>
  </si>
  <si>
    <t>348101110</t>
  </si>
  <si>
    <t>325</t>
  </si>
  <si>
    <t>vzpěra plotová 38x1,5 mm včetně krytky s uchem, 2000 mm</t>
  </si>
  <si>
    <t>553422720</t>
  </si>
  <si>
    <t>324</t>
  </si>
  <si>
    <t>sloupek plotový koncový pozinkované a komaxitové 2000/48x1,5 mm</t>
  </si>
  <si>
    <t>553422600</t>
  </si>
  <si>
    <t>323</t>
  </si>
  <si>
    <t>Osazování sloupků a vzpěr plotových ocelových v 2,00 m se zabetonováním</t>
  </si>
  <si>
    <t>338171113</t>
  </si>
  <si>
    <t>322</t>
  </si>
  <si>
    <t>-1</t>
  </si>
  <si>
    <t>2</t>
  </si>
  <si>
    <t>VV</t>
  </si>
  <si>
    <t>(17,16*0,15+72,63*0,2)*0,006</t>
  </si>
  <si>
    <t>t</t>
  </si>
  <si>
    <t>Výztuž nosných zdí betonářskou ocelí 10 505</t>
  </si>
  <si>
    <t>311361821</t>
  </si>
  <si>
    <t>321</t>
  </si>
  <si>
    <t>1,75*4,15</t>
  </si>
  <si>
    <t>m2</t>
  </si>
  <si>
    <t>Nosná zeď tl do 200 mm z hladkých tvárnic ztraceného bednění včetně výplně z betonu tř. C 8/10</t>
  </si>
  <si>
    <t>311113112</t>
  </si>
  <si>
    <t>320</t>
  </si>
  <si>
    <t>7,8*2,2</t>
  </si>
  <si>
    <t>Nosná zeď tl 150 mm z hladkých tvárnic ztraceného bednění včetně výplně z betonu tř. C 8/10</t>
  </si>
  <si>
    <t>311113111</t>
  </si>
  <si>
    <t>319</t>
  </si>
  <si>
    <t>SO 10 - SO 10</t>
  </si>
  <si>
    <t>64</t>
  </si>
  <si>
    <t>MaR  podle rozpisu specialisty</t>
  </si>
  <si>
    <t>318</t>
  </si>
  <si>
    <t>3</t>
  </si>
  <si>
    <t xml:space="preserve">    36-M - Montáž prov.,měř. a regul. zařízení</t>
  </si>
  <si>
    <t>D 2.3.  Výtah</t>
  </si>
  <si>
    <t>D 2.3.</t>
  </si>
  <si>
    <t>317</t>
  </si>
  <si>
    <t xml:space="preserve">    33-M - Montáže dopr.zaříz.,sklad. zař. a váh</t>
  </si>
  <si>
    <t>D 2.4  Kompresor</t>
  </si>
  <si>
    <t>316</t>
  </si>
  <si>
    <t xml:space="preserve">    32-M - Montáže elektropohonů a dieselagr.</t>
  </si>
  <si>
    <t>Vzduchotechnika, odvětrání dle VV specialisty část D 1.4.4.</t>
  </si>
  <si>
    <t>D 1.4.4</t>
  </si>
  <si>
    <t>315</t>
  </si>
  <si>
    <t>Chlazení  dle VV specialisty  část D 1.4.3.</t>
  </si>
  <si>
    <t>D 1.4.3</t>
  </si>
  <si>
    <t>314</t>
  </si>
  <si>
    <t xml:space="preserve">    24-M - Montáže vzduchotechnických zařízení</t>
  </si>
  <si>
    <t>Rozvody slaboproud   EZS</t>
  </si>
  <si>
    <t>D 1.4.9.3</t>
  </si>
  <si>
    <t>313</t>
  </si>
  <si>
    <t>Rozvody slaboproud    EKV</t>
  </si>
  <si>
    <t>D 1.4.9.2</t>
  </si>
  <si>
    <t>312</t>
  </si>
  <si>
    <t>Rozvody slaboproud    CCTV</t>
  </si>
  <si>
    <t>D 1.4.9.1</t>
  </si>
  <si>
    <t>311</t>
  </si>
  <si>
    <t>D 1.4.8</t>
  </si>
  <si>
    <t>310</t>
  </si>
  <si>
    <t>309</t>
  </si>
  <si>
    <t>Rozvody silnoproud dle VV specialisty pro SO 01</t>
  </si>
  <si>
    <t>308</t>
  </si>
  <si>
    <t xml:space="preserve">    21-M - Elektromontáže</t>
  </si>
  <si>
    <t>M - Práce a dodávky M</t>
  </si>
  <si>
    <t>16</t>
  </si>
  <si>
    <t>Přesun hmot tonážní pro čalounické úpravy v objektech v do 12 m</t>
  </si>
  <si>
    <t>998786102</t>
  </si>
  <si>
    <t>307</t>
  </si>
  <si>
    <t>32</t>
  </si>
  <si>
    <t>žaluzie horizontální interiérové</t>
  </si>
  <si>
    <t>553462000</t>
  </si>
  <si>
    <t>306</t>
  </si>
  <si>
    <t>"Z 81-87" 2,99*0,85*6+4,0*0,85*12+5,01*0,85*10+2,0*0,74*4+2,99*1,74*12+4,0*1,74*12+5,0*1,74*5</t>
  </si>
  <si>
    <t>Montáž lamelové žaluzie vnitřní nebo do oken dvojitých kovových</t>
  </si>
  <si>
    <t>786626121</t>
  </si>
  <si>
    <t>305</t>
  </si>
  <si>
    <t xml:space="preserve">    786 - Dokončovací práce - čalounické úpravy</t>
  </si>
  <si>
    <t>Příplatek k cenám 2x maleb ze směsí za mokra otěruvzdorných za barevnou malbu středně sytého odstínu</t>
  </si>
  <si>
    <t>784211163</t>
  </si>
  <si>
    <t>304</t>
  </si>
  <si>
    <t>Dvojnásobné bílé malby ze směsí za mokra minimálně otěruvzdorných v místnostech do 3,80 m</t>
  </si>
  <si>
    <t>784211131</t>
  </si>
  <si>
    <t>303</t>
  </si>
  <si>
    <t xml:space="preserve">    784 - Dokončovací práce - malby a tapety</t>
  </si>
  <si>
    <t>"Dveře" 66*1,1*2*2</t>
  </si>
  <si>
    <t>"Zárubně" 66*1,4</t>
  </si>
  <si>
    <t>783221112</t>
  </si>
  <si>
    <t>302</t>
  </si>
  <si>
    <t xml:space="preserve">    783 - Dokončovací práce - nátěry</t>
  </si>
  <si>
    <t>Přesun hmot tonážní pro obklady keramické v objektech v do 12 m</t>
  </si>
  <si>
    <t>998781102</t>
  </si>
  <si>
    <t>301</t>
  </si>
  <si>
    <t>"1PP m.č. 012-015" 2,2*6+1,2*8+0,9*4*2+2,0*2*2+2,4*4+1,5*2+1,0*2+1,8*2+0,9</t>
  </si>
  <si>
    <t>"1Np m.č. 118-121" 2,2*13+1,2*8+2,5*4+1,5*2+1,8*2+1,1*2</t>
  </si>
  <si>
    <t>"1NP m.č. 109,110" 3,7+1,1+2,02*2+0,85+0,5*2+0,15+1,15+0,9+1,9*3+1,7</t>
  </si>
  <si>
    <t>Spárování vnitřních obkladů silikonem</t>
  </si>
  <si>
    <t>781495115</t>
  </si>
  <si>
    <t>300</t>
  </si>
  <si>
    <t>5976101-1</t>
  </si>
  <si>
    <t>299</t>
  </si>
  <si>
    <t>"odpočty otvoru" -0,7*1,97*13</t>
  </si>
  <si>
    <t>"1PP m.č. 012-015" (2,2*6+1,2*8+0,9*4*2+2,0*2*2+2,4*4+1,5*2+1,0*2+1,8*2+0,9)*2,2</t>
  </si>
  <si>
    <t>"1PP za stolem a umyvadlem" (1,0*4+1,5*2+1,8)*2,02</t>
  </si>
  <si>
    <t>"odpočty otvoru"-0,7*1,97*16</t>
  </si>
  <si>
    <t>"1Np m.č. 118-121" (2,2*13+1,2*8+2,5*4+1,5*2+1,8*2+1,1*2)*2,2</t>
  </si>
  <si>
    <t>"1NP m.č. 109,110" (3,7+1,1+2,02*2+0,85+0,5*2+0,15+1,15+0,9+1,9*3+1,7)*2,2</t>
  </si>
  <si>
    <t>"1NP za umyvadlem a stolem výšky 2,02" (1,5+0,95+1,9+2,1+0,9+1,5+1,5+0,9)*2,02</t>
  </si>
  <si>
    <t>Montáž obkladů vnitřních keramických hladkých do 45 ks/m2 lepených flexibilním lepidlem</t>
  </si>
  <si>
    <t>781474117</t>
  </si>
  <si>
    <t>298</t>
  </si>
  <si>
    <t xml:space="preserve">    781 - Dokončovací práce - obklady</t>
  </si>
  <si>
    <t>Přesun hmot tonážní pro podlahy lité v objektech v do 12 m</t>
  </si>
  <si>
    <t>998777102</t>
  </si>
  <si>
    <t>297</t>
  </si>
  <si>
    <t>Součet</t>
  </si>
  <si>
    <t>"p16" 23,68</t>
  </si>
  <si>
    <t>"p14"111,12</t>
  </si>
  <si>
    <t>"p10"85,1</t>
  </si>
  <si>
    <t>"p9"31,88</t>
  </si>
  <si>
    <t>"p8"297,34</t>
  </si>
  <si>
    <t xml:space="preserve">"p5-p7"265,53+111,63+21,8 </t>
  </si>
  <si>
    <t>"p4" 157,08</t>
  </si>
  <si>
    <t>"p3"36,88</t>
  </si>
  <si>
    <t>"p2"17,44</t>
  </si>
  <si>
    <t>"p1"226,43</t>
  </si>
  <si>
    <t>"podesty a schodiště" 80</t>
  </si>
  <si>
    <t>777695113</t>
  </si>
  <si>
    <t>296</t>
  </si>
  <si>
    <t>"r12" 5,5</t>
  </si>
  <si>
    <t>"r11" 36,27</t>
  </si>
  <si>
    <t>"r4"56,31</t>
  </si>
  <si>
    <t>"r1" 167,89</t>
  </si>
  <si>
    <t>77769511-1</t>
  </si>
  <si>
    <t>295</t>
  </si>
  <si>
    <t xml:space="preserve">    777 - Podlahy lité</t>
  </si>
  <si>
    <t>Přesun hmot tonážní pro podlahy povlakové v objektech v do 12 m</t>
  </si>
  <si>
    <t>998776102</t>
  </si>
  <si>
    <t>294</t>
  </si>
  <si>
    <t>157,08+265,53+31,88+85,1</t>
  </si>
  <si>
    <t>Vyrovnání podkladu samonivelační stěrkou tl 3 mm pevnosti 15 Mpa</t>
  </si>
  <si>
    <t>776990111</t>
  </si>
  <si>
    <t>293</t>
  </si>
  <si>
    <t>292</t>
  </si>
  <si>
    <t>291</t>
  </si>
  <si>
    <t>podlahovina PVC dle výběru investora v ceně 400kč/m2</t>
  </si>
  <si>
    <t>284122850-1</t>
  </si>
  <si>
    <t>290</t>
  </si>
  <si>
    <t>"vytažení na stěnu" 250*0,1</t>
  </si>
  <si>
    <t>289</t>
  </si>
  <si>
    <t xml:space="preserve">    776 - Podlahy povlakové</t>
  </si>
  <si>
    <t>Přesun hmot tonážní pro podlahy z dlaždic v objektech v do 12 m</t>
  </si>
  <si>
    <t>998771102</t>
  </si>
  <si>
    <t>288</t>
  </si>
  <si>
    <t>hliníkový přechodový profil</t>
  </si>
  <si>
    <t>553431200</t>
  </si>
  <si>
    <t>287</t>
  </si>
  <si>
    <t>19*0,9</t>
  </si>
  <si>
    <t>Montáž profilu ukončujícího pro plynulý přechod (dlažby s PVC)</t>
  </si>
  <si>
    <t>771591171</t>
  </si>
  <si>
    <t>286</t>
  </si>
  <si>
    <t>profil dilatační  hliník,</t>
  </si>
  <si>
    <t>590541520</t>
  </si>
  <si>
    <t>285</t>
  </si>
  <si>
    <t>590541620</t>
  </si>
  <si>
    <t>284</t>
  </si>
  <si>
    <t>"z122 Z123" 31+45</t>
  </si>
  <si>
    <t>Montáž profilu dilatační spáry bez izolace v rovině dlažby</t>
  </si>
  <si>
    <t>771591161</t>
  </si>
  <si>
    <t>283</t>
  </si>
  <si>
    <t>dlaždice z taveného čediče průmyslové schodovka</t>
  </si>
  <si>
    <t>6323253-1</t>
  </si>
  <si>
    <t>282</t>
  </si>
  <si>
    <t>dlaždice z taveného čediče interiérové 200/200/22JRI</t>
  </si>
  <si>
    <t>632328100</t>
  </si>
  <si>
    <t>281</t>
  </si>
  <si>
    <t>"podesty" 65</t>
  </si>
  <si>
    <t>Montáž podlah z čediče hladkého 200x200 mm lepených flexibilním lepidlem tl do 25 mm</t>
  </si>
  <si>
    <t>771564112</t>
  </si>
  <si>
    <t>280</t>
  </si>
  <si>
    <t>52*1,5</t>
  </si>
  <si>
    <t>Montáž obkladů podstupnic z dlaždic hladkých keramických flexibilní lepidlo v do 200 mm</t>
  </si>
  <si>
    <t>771274232</t>
  </si>
  <si>
    <t>279</t>
  </si>
  <si>
    <t>Montáž obkladů stupnic z dlaždic protiskluzných keramických flexibilní lepidlo š do 350 mm</t>
  </si>
  <si>
    <t>771274124</t>
  </si>
  <si>
    <t>278</t>
  </si>
  <si>
    <t xml:space="preserve">    771 - Podlahy z dlaždic</t>
  </si>
  <si>
    <t>"ocelový nosník Z129" 45</t>
  </si>
  <si>
    <t>"ocelový rám Z116" 200*10</t>
  </si>
  <si>
    <t>"ocelový rám Z115" 200</t>
  </si>
  <si>
    <t>"ocelový svařenec Z132" 1,73*11,86*1,08</t>
  </si>
  <si>
    <t>"ocelový svařenec Z131" 1,88*20,1*1,08</t>
  </si>
  <si>
    <t>"Ocelový svařenec 2x UPE 180 5,5m" 250</t>
  </si>
  <si>
    <t>76799511-1</t>
  </si>
  <si>
    <t>277</t>
  </si>
  <si>
    <t>"z126" 9</t>
  </si>
  <si>
    <t>"z125" 6,5</t>
  </si>
  <si>
    <t>Ocelový instalační kanál</t>
  </si>
  <si>
    <t>76777-105</t>
  </si>
  <si>
    <t>276</t>
  </si>
  <si>
    <t>Centrální klíč</t>
  </si>
  <si>
    <t>76777-101</t>
  </si>
  <si>
    <t>275</t>
  </si>
  <si>
    <t>Kování dveří</t>
  </si>
  <si>
    <t>76777-100</t>
  </si>
  <si>
    <t>274</t>
  </si>
  <si>
    <t>sada</t>
  </si>
  <si>
    <t>Soubor tabulek  Z119</t>
  </si>
  <si>
    <t>76777 501</t>
  </si>
  <si>
    <t>273</t>
  </si>
  <si>
    <t>76760-303</t>
  </si>
  <si>
    <t>272</t>
  </si>
  <si>
    <t>76760-302</t>
  </si>
  <si>
    <t>271</t>
  </si>
  <si>
    <t>76760-301</t>
  </si>
  <si>
    <t>270</t>
  </si>
  <si>
    <t>Dveře vstupní venkovní 2 kř   pol. Z56</t>
  </si>
  <si>
    <t>76760-300</t>
  </si>
  <si>
    <t>269</t>
  </si>
  <si>
    <t>76760-299</t>
  </si>
  <si>
    <t>268</t>
  </si>
  <si>
    <t>Dveře vstupní venkovní, falcové    pol. Z22</t>
  </si>
  <si>
    <t>76760-298</t>
  </si>
  <si>
    <t>267</t>
  </si>
  <si>
    <t>76760-295</t>
  </si>
  <si>
    <t>266</t>
  </si>
  <si>
    <t>76760-253</t>
  </si>
  <si>
    <t>265</t>
  </si>
  <si>
    <t>76760-252</t>
  </si>
  <si>
    <t>264</t>
  </si>
  <si>
    <t>76760-251</t>
  </si>
  <si>
    <t>263</t>
  </si>
  <si>
    <t>76760-211</t>
  </si>
  <si>
    <t>262</t>
  </si>
  <si>
    <t>76760-210</t>
  </si>
  <si>
    <t>261</t>
  </si>
  <si>
    <t>76760-209</t>
  </si>
  <si>
    <t>260</t>
  </si>
  <si>
    <t>76760-208</t>
  </si>
  <si>
    <t>259</t>
  </si>
  <si>
    <t>258</t>
  </si>
  <si>
    <t>76760-206</t>
  </si>
  <si>
    <t>257</t>
  </si>
  <si>
    <t>76760-205</t>
  </si>
  <si>
    <t>256</t>
  </si>
  <si>
    <t>76760-204</t>
  </si>
  <si>
    <t>255</t>
  </si>
  <si>
    <t>76760-203</t>
  </si>
  <si>
    <t>254</t>
  </si>
  <si>
    <t>76760-202</t>
  </si>
  <si>
    <t>253</t>
  </si>
  <si>
    <t>252</t>
  </si>
  <si>
    <t>Prosklená stěna s dveřmi 190/290   PO   pol. Z11</t>
  </si>
  <si>
    <t>76760-155</t>
  </si>
  <si>
    <t>251</t>
  </si>
  <si>
    <t>Prosklená stěna s dveřmi 190/290   PO   pol. Z10</t>
  </si>
  <si>
    <t>76760-153</t>
  </si>
  <si>
    <t>250</t>
  </si>
  <si>
    <t>76760-151</t>
  </si>
  <si>
    <t>249</t>
  </si>
  <si>
    <t>76760-107</t>
  </si>
  <si>
    <t>248</t>
  </si>
  <si>
    <t>76760-106</t>
  </si>
  <si>
    <t>247</t>
  </si>
  <si>
    <t>76760-105</t>
  </si>
  <si>
    <t>246</t>
  </si>
  <si>
    <t>76760-104</t>
  </si>
  <si>
    <t>245</t>
  </si>
  <si>
    <t>76760-103</t>
  </si>
  <si>
    <t>244</t>
  </si>
  <si>
    <t>76760-102</t>
  </si>
  <si>
    <t>243</t>
  </si>
  <si>
    <t>242</t>
  </si>
  <si>
    <t>Prosklená stěna s automatic. dveřmi  510*292 cm   pol. Z 14</t>
  </si>
  <si>
    <t>767600-1</t>
  </si>
  <si>
    <t>241</t>
  </si>
  <si>
    <t>767590-1</t>
  </si>
  <si>
    <t>240</t>
  </si>
  <si>
    <t>rám pro zapuštění, profil L - 30/30, 25/25, 20/30, 15/30 - Al</t>
  </si>
  <si>
    <t>697521600</t>
  </si>
  <si>
    <t>239</t>
  </si>
  <si>
    <t>"z66+67" (2,05+1,225)*2*2</t>
  </si>
  <si>
    <t>Osazení zapuštěného rámu z L profilů k čistícím rohožím</t>
  </si>
  <si>
    <t>767531121</t>
  </si>
  <si>
    <t>238</t>
  </si>
  <si>
    <t>rohož textilní provedení 100% PP, zatavený do měkčeného PVC</t>
  </si>
  <si>
    <t>697521000</t>
  </si>
  <si>
    <t>237</t>
  </si>
  <si>
    <t>"Z66" 2,05*1,225</t>
  </si>
  <si>
    <t>Montáž vstupních kovových nebo plastových rohoží čistících zón</t>
  </si>
  <si>
    <t>767531111</t>
  </si>
  <si>
    <t>236</t>
  </si>
  <si>
    <t>rohož vstupní  provedení hliník nebo mosaz/gumové vlnovky/</t>
  </si>
  <si>
    <t>697520300</t>
  </si>
  <si>
    <t>235</t>
  </si>
  <si>
    <t>"z67" 2,05*1,225</t>
  </si>
  <si>
    <t>234</t>
  </si>
  <si>
    <t>světlík bodový  třívrstvá kopule,150 x 150 cm</t>
  </si>
  <si>
    <t>56245355-1</t>
  </si>
  <si>
    <t>233</t>
  </si>
  <si>
    <t>Montáž střešního bodového světlíku přes 2 do 2,5 m2</t>
  </si>
  <si>
    <t>767316313</t>
  </si>
  <si>
    <t>232</t>
  </si>
  <si>
    <t>"p5"265,53</t>
  </si>
  <si>
    <t>Zemnící mřížka CU do lepidla</t>
  </si>
  <si>
    <t>767 988 12</t>
  </si>
  <si>
    <t>231</t>
  </si>
  <si>
    <t>Skřínka s dvířky Z120</t>
  </si>
  <si>
    <t>767 598</t>
  </si>
  <si>
    <t>230</t>
  </si>
  <si>
    <t>Skřínka s dvířky Z128</t>
  </si>
  <si>
    <t>767 597</t>
  </si>
  <si>
    <t>229</t>
  </si>
  <si>
    <t>Treláže   Z114</t>
  </si>
  <si>
    <t>767 596</t>
  </si>
  <si>
    <t>228</t>
  </si>
  <si>
    <t>Ocelový zástěna u stanoviště kontejnerů  Z100</t>
  </si>
  <si>
    <t>767 595</t>
  </si>
  <si>
    <t>227</t>
  </si>
  <si>
    <t>Oděrná lišta pol. Z96</t>
  </si>
  <si>
    <t>767 589-5</t>
  </si>
  <si>
    <t>226</t>
  </si>
  <si>
    <t>Ochrana rohů  pol. Z72</t>
  </si>
  <si>
    <t>767 589-4</t>
  </si>
  <si>
    <t>225</t>
  </si>
  <si>
    <t>Nerezový soklík podlah pol. Z71</t>
  </si>
  <si>
    <t>767 589-3</t>
  </si>
  <si>
    <t>224</t>
  </si>
  <si>
    <t>Nerezový soklík schodiště  pol. Z70</t>
  </si>
  <si>
    <t>767 589-2</t>
  </si>
  <si>
    <t>223</t>
  </si>
  <si>
    <t>Nerezový soklík podlah v. 80 mm  pol. Z69</t>
  </si>
  <si>
    <t>767 589-1</t>
  </si>
  <si>
    <t>222</t>
  </si>
  <si>
    <t>LOGO fasáda plast  Z 117</t>
  </si>
  <si>
    <t>767 588-1</t>
  </si>
  <si>
    <t>221</t>
  </si>
  <si>
    <t>LOGO fasáda plast  Z 118</t>
  </si>
  <si>
    <t>767 588-</t>
  </si>
  <si>
    <t>220</t>
  </si>
  <si>
    <t>Vybavení drobnými předměty sociálních zařízení  pol Z 101-109</t>
  </si>
  <si>
    <t>767 587</t>
  </si>
  <si>
    <t>219</t>
  </si>
  <si>
    <t>Ocelové unikové schodiště Z 61</t>
  </si>
  <si>
    <t>767 582</t>
  </si>
  <si>
    <t>218</t>
  </si>
  <si>
    <t>Markýza nad vstupem</t>
  </si>
  <si>
    <t>767 581</t>
  </si>
  <si>
    <t>217</t>
  </si>
  <si>
    <t>Přístup na střechu pol. Z 60</t>
  </si>
  <si>
    <t>767 580</t>
  </si>
  <si>
    <t>216</t>
  </si>
  <si>
    <t>"spodní stavba z 98-99" 7+3</t>
  </si>
  <si>
    <t>"střešní Z 110-113" 2+8+1+1+4</t>
  </si>
  <si>
    <t>Prostupky</t>
  </si>
  <si>
    <t>767 551-3</t>
  </si>
  <si>
    <t>215</t>
  </si>
  <si>
    <t>Antenní stožár  Z 97</t>
  </si>
  <si>
    <t>767 551-2</t>
  </si>
  <si>
    <t>214</t>
  </si>
  <si>
    <t>Zábradlí podesty   Z62</t>
  </si>
  <si>
    <t>767 551-12</t>
  </si>
  <si>
    <t>213</t>
  </si>
  <si>
    <t>Zábradlí podesty   Z64</t>
  </si>
  <si>
    <t>767 551-11</t>
  </si>
  <si>
    <t>212</t>
  </si>
  <si>
    <t>Zábradlí atika  Z65</t>
  </si>
  <si>
    <t>767 551-1</t>
  </si>
  <si>
    <t>211</t>
  </si>
  <si>
    <t>Madla schodiště D+M  Z63</t>
  </si>
  <si>
    <t>767 550-1</t>
  </si>
  <si>
    <t>210</t>
  </si>
  <si>
    <t>"V" (7,11+4,05+1,013*2+5,065*2+3,039)*6,5+5,1*9,7</t>
  </si>
  <si>
    <t>"Z" 32,45*6,5</t>
  </si>
  <si>
    <t>"S"1,2*6,5</t>
  </si>
  <si>
    <t>Systémová prosklená fasáda  s částečným zateplením skladba F3</t>
  </si>
  <si>
    <t>767 501</t>
  </si>
  <si>
    <t>209</t>
  </si>
  <si>
    <t xml:space="preserve">    767 - Konstrukce zámečnické</t>
  </si>
  <si>
    <t>Přesun hmot tonážní pro konstrukce truhlářské v objektech v do 12 m</t>
  </si>
  <si>
    <t>998766102</t>
  </si>
  <si>
    <t>208</t>
  </si>
  <si>
    <t>"Ostení" (1,6+2,2*6,5*2)*0,6</t>
  </si>
  <si>
    <t>"nástavba"(6,45*2+6,08)*3,9</t>
  </si>
  <si>
    <t>"J" 20,6*7,16+1,5*9,79</t>
  </si>
  <si>
    <t>"S" 20,6*6,45-1,7*6,0+1,5*9,79</t>
  </si>
  <si>
    <t>"V" 12,65*6,82+0,5*6,54</t>
  </si>
  <si>
    <t>"Z" 12,64*6,82+0,5*6,54</t>
  </si>
  <si>
    <t>Dřevěný obklad fasády kompletní skladba F1</t>
  </si>
  <si>
    <t>966 200</t>
  </si>
  <si>
    <t>207</t>
  </si>
  <si>
    <t>deska parapetní DTD potažena CPL laminem šíře do 55 cm</t>
  </si>
  <si>
    <t>60794108-1</t>
  </si>
  <si>
    <t>206</t>
  </si>
  <si>
    <t>2,992*2+4,006*3+5,015*2+1,978*2+2,992*4+4,006*3+5,015*1</t>
  </si>
  <si>
    <t>7666941-2</t>
  </si>
  <si>
    <t>205</t>
  </si>
  <si>
    <t>mřížka větrací</t>
  </si>
  <si>
    <t>598821300</t>
  </si>
  <si>
    <t>204</t>
  </si>
  <si>
    <t>Osazení větrací mřížky s vyříznutím otvoru</t>
  </si>
  <si>
    <t>766660720</t>
  </si>
  <si>
    <t>203</t>
  </si>
  <si>
    <t>549172500</t>
  </si>
  <si>
    <t>202</t>
  </si>
  <si>
    <t>Montáž dveřních křídel samozavírače na ocelovou zárubeň</t>
  </si>
  <si>
    <t>766660717</t>
  </si>
  <si>
    <t>201</t>
  </si>
  <si>
    <t>Pozorovací okno Pb Z68</t>
  </si>
  <si>
    <t>766 20 02</t>
  </si>
  <si>
    <t>200</t>
  </si>
  <si>
    <t xml:space="preserve">    766 - Konstrukce truhlářské</t>
  </si>
  <si>
    <t>Přesun hmot tonážní pro konstrukce klempířské v objektech v do 12 m</t>
  </si>
  <si>
    <t>998764102</t>
  </si>
  <si>
    <t>199</t>
  </si>
  <si>
    <t>"k11" 1,8</t>
  </si>
  <si>
    <t>"k10"3,6</t>
  </si>
  <si>
    <t>"k9" 1,1</t>
  </si>
  <si>
    <t>Okapnice dveří z Al plechu rš do  250 mm</t>
  </si>
  <si>
    <t>764399-9</t>
  </si>
  <si>
    <t>198</t>
  </si>
  <si>
    <t>(45,5+20,5+1,9)*2</t>
  </si>
  <si>
    <t>Oplechování soklu z Al plechu rš 400 mm</t>
  </si>
  <si>
    <t>7643214-1</t>
  </si>
  <si>
    <t>197</t>
  </si>
  <si>
    <t>"k8" 18</t>
  </si>
  <si>
    <t>"k7" 156</t>
  </si>
  <si>
    <t>"k6" 164</t>
  </si>
  <si>
    <t>"k5"164</t>
  </si>
  <si>
    <t>Lemování  z Pz s povrchovou úpravou rš do 250 mm</t>
  </si>
  <si>
    <t>7643116-1</t>
  </si>
  <si>
    <t>196</t>
  </si>
  <si>
    <t>"k4" 24*0,9</t>
  </si>
  <si>
    <t>"k3" 6*0,9</t>
  </si>
  <si>
    <t>"k2" 66*0,9</t>
  </si>
  <si>
    <t>"k1" 61*0,9</t>
  </si>
  <si>
    <t>Oplechování horních ploch a nadezdívek (atik) bez rohů z Al plechu mechanicky kotvené rš  přes 800mm</t>
  </si>
  <si>
    <t>764224411</t>
  </si>
  <si>
    <t>195</t>
  </si>
  <si>
    <t xml:space="preserve">    764 - Konstrukce klempířské</t>
  </si>
  <si>
    <t>Přesun hmot tonážní pro dřevostavby v objektech v do 12 m</t>
  </si>
  <si>
    <t>998763101</t>
  </si>
  <si>
    <t>194</t>
  </si>
  <si>
    <t>(1,5+0,2)*4*3,2</t>
  </si>
  <si>
    <t>SDK obklad kovových kcí tvaru L š přes 0,8 m desky 1xA 15</t>
  </si>
  <si>
    <t>763164552</t>
  </si>
  <si>
    <t>193</t>
  </si>
  <si>
    <t>"ostění" 2,992*2+4,006*3+5,015*2+1,978*2+2,992*4+4,006*3+5,015*1+16*1,76+16*0,9+1,7+2,2*2+6,5*2</t>
  </si>
  <si>
    <t>SDK obklad ostění š do 0,8 m desky 1xA 15  - srovnatelně</t>
  </si>
  <si>
    <t>7631645-1</t>
  </si>
  <si>
    <t>192</t>
  </si>
  <si>
    <t>Demontáž podhledu sádrokartonového kazetového na roštu viditelném</t>
  </si>
  <si>
    <t>763135811</t>
  </si>
  <si>
    <t>191</t>
  </si>
  <si>
    <t>LAMELA STROPNÍ SDK 600x1900 20mm</t>
  </si>
  <si>
    <t>59030261-1</t>
  </si>
  <si>
    <t>190</t>
  </si>
  <si>
    <t>"r6"48,36+48,27</t>
  </si>
  <si>
    <t>763135201</t>
  </si>
  <si>
    <t>189</t>
  </si>
  <si>
    <t>188</t>
  </si>
  <si>
    <t>"R4"56,31</t>
  </si>
  <si>
    <t>"R12" 5,5</t>
  </si>
  <si>
    <t>"R11"36,27</t>
  </si>
  <si>
    <t>590305-1</t>
  </si>
  <si>
    <t>187</t>
  </si>
  <si>
    <t>"stará budova propojení slaboproud" 28</t>
  </si>
  <si>
    <t>"r3" 95,78+152,33</t>
  </si>
  <si>
    <t>"r2" 311,31+149,04</t>
  </si>
  <si>
    <t>763135102</t>
  </si>
  <si>
    <t>186</t>
  </si>
  <si>
    <t>SDK podhled základní penetrační nátěr</t>
  </si>
  <si>
    <t>763131714</t>
  </si>
  <si>
    <t>185</t>
  </si>
  <si>
    <t>SDK podhled desky 2xDF 15 bez TI jednovrstvá spodní kce profil CD+UD</t>
  </si>
  <si>
    <t>763131543</t>
  </si>
  <si>
    <t>184</t>
  </si>
  <si>
    <t>SDK stěna předsazená základní penetrační nátěr</t>
  </si>
  <si>
    <t>763121714</t>
  </si>
  <si>
    <t>183</t>
  </si>
  <si>
    <t>SDK stěna předsazená tl 65 mm profil CW+UW 50 deska 1xA 15 bez TI EI 15</t>
  </si>
  <si>
    <t>763121435</t>
  </si>
  <si>
    <t>182</t>
  </si>
  <si>
    <t>181</t>
  </si>
  <si>
    <t>180</t>
  </si>
  <si>
    <t>179</t>
  </si>
  <si>
    <t>178</t>
  </si>
  <si>
    <t xml:space="preserve">    763 - Konstrukce suché výstavby</t>
  </si>
  <si>
    <t>Přesun hmot tonážní pro kce tesařské v objektech v do 12 m</t>
  </si>
  <si>
    <t>998762102</t>
  </si>
  <si>
    <t>177</t>
  </si>
  <si>
    <t>"k4" 24*0,65</t>
  </si>
  <si>
    <t>"k3" 6*0,65</t>
  </si>
  <si>
    <t>"k2" 66*0,65</t>
  </si>
  <si>
    <t>"k1" 61*0,65</t>
  </si>
  <si>
    <t xml:space="preserve">"pod klempíř kce atik" </t>
  </si>
  <si>
    <t>Bednění střech rovných z desek OSB tl 22 mm na sraz šroubovaných na rošt</t>
  </si>
  <si>
    <t>762341036</t>
  </si>
  <si>
    <t>176</t>
  </si>
  <si>
    <t xml:space="preserve">    762 - Konstrukce tesařské</t>
  </si>
  <si>
    <t>Přesun hmot tonážní pro konstrukce sklobetonové v objektech v do 12 m</t>
  </si>
  <si>
    <t>998761102</t>
  </si>
  <si>
    <t>175</t>
  </si>
  <si>
    <t>světlík sklepní včetně odvodňovacího prvku, rošt tahokov 150x100x70 cm</t>
  </si>
  <si>
    <t>562452550</t>
  </si>
  <si>
    <t>174</t>
  </si>
  <si>
    <t>Osazení sklepních světlíků (anglických dvorků) hloubky přes 1,0 m, šířky do 1,5 m</t>
  </si>
  <si>
    <t>761661071</t>
  </si>
  <si>
    <t>173</t>
  </si>
  <si>
    <t xml:space="preserve">    761 - Konstrukce prosvětlovací</t>
  </si>
  <si>
    <t>Ústřední topení dle VV specialisty část D 1.4.3.</t>
  </si>
  <si>
    <t>730 01</t>
  </si>
  <si>
    <t>172</t>
  </si>
  <si>
    <t xml:space="preserve">    730 - Ustřední topení</t>
  </si>
  <si>
    <t>Vnitřní ZTI plyn  podle VV specialisty  část D 1.4.2.</t>
  </si>
  <si>
    <t>720 014</t>
  </si>
  <si>
    <t>171</t>
  </si>
  <si>
    <t>Vnitřní ZTI -  podle VV specialisty  část D 1.4.1.</t>
  </si>
  <si>
    <t>720 011</t>
  </si>
  <si>
    <t>170</t>
  </si>
  <si>
    <t xml:space="preserve">    720 - Zdravotní technika</t>
  </si>
  <si>
    <t>Přesun hmot tonážní tonážní pro akustická a protiotřesová opatření v objektech v do 12 m</t>
  </si>
  <si>
    <t>998714102</t>
  </si>
  <si>
    <t>169</t>
  </si>
  <si>
    <t>590364000</t>
  </si>
  <si>
    <t>168</t>
  </si>
  <si>
    <t>"R7"5,45+33,35</t>
  </si>
  <si>
    <t>Montáž podstropních panelů s rozšířenou zvukovou pohltivostí šroubovaných na betonový strop</t>
  </si>
  <si>
    <t>714121021</t>
  </si>
  <si>
    <t>167</t>
  </si>
  <si>
    <t>panel akustický  viz část D 1.1.11 prostorová akustika</t>
  </si>
  <si>
    <t>5903637-11</t>
  </si>
  <si>
    <t>166</t>
  </si>
  <si>
    <t>Montáž podstropních panelů s rozšířenou zvukovou pohltivostí zavěšených na viditelný rošt</t>
  </si>
  <si>
    <t>714121011</t>
  </si>
  <si>
    <t>165</t>
  </si>
  <si>
    <t>164</t>
  </si>
  <si>
    <t>Akustický stěnový kmitající panel  D+M</t>
  </si>
  <si>
    <t>7141114-2</t>
  </si>
  <si>
    <t>163</t>
  </si>
  <si>
    <t>Akustický obklad stěnový potištěný  D+M</t>
  </si>
  <si>
    <t>7141114-1</t>
  </si>
  <si>
    <t>162</t>
  </si>
  <si>
    <t>Měření akustika, dokumentace</t>
  </si>
  <si>
    <t>714 990</t>
  </si>
  <si>
    <t>161</t>
  </si>
  <si>
    <t xml:space="preserve">    714 - Akustická a protiotřesová opatření</t>
  </si>
  <si>
    <t>Přesun hmot tonážní pro izolace tepelné v objektech v do 12 m</t>
  </si>
  <si>
    <t>998713102</t>
  </si>
  <si>
    <t>160</t>
  </si>
  <si>
    <t>"d2 spádové klíny" 5,5*7,5*0,195*1,05</t>
  </si>
  <si>
    <t>"d1 spádové klíny" (44,5*19,6-5,5*5,7)*0,21*1,05</t>
  </si>
  <si>
    <t>283759160</t>
  </si>
  <si>
    <t>159</t>
  </si>
  <si>
    <t>886,2*1,05</t>
  </si>
  <si>
    <t>283759240</t>
  </si>
  <si>
    <t>158</t>
  </si>
  <si>
    <t>"pro tl. 80" 886,26</t>
  </si>
  <si>
    <t>"pro spádové klíny" 44,6*19,6 + 2,2*5,5</t>
  </si>
  <si>
    <t>Montáž izolace tepelné střech plochých kladené volně 1 vrstva rohoží, pásů, dílců, desek</t>
  </si>
  <si>
    <t>713141151</t>
  </si>
  <si>
    <t>157</t>
  </si>
  <si>
    <t>156</t>
  </si>
  <si>
    <t>"atika střecha"(44,6+19,6+5,4+5,5+7,4)*2*0,8</t>
  </si>
  <si>
    <t>Montáž izolace tepelné střech plochých lepené za studena 1 vrstva rohoží, pásů, dílců, desek</t>
  </si>
  <si>
    <t>713141131</t>
  </si>
  <si>
    <t>155</t>
  </si>
  <si>
    <t>polystyren extrudovaný  1250 x 600 x 30 mm</t>
  </si>
  <si>
    <t>283763610</t>
  </si>
  <si>
    <t>154</t>
  </si>
  <si>
    <t>"u základové desky šachet" (2,1+3,1)*2*1,1+(1,4+1,6)*2*2*1,4</t>
  </si>
  <si>
    <t>Montáž izolace tepelné stěn a základů volně vloženými rohožemi, pásy, dílci, deskami 1 vrstva</t>
  </si>
  <si>
    <t>713131151</t>
  </si>
  <si>
    <t>153</t>
  </si>
  <si>
    <t>polystyren extrudovaný  - 1250 x 600 x 50 mm</t>
  </si>
  <si>
    <t>283763660</t>
  </si>
  <si>
    <t>152</t>
  </si>
  <si>
    <t>"sokl pod AL plech" (40,0+21,5+1,9)*2*0,3</t>
  </si>
  <si>
    <t>Montáž izolace tepelné stěn a základů lepením bodově rohoží, pásů, dílců, desek</t>
  </si>
  <si>
    <t>713131145</t>
  </si>
  <si>
    <t>151</t>
  </si>
  <si>
    <t>351*0,24*1,05</t>
  </si>
  <si>
    <t>283764040</t>
  </si>
  <si>
    <t>150</t>
  </si>
  <si>
    <t>"pod terénem"  (45,50+20,5)*2*2,7</t>
  </si>
  <si>
    <t>Montáž izolace tepelné stěn a základů lepením celoplošně rohoží, pásů, dílců, desek</t>
  </si>
  <si>
    <t>713131141</t>
  </si>
  <si>
    <t>149</t>
  </si>
  <si>
    <t>pásek okrajový  š 80 mm tl.12 mm</t>
  </si>
  <si>
    <t>631402730</t>
  </si>
  <si>
    <t>148</t>
  </si>
  <si>
    <t>Montáž izolace tepelné podlah volně kladenými okrajovými pásky</t>
  </si>
  <si>
    <t>713121211</t>
  </si>
  <si>
    <t>147</t>
  </si>
  <si>
    <t>deska minerální izolační tuhá  tl. 15 mm</t>
  </si>
  <si>
    <t>6315148-1</t>
  </si>
  <si>
    <t>146</t>
  </si>
  <si>
    <t>Montáž izolace tepelné podlah volně kladenými rohožemi, pásy, dílci, deskami 1 vrstva</t>
  </si>
  <si>
    <t>713121111</t>
  </si>
  <si>
    <t>145</t>
  </si>
  <si>
    <t>deska z pěnového polystyrenu  tl. 160 mm</t>
  </si>
  <si>
    <t>2837596-1</t>
  </si>
  <si>
    <t>144</t>
  </si>
  <si>
    <t>143</t>
  </si>
  <si>
    <t xml:space="preserve">    713 - Izolace tepelné</t>
  </si>
  <si>
    <t>Přesun hmot tonážní tonážní pro krytiny povlakové v objektech v do 12 m</t>
  </si>
  <si>
    <t>998712102</t>
  </si>
  <si>
    <t>142</t>
  </si>
  <si>
    <t>903,55*1,08</t>
  </si>
  <si>
    <t>fólie multifunkční profilovaná nopová</t>
  </si>
  <si>
    <t>28323054-11</t>
  </si>
  <si>
    <t>141</t>
  </si>
  <si>
    <t>"nopová folie" 44,6*20,0-5,5*5,4+5,5*7,5</t>
  </si>
  <si>
    <t>712391171</t>
  </si>
  <si>
    <t>140</t>
  </si>
  <si>
    <t>textilie  300 g/m2 do š 8,8 m</t>
  </si>
  <si>
    <t>693111460</t>
  </si>
  <si>
    <t>139</t>
  </si>
  <si>
    <t>693110040</t>
  </si>
  <si>
    <t>138</t>
  </si>
  <si>
    <t>1015,99+61,3+28,5</t>
  </si>
  <si>
    <t>Provedení povlakové krytiny střech do 10° ochranné textilní vrstvy</t>
  </si>
  <si>
    <t>712391172</t>
  </si>
  <si>
    <t>137</t>
  </si>
  <si>
    <t>"D2" 5,5*7,4 + (5,5+7,4)*2*0,8</t>
  </si>
  <si>
    <t>"stěny" (44,6+19,6+5,7)*2*0,8+28,5</t>
  </si>
  <si>
    <t>"d1" (44,6*19,6)-5,5*5,7</t>
  </si>
  <si>
    <t>136</t>
  </si>
  <si>
    <t>Provedení povlakové krytiny střech do 10° zaizolování prostupů kruhového průřezu D do 300 mm</t>
  </si>
  <si>
    <t>712363115</t>
  </si>
  <si>
    <t>135</t>
  </si>
  <si>
    <t>fólie hydroizolační střešní  tl 1,5 mm</t>
  </si>
  <si>
    <t>28322012-1</t>
  </si>
  <si>
    <t>134</t>
  </si>
  <si>
    <t>"stěny" (44,6+19,6+5,7)*2*0,8 +28,5</t>
  </si>
  <si>
    <t>7123617-1</t>
  </si>
  <si>
    <t>133</t>
  </si>
  <si>
    <t>62836110-1</t>
  </si>
  <si>
    <t>132</t>
  </si>
  <si>
    <t>"stěny jader a pod prostupu" 28,5</t>
  </si>
  <si>
    <t>"stěny" (44,6+19,6+5,7)*2*0,8</t>
  </si>
  <si>
    <t>Provedení povlakové krytiny střech do 10° pásy NAIP přitavením v plné ploše</t>
  </si>
  <si>
    <t>712341559</t>
  </si>
  <si>
    <t>131</t>
  </si>
  <si>
    <t>1045*0,00035</t>
  </si>
  <si>
    <t>111631500</t>
  </si>
  <si>
    <t>130</t>
  </si>
  <si>
    <t>Provedení povlakové krytiny střech do 10° za studena suspenzí asfaltovou</t>
  </si>
  <si>
    <t>712311111</t>
  </si>
  <si>
    <t>129</t>
  </si>
  <si>
    <t xml:space="preserve">    712 - Povlakové krytiny</t>
  </si>
  <si>
    <t>Přesun hmot tonážní pro izolace proti vodě, vlhkosti a plynům v objektech výšky do 12 m</t>
  </si>
  <si>
    <t>998711102</t>
  </si>
  <si>
    <t>128</t>
  </si>
  <si>
    <t>Izolace proti vodě opracování trubních prostupu pod objímkou do 300 mm přitavením NAIP</t>
  </si>
  <si>
    <t>711747067</t>
  </si>
  <si>
    <t>127</t>
  </si>
  <si>
    <t>geotextilie netkaná  300 g/m2, šíře 300 cm</t>
  </si>
  <si>
    <t>693110620</t>
  </si>
  <si>
    <t>126</t>
  </si>
  <si>
    <t>"ochrana tepelné izolace základových stěn" (40,2+21,5)*2*2,4</t>
  </si>
  <si>
    <t>Provedení izolace proti tlakové vodě svislé z textilií vrstva ochranná</t>
  </si>
  <si>
    <t>711491272</t>
  </si>
  <si>
    <t>125</t>
  </si>
  <si>
    <t>628522540</t>
  </si>
  <si>
    <t>124</t>
  </si>
  <si>
    <t>628331580</t>
  </si>
  <si>
    <t>123</t>
  </si>
  <si>
    <t>"šachty svisle" (1,6+1,4)*2*2*1,01*2+(2,2+3,1)*2*0,95*2</t>
  </si>
  <si>
    <t>"pod terénem"  (45,00+20,0)*2*2,7*2</t>
  </si>
  <si>
    <t>Provedení izolace proti zemní vlhkosti pásy přitavením svislé NAIP</t>
  </si>
  <si>
    <t>711142559</t>
  </si>
  <si>
    <t>122</t>
  </si>
  <si>
    <t>"steny desky"(45,0+20,0+1,5)*2*2*1,9</t>
  </si>
  <si>
    <t>"na podkladním betonu" (45,4*20,4+1,6*5,5)*2</t>
  </si>
  <si>
    <t>Provedení izolace proti zemní vlhkosti pásy přitavením vodorovné NAIP</t>
  </si>
  <si>
    <t>711141559</t>
  </si>
  <si>
    <t>121</t>
  </si>
  <si>
    <t>"m.č.110" (1,1+1,55)*2*2,0</t>
  </si>
  <si>
    <t>711113127</t>
  </si>
  <si>
    <t>120</t>
  </si>
  <si>
    <t>"P14"111,12</t>
  </si>
  <si>
    <t>"P8" 4,98</t>
  </si>
  <si>
    <t>711113117</t>
  </si>
  <si>
    <t>119</t>
  </si>
  <si>
    <t>(1003+275)*0,00035</t>
  </si>
  <si>
    <t>118</t>
  </si>
  <si>
    <t>"šachty svisle" (1,6+1,4)*2*2*1,01+(2,2+3,1)*2*0,95</t>
  </si>
  <si>
    <t>"pod terénem"  (45,00+21,5)*2*2,7</t>
  </si>
  <si>
    <t>Provedení izolace proti zemní vlhkosti svislé za studena nátěrem penetračním</t>
  </si>
  <si>
    <t>711112001</t>
  </si>
  <si>
    <t>117</t>
  </si>
  <si>
    <t>45,4*20,4+1,6*5,5</t>
  </si>
  <si>
    <t>Provedení izolace proti zemní vlhkosti vodorovné za studena nátěrem penetračním</t>
  </si>
  <si>
    <t>711111001</t>
  </si>
  <si>
    <t>116</t>
  </si>
  <si>
    <t xml:space="preserve">    711 - Izolace proti vodě, vlhkosti a plynům</t>
  </si>
  <si>
    <t>Přesun hmot pro budovy zděné v do 12 m</t>
  </si>
  <si>
    <t>998011002</t>
  </si>
  <si>
    <t>115</t>
  </si>
  <si>
    <t xml:space="preserve">    998 - Přesun hmot</t>
  </si>
  <si>
    <t>Jádrové vrty diamantovými korunkami do D 100 mm do stavebních materiálů</t>
  </si>
  <si>
    <t>977151118</t>
  </si>
  <si>
    <t>114</t>
  </si>
  <si>
    <t>Protipožární ucpávky</t>
  </si>
  <si>
    <t>958 000</t>
  </si>
  <si>
    <t>113</t>
  </si>
  <si>
    <t>449324100</t>
  </si>
  <si>
    <t>112</t>
  </si>
  <si>
    <t>44932113-1</t>
  </si>
  <si>
    <t>111</t>
  </si>
  <si>
    <t>Osazování kovových konzol nebo kotev pro záclonové kryty, radiátorové držáky apod. s jejich dodáním</t>
  </si>
  <si>
    <t>953941516</t>
  </si>
  <si>
    <t>110</t>
  </si>
  <si>
    <t>poklop pro zadláždění, pojídzný  Z 50</t>
  </si>
  <si>
    <t>55241031-1</t>
  </si>
  <si>
    <t>109</t>
  </si>
  <si>
    <t>Osazování kovových poklopů s rámy pl do 1 m2</t>
  </si>
  <si>
    <t>953941210</t>
  </si>
  <si>
    <t>108</t>
  </si>
  <si>
    <t>953611211</t>
  </si>
  <si>
    <t>107</t>
  </si>
  <si>
    <t>953611151</t>
  </si>
  <si>
    <t>106</t>
  </si>
  <si>
    <t>95361112-1</t>
  </si>
  <si>
    <t>105</t>
  </si>
  <si>
    <t>953611121</t>
  </si>
  <si>
    <t>104</t>
  </si>
  <si>
    <t>Vyčištění budov bytové a občanské výstavby při výšce podlaží do 4 m</t>
  </si>
  <si>
    <t>952901111</t>
  </si>
  <si>
    <t>103</t>
  </si>
  <si>
    <t>10,62+197,62</t>
  </si>
  <si>
    <t>Lešení pomocné pro objekty pozemních staveb s lešeňovou podlahou v do 3,5 m zatížení do 150 kg/m2</t>
  </si>
  <si>
    <t>949101112</t>
  </si>
  <si>
    <t>102</t>
  </si>
  <si>
    <t>1466-10,62-197,68</t>
  </si>
  <si>
    <t>Lešení pomocné pro objekty pozemních staveb s lešeňovou podlahou v do 1,9 m zatížení do 150 kg/m2</t>
  </si>
  <si>
    <t>949101111</t>
  </si>
  <si>
    <t>101</t>
  </si>
  <si>
    <t>Demontáž lešení řadového rámového lehkého zatížení do 200 kg/m2 š do 0,9 m v do 10 m</t>
  </si>
  <si>
    <t>941211811</t>
  </si>
  <si>
    <t>100</t>
  </si>
  <si>
    <t>Příplatek k lešení řadovému rámovému lehkému š 0,9 m v do 25 m za první a ZKD den použití</t>
  </si>
  <si>
    <t>941211211</t>
  </si>
  <si>
    <t>99</t>
  </si>
  <si>
    <t>"S" (20,9+1,9)*6,54+7,9*3,8</t>
  </si>
  <si>
    <t>"J" (20,9+1,9)*7,2+7,9*3,8</t>
  </si>
  <si>
    <t>"Z" 46,5*6,55+6,0*3,82+11,2*0,9</t>
  </si>
  <si>
    <t>"V" 46,5*6,55+6,0*3,8+11,2*0,9</t>
  </si>
  <si>
    <t>Montáž lešení řadového rámového lehkého zatížení do 200 kg/m2 š do 0,9 m v do 10 m</t>
  </si>
  <si>
    <t>941211111</t>
  </si>
  <si>
    <t>98</t>
  </si>
  <si>
    <t>obrubník betonový chodníkový ABO 100/10/25 II nat 100x10x25 cm</t>
  </si>
  <si>
    <t>592174100</t>
  </si>
  <si>
    <t>97</t>
  </si>
  <si>
    <t>(45,5+20,5+0,3*2+1,9)*2-5,1</t>
  </si>
  <si>
    <t>Osazení chodníkového obrubníku betonového stojatého s boční opěrou do lože z betonu prostého</t>
  </si>
  <si>
    <t>916231213</t>
  </si>
  <si>
    <t>96</t>
  </si>
  <si>
    <t xml:space="preserve">    9 - Ostatní konstrukce a práce, bourání</t>
  </si>
  <si>
    <t>1,4*1,6*1,1*2</t>
  </si>
  <si>
    <t>95</t>
  </si>
  <si>
    <t xml:space="preserve">    8 - Trubní vedení</t>
  </si>
  <si>
    <t>pouzdro stavební  1450 mm</t>
  </si>
  <si>
    <t>553316710</t>
  </si>
  <si>
    <t>94</t>
  </si>
  <si>
    <t>Osazování pouzdra posuvných dveří se dvěma kapsami pro dvě křídla šířky do 1650 mm do zděné příčky</t>
  </si>
  <si>
    <t>642946211</t>
  </si>
  <si>
    <t>93</t>
  </si>
  <si>
    <t>(45,5+20,5+0,3*2+1,9)*2*0,3-5,1</t>
  </si>
  <si>
    <t>Okapový chodník z kačírku tl 150 mm s udusáním</t>
  </si>
  <si>
    <t>637121112</t>
  </si>
  <si>
    <t>92</t>
  </si>
  <si>
    <t>(2,1+3,1)*2*6</t>
  </si>
  <si>
    <t>Dilatace v 150 mm mezi stěnou a výtahovou šachtou</t>
  </si>
  <si>
    <t>63411111-1</t>
  </si>
  <si>
    <t>91</t>
  </si>
  <si>
    <t>Separační vrstva z PE fólie</t>
  </si>
  <si>
    <t>632481213</t>
  </si>
  <si>
    <t>90</t>
  </si>
  <si>
    <t>"prut 8 sit oka 10/10  8 kg/m2" 1385*0,008</t>
  </si>
  <si>
    <t>Výztuž mazanin svařovanými sítěmi Kari</t>
  </si>
  <si>
    <t>631362021</t>
  </si>
  <si>
    <t>89</t>
  </si>
  <si>
    <t>Příplatek k mazanině tl do 120 mm za stržení povrchu spodní vrstvy před vložením výztuže</t>
  </si>
  <si>
    <t>631319173</t>
  </si>
  <si>
    <t>88</t>
  </si>
  <si>
    <t>Příplatek k mazanině tl do 80 mm za stržení povrchu spodní vrstvy před vložením výztuže</t>
  </si>
  <si>
    <t>631319171</t>
  </si>
  <si>
    <t>87</t>
  </si>
  <si>
    <t>Příplatek k mazanině tl do 120 mm za přehlazení povrchu</t>
  </si>
  <si>
    <t>631319012</t>
  </si>
  <si>
    <t>86</t>
  </si>
  <si>
    <t>Příplatek k mazanině tl do 80 mm za přehlazení povrchu</t>
  </si>
  <si>
    <t>631319011</t>
  </si>
  <si>
    <t>85</t>
  </si>
  <si>
    <t>"tl 90 P2" 17,44*0,09</t>
  </si>
  <si>
    <t>"tl 92 P1,P3" (226,43+36,88)*0,092</t>
  </si>
  <si>
    <t>" tl 100  P9,P10" (31,88+85,1)*0,1</t>
  </si>
  <si>
    <t>"tl 115 P4-P7" (157,08+265,53+111,63+21,8)*0,115</t>
  </si>
  <si>
    <t>Mazanina tl do 120 mm z betonu prostého tř. C 25/30</t>
  </si>
  <si>
    <t>631311126</t>
  </si>
  <si>
    <t>84</t>
  </si>
  <si>
    <t>"tl 77  P8, P14, P16" (297,34+111,12+23,68)*0,077</t>
  </si>
  <si>
    <t>Mazanina tl do 80 mm z betonu prostého tř. C 25/30</t>
  </si>
  <si>
    <t>631311116</t>
  </si>
  <si>
    <t>83</t>
  </si>
  <si>
    <t>lišta rohová Al 22 / 22 mm perforovaná</t>
  </si>
  <si>
    <t>590514700</t>
  </si>
  <si>
    <t>82</t>
  </si>
  <si>
    <t>12*6,4</t>
  </si>
  <si>
    <t>Montáž ostatních lišt zateplení</t>
  </si>
  <si>
    <t>622252002</t>
  </si>
  <si>
    <t>81</t>
  </si>
  <si>
    <t>lišta soklová Al s okapničkou, zakládací U 12 cm, 0,95/200 cm</t>
  </si>
  <si>
    <t>590516490</t>
  </si>
  <si>
    <t>80</t>
  </si>
  <si>
    <t>7,1+1,013*4+3,04+11,6+5,7</t>
  </si>
  <si>
    <t>Montáž zakládacích soklových lišt zateplení</t>
  </si>
  <si>
    <t>622252001</t>
  </si>
  <si>
    <t>79</t>
  </si>
  <si>
    <t>deska minerální izolační  NF tl. 120 mm</t>
  </si>
  <si>
    <t>631515150</t>
  </si>
  <si>
    <t>78</t>
  </si>
  <si>
    <t>"pod  fasádou F3" (7,1+1,013*4+3,04+11,6+5,7)*6,5+(5,06*2+4,05*3+3,042*2)*2*1,8</t>
  </si>
  <si>
    <t>Montáž zateplení vnějších stěn z minerální vlny s kolmou orientací vláken tl do 120 mm</t>
  </si>
  <si>
    <t>622221121</t>
  </si>
  <si>
    <t>77</t>
  </si>
  <si>
    <t>76</t>
  </si>
  <si>
    <t>"na vápenocementových příčkách  skladba S8" 130,87*2</t>
  </si>
  <si>
    <t>612321111</t>
  </si>
  <si>
    <t>75</t>
  </si>
  <si>
    <t>"na zdivu"4,9/0,2*2+3,665/0,25*2</t>
  </si>
  <si>
    <t>"na příčkách" (91,0+107,7+130,88)*2</t>
  </si>
  <si>
    <t>Potažení vnitřních stěn vápenným štukem tloušťky do 3 mm</t>
  </si>
  <si>
    <t>612311131</t>
  </si>
  <si>
    <t>74</t>
  </si>
  <si>
    <t>Potažení vnitřních stěn sklovláknitým pletivem vtlačeným do tenkovrstvé hmoty</t>
  </si>
  <si>
    <t>612142001</t>
  </si>
  <si>
    <t>73</t>
  </si>
  <si>
    <t>Ubroušení výstupků betonu vnitřních neomítaných stěn po odbednění</t>
  </si>
  <si>
    <t>612111001</t>
  </si>
  <si>
    <t>72</t>
  </si>
  <si>
    <t>71</t>
  </si>
  <si>
    <t>"1np, 1pp, schodiště   R1" 50,43+37,46+79,5</t>
  </si>
  <si>
    <t>Potažení vnitřních rovných stropů vápenným štukem tloušťky do 3 mm</t>
  </si>
  <si>
    <t>611311131</t>
  </si>
  <si>
    <t>70</t>
  </si>
  <si>
    <t>"R1" 167,89</t>
  </si>
  <si>
    <t>Potažení vnitřních stropů sklovláknitým pletivem vtlačeným do tenkovrstvé hmoty</t>
  </si>
  <si>
    <t>611142001</t>
  </si>
  <si>
    <t>69</t>
  </si>
  <si>
    <t>Vyspravení lokální cementovou maltou vnitřních stropů betonových nebo železobetonových</t>
  </si>
  <si>
    <t>611111121</t>
  </si>
  <si>
    <t>68</t>
  </si>
  <si>
    <t>"R9**" 197,8+10,62</t>
  </si>
  <si>
    <t>"r9"45,08</t>
  </si>
  <si>
    <t>"r7" 5,45+33,35</t>
  </si>
  <si>
    <t>"R6" 48,36+48,27</t>
  </si>
  <si>
    <t>"r5" 20,14+20,42</t>
  </si>
  <si>
    <t>"r4" 56,31</t>
  </si>
  <si>
    <t>"r3"95,78+152,33</t>
  </si>
  <si>
    <t>Ubroušení výstupků betonu vnitřních neomítaných stropů po odbednění</t>
  </si>
  <si>
    <t>611111001</t>
  </si>
  <si>
    <t>67</t>
  </si>
  <si>
    <t xml:space="preserve">    6 - Úpravy povrchů, podlahy a osazování výplní</t>
  </si>
  <si>
    <t>rameno schodišťové PREFA 1,6 M3</t>
  </si>
  <si>
    <t>59372190-2</t>
  </si>
  <si>
    <t>66</t>
  </si>
  <si>
    <t>rameno schodišťové PREFA 1,4 M3</t>
  </si>
  <si>
    <t>59372190-1</t>
  </si>
  <si>
    <t>65</t>
  </si>
  <si>
    <t>Montáž schodišťových ramen s nesvařovanými spoji hmotnosti do 5 t budova v do 18 m</t>
  </si>
  <si>
    <t>435123902</t>
  </si>
  <si>
    <t>Odstranění bednění podest schodišť a ramp přímočarých v do 4 m</t>
  </si>
  <si>
    <t>431351122</t>
  </si>
  <si>
    <t>63</t>
  </si>
  <si>
    <t>"boky" 5,1*7*0,23</t>
  </si>
  <si>
    <t>"mezipodesty a podesty" 2,566*5,1+2,4*5,1+1,91*5,1</t>
  </si>
  <si>
    <t>Zřízení bednění podest schodišť a ramp přímočarých v do 4 m</t>
  </si>
  <si>
    <t>431351121</t>
  </si>
  <si>
    <t>62</t>
  </si>
  <si>
    <t>Výztuž schodišťové konstrukce a rampy betonářskou ocelí 10 505</t>
  </si>
  <si>
    <t>430361821</t>
  </si>
  <si>
    <t>61</t>
  </si>
  <si>
    <t>"mezipodesty a podesty" 2,566*5,1*0,23+2,4*5,1*0,23+1,91*5,1*0,23</t>
  </si>
  <si>
    <t>Schodišťová konstrukce a rampa ze ŽB tř. C 25/30</t>
  </si>
  <si>
    <t>430321414</t>
  </si>
  <si>
    <t>60</t>
  </si>
  <si>
    <t>ocel profilová IPE, v jakosti 11 375, h=140 mm</t>
  </si>
  <si>
    <t>130107460</t>
  </si>
  <si>
    <t>59</t>
  </si>
  <si>
    <t>"výtah" 2,1*0,016</t>
  </si>
  <si>
    <t>Osazování ocelových válcovaných nosníků stropů I, IE, U, UE nebo L do č. 22</t>
  </si>
  <si>
    <t>413941123</t>
  </si>
  <si>
    <t>58</t>
  </si>
  <si>
    <t>17,237+0,336+0,54+35,445+0,891+0,12</t>
  </si>
  <si>
    <t>Výztuž stropů betonářskou ocelí 10 505</t>
  </si>
  <si>
    <t>411361821</t>
  </si>
  <si>
    <t>57</t>
  </si>
  <si>
    <t>"strop výtah šachty" 2,1*3,1</t>
  </si>
  <si>
    <t>Bednění stropů ztracené z hraněných trapézových vln v 60 mm plech lesklý tl 0,88 mm</t>
  </si>
  <si>
    <t>411354214</t>
  </si>
  <si>
    <t>56</t>
  </si>
  <si>
    <t>Příplatek k odstranění podpěrné konstrukci stropů pro zatížení do 12 kPa za výšku přes 4 do 6 m</t>
  </si>
  <si>
    <t>411354184</t>
  </si>
  <si>
    <t>55</t>
  </si>
  <si>
    <t>11,8*20,0</t>
  </si>
  <si>
    <t>Příplatek k zřízení podpěrné konstrukci stropů pro zatížení do 12 kPa za výšku přes 4 do 6 m</t>
  </si>
  <si>
    <t>411354183</t>
  </si>
  <si>
    <t>54</t>
  </si>
  <si>
    <t>Odstranění podpěrné konstrukce stropů v do 4 m pro zatížení do 12 kPa</t>
  </si>
  <si>
    <t>411354174</t>
  </si>
  <si>
    <t>53</t>
  </si>
  <si>
    <t>Zřízení podpěrné konstrukce stropů v do 4 m pro zatížení do 12 kPa</t>
  </si>
  <si>
    <t>411354173</t>
  </si>
  <si>
    <t>52</t>
  </si>
  <si>
    <t>Odstranění bednění stropů deskových</t>
  </si>
  <si>
    <t>411351102</t>
  </si>
  <si>
    <t>51</t>
  </si>
  <si>
    <t>7,355*5,5</t>
  </si>
  <si>
    <t>20,0*(45,0-11,8)-4,2*6,0</t>
  </si>
  <si>
    <t>20,0*45,0-5,1*6,0</t>
  </si>
  <si>
    <t>Zřízení bednění stropů deskových</t>
  </si>
  <si>
    <t>411351101</t>
  </si>
  <si>
    <t>50</t>
  </si>
  <si>
    <t>"nad schodištem" 7,355*5,5*0,24</t>
  </si>
  <si>
    <t>20,0*(45,0-11,8)*0,24-4,2*6,0*0,24</t>
  </si>
  <si>
    <t>20,0*45,0*0,24-5,1*6,0*0,24</t>
  </si>
  <si>
    <t>Stropy deskové ze ŽB tř. C 25/30</t>
  </si>
  <si>
    <t>411321414</t>
  </si>
  <si>
    <t>49</t>
  </si>
  <si>
    <t xml:space="preserve">    4 - Vodorovné konstrukce</t>
  </si>
  <si>
    <t>"1PP" 1,0*3,76</t>
  </si>
  <si>
    <t>"1NP" (1,0+2,2+1,5+0,15)*3,62</t>
  </si>
  <si>
    <t>346272115</t>
  </si>
  <si>
    <t>48</t>
  </si>
  <si>
    <t>"pp odpočet otvorů" -0,9*5*1,97-1,6*2,1*2-1,5-1,97</t>
  </si>
  <si>
    <t>"np odpočet otvorů" -(1,1+0,9*6)*1,97-1,6*2,1*4</t>
  </si>
  <si>
    <t>(2,992*2+4,006*3+5,015*2+1,978*2+2,992*4+4,006*3+5,015*1)* (2,44+1,09+0,3)</t>
  </si>
  <si>
    <t>"1NP" (2,2+5,3+3,2+0,3+1,8+5,77+6,5+8,5*3+3,0+1,5+6,45+8,3+3,9+0,5+1,014+1,5+3,9+3,5+8,7+1,5+2,0)*3,62</t>
  </si>
  <si>
    <t>346272113</t>
  </si>
  <si>
    <t>47</t>
  </si>
  <si>
    <t>"1np" (8,5*6+8,55*2+0,75*5+2,2+1,8+2,3+1,6+1,014*2+1,5*2+0,3*2+3,87+3,5+8,5*2-2,1*2)*3,62</t>
  </si>
  <si>
    <t>346272111</t>
  </si>
  <si>
    <t>46</t>
  </si>
  <si>
    <t>Přizdívky izolační tl 140 mm z cihel betonových dl 290 mm</t>
  </si>
  <si>
    <t>346271112</t>
  </si>
  <si>
    <t>45</t>
  </si>
  <si>
    <t>"1PP" (2,8*2+1,9*2)*3,76-0,8*1,97-1,6*2,1*2</t>
  </si>
  <si>
    <t>"odpočet otvoru"(0,9*2+0,8)*-1,97-1,8*1,2-1,6*2,1*2</t>
  </si>
  <si>
    <t>"1NP" (5,7+3,2+3,8+8,55+2,5*3+1,9*2)*3,62</t>
  </si>
  <si>
    <t>Příčky tl 140 mm z cihel vápenopískových VF dl 290 mm pevnosti P 30 na MC</t>
  </si>
  <si>
    <t>342278012</t>
  </si>
  <si>
    <t>44</t>
  </si>
  <si>
    <t>"1PP" (8,55++7,9)*3,76</t>
  </si>
  <si>
    <t>"odpočet otvoru" -(0,9*7+0,7*5)*1,97</t>
  </si>
  <si>
    <t>"1NP" (2,1*3+0,5+1,8+0,9+8,5)*3,62</t>
  </si>
  <si>
    <t>Příčky tl 150 mm z pórobetonových přesných hladkých příčkovek objemové hmotnosti 500 kg/m3</t>
  </si>
  <si>
    <t>342272523</t>
  </si>
  <si>
    <t>43</t>
  </si>
  <si>
    <t>"1NP" (1,2*3+2,0*2+2,2*3)*3,62-0,7*1,97*5</t>
  </si>
  <si>
    <t>"1PP" (1,2*3+2,0*2+2,2*3)*3,76-0,7*1,97*5</t>
  </si>
  <si>
    <t>Příčky tl 125 mm z pórobetonových přesných hladkých příčkovek objemové hmotnosti 500 kg/m3</t>
  </si>
  <si>
    <t>342272423</t>
  </si>
  <si>
    <t>42</t>
  </si>
  <si>
    <t>úhelník ocelový nerovnostranný, v jakosti 11 375, 80 x 60 x 6 mm</t>
  </si>
  <si>
    <t>130105140</t>
  </si>
  <si>
    <t>41</t>
  </si>
  <si>
    <t>úhelník ocelový rovnostranný, v jakosti 11 375, 50 x 50 x 5 mm</t>
  </si>
  <si>
    <t>130104200</t>
  </si>
  <si>
    <t>40</t>
  </si>
  <si>
    <t>"pro Z 73-80" (1,98*4+0,99*3+1,23*2+1,13*3+1,43+1,15+2,15+1,9*4)*2*4,03/1000</t>
  </si>
  <si>
    <t>"pro Z 90-94" (1,2+1,3*17+1,5+1,9*10+1,8*2)*4,03/1000</t>
  </si>
  <si>
    <t>Osazování ocelových válcovaných nosníků na zdivu I, IE, U, UE nebo L do č 12</t>
  </si>
  <si>
    <t>317941121</t>
  </si>
  <si>
    <t>39</t>
  </si>
  <si>
    <t>317141224</t>
  </si>
  <si>
    <t>38</t>
  </si>
  <si>
    <t>317141214</t>
  </si>
  <si>
    <t>37</t>
  </si>
  <si>
    <t>"1pp" 4,05*3,62*0,25</t>
  </si>
  <si>
    <t>312272223</t>
  </si>
  <si>
    <t>36</t>
  </si>
  <si>
    <t>"1PP" 3,042*0,9*3*0,2</t>
  </si>
  <si>
    <t>"1np" 3,042*1,79*3*0,2</t>
  </si>
  <si>
    <t>312272123</t>
  </si>
  <si>
    <t>35</t>
  </si>
  <si>
    <t>16,325+12,42+0,12+18,00+7,458+6,64+0,12+0,088+2,025+2,448</t>
  </si>
  <si>
    <t>34</t>
  </si>
  <si>
    <t>Odstranění oboustranného bednění zdí nosných</t>
  </si>
  <si>
    <t>311351106</t>
  </si>
  <si>
    <t>33</t>
  </si>
  <si>
    <t>"výtahová šachta" ((2,1+2,65)*2*(7,32+4,94)-2,32*1,1*4)*2+(2,32*2+1,2)*0,2*4</t>
  </si>
  <si>
    <t>Zřízení oboustranného bednění zdí nosných</t>
  </si>
  <si>
    <t>311351105</t>
  </si>
  <si>
    <t>(32,2*8,5*2-(4,0*2+3,0*2+5,07*2+4,05)*0,9-(4,0*3+3,0*4+2,0*2+5,0*1)*1,8)*2</t>
  </si>
  <si>
    <t>"tl. 200" (20,5*8,5+(8,6*8+32,5*2)*(3,6+3,8))*2</t>
  </si>
  <si>
    <t>"tl.300" ((20,5*8,5+12,6*2*8,5+9,6*3*3,8+8,6*3*3,6)-(1,1+0,9*2+1,25)*1,97-1,45*3,0)*2</t>
  </si>
  <si>
    <t>31</t>
  </si>
  <si>
    <t>"dle statiky"130,6+124,2+2,8+0,6+144,0+67,8+16,5+0,6+0,8+16,2+20,4</t>
  </si>
  <si>
    <t>Nosná zeď ze ŽB tř. C 25/30 bez výztuže</t>
  </si>
  <si>
    <t>311321411</t>
  </si>
  <si>
    <t>30</t>
  </si>
  <si>
    <t>"výtahová šachta" ((2,1+2,65)*2*(7,32+4,94)-2,32*1,1*4)*0,2</t>
  </si>
  <si>
    <t>29</t>
  </si>
  <si>
    <t xml:space="preserve">    3 - Svislé a kompletní konstrukce</t>
  </si>
  <si>
    <t>"dle statiky bodu 2.1." 45*20</t>
  </si>
  <si>
    <t>Podklad z betonového recyklátu tl 100 mm</t>
  </si>
  <si>
    <t>564931312</t>
  </si>
  <si>
    <t>28</t>
  </si>
  <si>
    <t>"do podkladního betonu" 45,4*21,9*0,008+1,6*5,5*0,008</t>
  </si>
  <si>
    <t>Výztuž základových zdí nosných svařovanými sítěmi Kari</t>
  </si>
  <si>
    <t>279362021</t>
  </si>
  <si>
    <t>27</t>
  </si>
  <si>
    <t>Výztuž základových zdí nosných betonářskou ocelí 10 505</t>
  </si>
  <si>
    <t>279361821</t>
  </si>
  <si>
    <t>26</t>
  </si>
  <si>
    <t>"základy pro chlazení na střeše" (1,4*0,96*2+2,04*0,96+2,68*0,96+1,65*0,72*4+1,4*0,59*2)*0,1</t>
  </si>
  <si>
    <t>Základy pod technologická zařízení půdorysné plochy do 1 m2 z betonu prostého tř. C 20/25</t>
  </si>
  <si>
    <t>278381155</t>
  </si>
  <si>
    <t>25</t>
  </si>
  <si>
    <t>Odstranění bednění stěn základových desek</t>
  </si>
  <si>
    <t>273351216</t>
  </si>
  <si>
    <t>24</t>
  </si>
  <si>
    <t>"řez AA" (3,1+2,2+1,4+1,6)*2*0,3</t>
  </si>
  <si>
    <t>"řez BB" (1,4+1,6)*2*0,3</t>
  </si>
  <si>
    <t>(45,0+21,5)*2*0,3+1,6*2*0,3</t>
  </si>
  <si>
    <t>Zřízení bednění stěn základových desek</t>
  </si>
  <si>
    <t>273351215</t>
  </si>
  <si>
    <t>23</t>
  </si>
  <si>
    <t>45,0*21,5*0,3+5,5*1,6*0,3</t>
  </si>
  <si>
    <t>Základové desky ze ŽB odolného proti agresívnímu prostředí tř. C 25/30 XA</t>
  </si>
  <si>
    <t>273322511</t>
  </si>
  <si>
    <t>22</t>
  </si>
  <si>
    <t>"ochrana izolace" 45,0*21,5*0,03+1,6*5,5*0,03</t>
  </si>
  <si>
    <t>"podkladní beton" 45,4*21,9*0,1+1,6*5,5*0,1</t>
  </si>
  <si>
    <t>Základové desky z betonu tř. C 16/20</t>
  </si>
  <si>
    <t>273313611</t>
  </si>
  <si>
    <t>21</t>
  </si>
  <si>
    <t>"srovnání pláně" 45,9*20,7*0,05+1,6*5,5*0,05</t>
  </si>
  <si>
    <t>Podsyp pod základové konstrukce se zhutněním z hrubého kameniva frakce 16 až 32 mm</t>
  </si>
  <si>
    <t>271532212</t>
  </si>
  <si>
    <t>20</t>
  </si>
  <si>
    <t>Výztuž pilot betonovaných do země ocel z betonářské oceli 10 505</t>
  </si>
  <si>
    <t>231611114</t>
  </si>
  <si>
    <t>19</t>
  </si>
  <si>
    <t>0,3*0,3*3,14*(297,24+46,16)</t>
  </si>
  <si>
    <t>směs pro beton třída C25-30 XC2</t>
  </si>
  <si>
    <t>589329320-1</t>
  </si>
  <si>
    <t>18</t>
  </si>
  <si>
    <t>11,54*4</t>
  </si>
  <si>
    <t>Zřízení pilot svislých zapažených D do 650 mm hl do 20 m s vytažením pažnic z betonu železového</t>
  </si>
  <si>
    <t>231212212</t>
  </si>
  <si>
    <t>17</t>
  </si>
  <si>
    <t>7,54*23+9,54*11+4,72*4</t>
  </si>
  <si>
    <t>Zřízení pilot svislých zapažených D do 650 mm hl do 10 m s vytažením pažnic z betonu železového</t>
  </si>
  <si>
    <t>231212112</t>
  </si>
  <si>
    <t>18,88+278,36+46,16</t>
  </si>
  <si>
    <t>Odpažení velkoprofilových vrtů průměru do 650 mm</t>
  </si>
  <si>
    <t>227211113</t>
  </si>
  <si>
    <t>15</t>
  </si>
  <si>
    <t>"P3" 11,54*4</t>
  </si>
  <si>
    <t>Vrty velkoprofilové svislé zapažené D do 650 mm hl do 20 m hor. III</t>
  </si>
  <si>
    <t>226212313</t>
  </si>
  <si>
    <t>14</t>
  </si>
  <si>
    <t>"P2" 9,54*11</t>
  </si>
  <si>
    <t>"P1" 7,54*23</t>
  </si>
  <si>
    <t>Vrty velkoprofilové svislé zapažené D do 650 mm hl do 10 m hor. III</t>
  </si>
  <si>
    <t>226212213</t>
  </si>
  <si>
    <t>13</t>
  </si>
  <si>
    <t>"P4"  4,72*4</t>
  </si>
  <si>
    <t>Vrty velkoprofilové svislé zapažené D do 650 mm hl do 5 m hor. III</t>
  </si>
  <si>
    <t>226212113</t>
  </si>
  <si>
    <t>12</t>
  </si>
  <si>
    <t xml:space="preserve">    2 - Zakládání</t>
  </si>
  <si>
    <t>Odstranění ochrany stromu bedněním</t>
  </si>
  <si>
    <t>184807112</t>
  </si>
  <si>
    <t>11</t>
  </si>
  <si>
    <t>" odstranění stromu a keřu je obsaženo v SO 14" 19*0,5*4*2</t>
  </si>
  <si>
    <t>Zřízení ochrany stromu bedněním</t>
  </si>
  <si>
    <t>184807111</t>
  </si>
  <si>
    <t>10</t>
  </si>
  <si>
    <t>(45,5+20,5)*2*2*0,75</t>
  </si>
  <si>
    <t>Obsypání objektu nad přilehlým původním terénem sypaninou bez prohození, uloženou do 3 m</t>
  </si>
  <si>
    <t>175101201</t>
  </si>
  <si>
    <t>9</t>
  </si>
  <si>
    <t>Poplatek za uložení odpadu ze sypaniny na skládce (skládkovné)</t>
  </si>
  <si>
    <t>171201211</t>
  </si>
  <si>
    <t>Vodorovné přemístění do 10000 m výkopku/sypaniny z horniny tř. 1 až 4</t>
  </si>
  <si>
    <t>162701105</t>
  </si>
  <si>
    <t>7</t>
  </si>
  <si>
    <t>16,5*1,4*0,5</t>
  </si>
  <si>
    <t>Hloubení rýh š do 2000 mm v hornině tř. 3 objemu do 100 m3</t>
  </si>
  <si>
    <t>132201201</t>
  </si>
  <si>
    <t>6</t>
  </si>
  <si>
    <t>(2,2+7,8+2,3+0,9)*0,6*0,29</t>
  </si>
  <si>
    <t>(3,5+5,3+5,4+0,8*3)*0,6*0,52</t>
  </si>
  <si>
    <t>(1,73+13,88+0,96+6,0)*0,6*0,41</t>
  </si>
  <si>
    <t>(1,6+0,7+5,5+4,59+1,48+2,7+1,99+0,7+0,6+5,2)*0,6*0,16</t>
  </si>
  <si>
    <t>(1,4+1,44*2+2,076+2,2+0,84)*0,6*0,09</t>
  </si>
  <si>
    <t>Hloubení rýh š do 600 mm v hornině tř. 3 objemu do 100 m3</t>
  </si>
  <si>
    <t>132201101</t>
  </si>
  <si>
    <t>5</t>
  </si>
  <si>
    <t>(46,76+0,5)*(21,76+0,5)*(2,1+0,2)+(1,5+0,5)*7,26*2,5+2,0*1,9*1,14+2,0*1,8*0,74+3,45*2,2*0,74</t>
  </si>
  <si>
    <t>Hloubení jam nezapažených v hornině tř. 3 objemu do 5000 m3</t>
  </si>
  <si>
    <t>131201103</t>
  </si>
  <si>
    <t>"podle TZ části D1.2. str.3 je rozsah ornice minimální - odhad  m3 ornice" 100</t>
  </si>
  <si>
    <t>Sejmutí ornice s přemístěním na vzdálenost do 100 m</t>
  </si>
  <si>
    <t>121101102</t>
  </si>
  <si>
    <t xml:space="preserve">    1 -  Zemní práce</t>
  </si>
  <si>
    <t>HSV -  Práce a dodávky HSV</t>
  </si>
  <si>
    <t>Náklady z rozpočtu</t>
  </si>
  <si>
    <t>Suť Celkem [t]</t>
  </si>
  <si>
    <t>J. suť [t]</t>
  </si>
  <si>
    <t>Hmotnost
celkem [t]</t>
  </si>
  <si>
    <t>J. hmotnost
[t]</t>
  </si>
  <si>
    <t>Nh celkem [h]</t>
  </si>
  <si>
    <t>J. Nh [h]</t>
  </si>
  <si>
    <t>DPH</t>
  </si>
  <si>
    <t>Poznámka</t>
  </si>
  <si>
    <t>Cena celkem
[CZK]</t>
  </si>
  <si>
    <t>J.cena [CZK]</t>
  </si>
  <si>
    <t>Kód</t>
  </si>
  <si>
    <t>PČ</t>
  </si>
  <si>
    <t>Zpracovatel:</t>
  </si>
  <si>
    <t>Zhotovitel:</t>
  </si>
  <si>
    <t>Projektant:</t>
  </si>
  <si>
    <t>Objednavatel:</t>
  </si>
  <si>
    <t>Datum:</t>
  </si>
  <si>
    <t>Místo:</t>
  </si>
  <si>
    <t>Objekt:</t>
  </si>
  <si>
    <t>Stavba:</t>
  </si>
  <si>
    <t>ROZPOČET</t>
  </si>
  <si>
    <t>Celkové náklady za stavbu 1) + 2)</t>
  </si>
  <si>
    <t>KOMPLETACNA</t>
  </si>
  <si>
    <t>Kompletační činnost</t>
  </si>
  <si>
    <t>VRN</t>
  </si>
  <si>
    <t>Jiné VRN</t>
  </si>
  <si>
    <t>Provozní vlivy</t>
  </si>
  <si>
    <t>Územní vlivy</t>
  </si>
  <si>
    <t>Projektové práce</t>
  </si>
  <si>
    <t>Zařízení staveniště</t>
  </si>
  <si>
    <t>2) Ostatní náklady</t>
  </si>
  <si>
    <t>VP -   Vícepráce</t>
  </si>
  <si>
    <t>1) Náklady z rozpočtu</t>
  </si>
  <si>
    <t>Cena celkem [CZK]</t>
  </si>
  <si>
    <t>Kód - Popis</t>
  </si>
  <si>
    <t>REKAPITULACE ROZPOČTU</t>
  </si>
  <si>
    <t>Razítko</t>
  </si>
  <si>
    <t>Datum a podpis:</t>
  </si>
  <si>
    <t>Zhotovitel</t>
  </si>
  <si>
    <t>Objednavatel</t>
  </si>
  <si>
    <t>Zpracovatel</t>
  </si>
  <si>
    <t>Projektant</t>
  </si>
  <si>
    <t>CZK</t>
  </si>
  <si>
    <t>v</t>
  </si>
  <si>
    <t>Cena s DPH</t>
  </si>
  <si>
    <t>ze</t>
  </si>
  <si>
    <t>nulová</t>
  </si>
  <si>
    <t>sníž. přenesená</t>
  </si>
  <si>
    <t>zákl. přenesená</t>
  </si>
  <si>
    <t>snížená</t>
  </si>
  <si>
    <t>Cena bez DPH</t>
  </si>
  <si>
    <t>Ostatní náklady</t>
  </si>
  <si>
    <t>Poznámka:</t>
  </si>
  <si>
    <t>DIČ:</t>
  </si>
  <si>
    <t>IČ:</t>
  </si>
  <si>
    <t>Ateliér VV</t>
  </si>
  <si>
    <t>ČZU, Praha 6</t>
  </si>
  <si>
    <t>Praha 6</t>
  </si>
  <si>
    <t>CC-CZ:</t>
  </si>
  <si>
    <t>JKSO:</t>
  </si>
  <si>
    <t>01 - Výukový pavilon</t>
  </si>
  <si>
    <t>False</t>
  </si>
  <si>
    <t>v ---  níže se nacházejí doplnkové a pomocné údaje k sestavám  --- v</t>
  </si>
  <si>
    <t>KRYCÍ LIST ROZPOČTU</t>
  </si>
  <si>
    <t>&gt;&gt;  skryté sloupce  &lt;&lt;</t>
  </si>
  <si>
    <t>optimalizováno pro tisk sestav ve formátu A4 - na výšku</t>
  </si>
  <si>
    <t>Rekapitulace stavby</t>
  </si>
  <si>
    <t>Zpět na list:</t>
  </si>
  <si>
    <t>3) Rozpočet</t>
  </si>
  <si>
    <t>2) Rekapitulace rozpočtu</t>
  </si>
  <si>
    <t>1) Krycí list rozpočtu</t>
  </si>
  <si>
    <t>List obsahuje:</t>
  </si>
  <si>
    <t>-773615777</t>
  </si>
  <si>
    <t>Náhradní zdroj</t>
  </si>
  <si>
    <t>D 2.2  SO 10</t>
  </si>
  <si>
    <t>-871872777</t>
  </si>
  <si>
    <t>SO 12  Přeložka VO</t>
  </si>
  <si>
    <t>D 1.4.5 - SO 12</t>
  </si>
  <si>
    <t>1696622048</t>
  </si>
  <si>
    <t>SO 11   Areálové osvětlení VO</t>
  </si>
  <si>
    <t>D 1.4.5. - SO 11</t>
  </si>
  <si>
    <t>530208822</t>
  </si>
  <si>
    <t>SO 09    Areálová přípojka NN</t>
  </si>
  <si>
    <t>D 1.4.5 - SO 09</t>
  </si>
  <si>
    <t>-1283109080</t>
  </si>
  <si>
    <t>SO 08  Vsak deštových vod</t>
  </si>
  <si>
    <t>D 1.12  SO 08</t>
  </si>
  <si>
    <t>-128606365</t>
  </si>
  <si>
    <t>SO 07  Areálová  deštová kanalizace</t>
  </si>
  <si>
    <t>D 1.4.1  SO 07</t>
  </si>
  <si>
    <t>1512455029</t>
  </si>
  <si>
    <t>SO 06  Areálová  přípojka splaškové kanalizace</t>
  </si>
  <si>
    <t>D 1.4.1  SO 06</t>
  </si>
  <si>
    <t>-969310733</t>
  </si>
  <si>
    <t>SO 05  Přeložka  areálové  vodovodní přípojky</t>
  </si>
  <si>
    <t>D 1.4.1  SO 05</t>
  </si>
  <si>
    <t>1931870882</t>
  </si>
  <si>
    <t>SO 04  Areálová  přípojka vody</t>
  </si>
  <si>
    <t>D 1.4.1  SO 04</t>
  </si>
  <si>
    <t>2134423740</t>
  </si>
  <si>
    <t>SO 03  Areálová NTL plynovodní přípojka</t>
  </si>
  <si>
    <t>D 1.4.2  SO 03</t>
  </si>
  <si>
    <t>PSV - Práce a dodávky PSV</t>
  </si>
  <si>
    <t>-1898827318</t>
  </si>
  <si>
    <t>SO 13 Areálová přípojka datových sítí</t>
  </si>
  <si>
    <t>SO 13</t>
  </si>
  <si>
    <t>-626586893</t>
  </si>
  <si>
    <t>SO 15  Prvky drobné architektury</t>
  </si>
  <si>
    <t>D 1.7  SO 15</t>
  </si>
  <si>
    <t>712718066</t>
  </si>
  <si>
    <t>SO 14  Sadové úpravy</t>
  </si>
  <si>
    <t>D 1.6  SO 14</t>
  </si>
  <si>
    <t>-1632531682</t>
  </si>
  <si>
    <t>SO 02  Komunikace, terénní úpravy</t>
  </si>
  <si>
    <t>D 1.5. SO 02</t>
  </si>
  <si>
    <t xml:space="preserve">    5 - Komunikace pozemní</t>
  </si>
  <si>
    <t>HSV - Práce a dodávky HSV</t>
  </si>
  <si>
    <t>02 - Infrastruktura a technologie  - rekapitulace rozpočtů specialistů</t>
  </si>
  <si>
    <t>{100B5E05-9885-4A13-B7E9-2E39F96B4B34}</t>
  </si>
  <si>
    <t>Celkem</t>
  </si>
  <si>
    <t>%</t>
  </si>
  <si>
    <t>Přesun hmot</t>
  </si>
  <si>
    <t>998 77-1201</t>
  </si>
  <si>
    <t>10,00*1,02</t>
  </si>
  <si>
    <t>Dlažba čedičová vel. 200 x 200 x 30 mm</t>
  </si>
  <si>
    <t>Montáž podlah z dlaždic z taveného čediče lepených lepidlem vel. 200 x 200 mm tl. 30 mm</t>
  </si>
  <si>
    <t>771 56-3113</t>
  </si>
  <si>
    <t>Podlahy z dlaždic</t>
  </si>
  <si>
    <t>Díl 771</t>
  </si>
  <si>
    <t>Přesun hmot – kryt dlážděný</t>
  </si>
  <si>
    <t>998 22-3011</t>
  </si>
  <si>
    <t>Díl 99</t>
  </si>
  <si>
    <t>0,235*180,00</t>
  </si>
  <si>
    <t>Poplatek za uložení stavebního odpadu na skládce z kamenva</t>
  </si>
  <si>
    <t>997 22-1855</t>
  </si>
  <si>
    <t>31.</t>
  </si>
  <si>
    <t>0,181*180,00</t>
  </si>
  <si>
    <t>Poplatek za uložení stavebního odpadu na skládce z asfaltových povrchů</t>
  </si>
  <si>
    <t>997 22-1845</t>
  </si>
  <si>
    <t>30.</t>
  </si>
  <si>
    <t>Poplatek za uložení stavebního odpadu na skládce betonového</t>
  </si>
  <si>
    <t>997 22-1815</t>
  </si>
  <si>
    <t>29.</t>
  </si>
  <si>
    <t>25,61*9</t>
  </si>
  <si>
    <t>Příplatek za další 1 km</t>
  </si>
  <si>
    <t>997 22-1569</t>
  </si>
  <si>
    <t>28.</t>
  </si>
  <si>
    <t>0,205*98,00+0,04*138,00</t>
  </si>
  <si>
    <t>Vodorovná doprava suti z kusových materiálů do 1 km</t>
  </si>
  <si>
    <t>997 22-1561</t>
  </si>
  <si>
    <t>27.</t>
  </si>
  <si>
    <t>74,88*9</t>
  </si>
  <si>
    <t>997 22-1559</t>
  </si>
  <si>
    <t>26.</t>
  </si>
  <si>
    <t>(0,235+0,181)*180,00</t>
  </si>
  <si>
    <t>Vodorovná doprava suti do 1 km</t>
  </si>
  <si>
    <t>997 22-1551</t>
  </si>
  <si>
    <t>25.</t>
  </si>
  <si>
    <t xml:space="preserve">m </t>
  </si>
  <si>
    <t>Řezání živičného krytu hl. Do 100 mm</t>
  </si>
  <si>
    <t>919 73-5112</t>
  </si>
  <si>
    <t>24.</t>
  </si>
  <si>
    <t>Vpust hl. 500 mm</t>
  </si>
  <si>
    <t>23.</t>
  </si>
  <si>
    <t>Litinová mříž dl. 0,50 m</t>
  </si>
  <si>
    <t>22.</t>
  </si>
  <si>
    <t>Odvodňovací žlab N 100 dl. 0,50 m</t>
  </si>
  <si>
    <t>21.</t>
  </si>
  <si>
    <t>58,50-0,50*5</t>
  </si>
  <si>
    <t>Odvodňovací žlab monoblock PD 100 dl. 1,00 m</t>
  </si>
  <si>
    <t>20.</t>
  </si>
  <si>
    <t>Osazení odvodňovacího žlabu s roštem polymerbetonového š. Do 200 mm</t>
  </si>
  <si>
    <t>935 11-3111</t>
  </si>
  <si>
    <t>19.</t>
  </si>
  <si>
    <t>234,00+52,85</t>
  </si>
  <si>
    <t>Geomříž pro stabilizaci podkladu do 50 kN/m</t>
  </si>
  <si>
    <t>919 72-1101</t>
  </si>
  <si>
    <t>18.</t>
  </si>
  <si>
    <t>Ocelový obrubník pozinkovaný vel. 100x5x2000mm</t>
  </si>
  <si>
    <t>17.</t>
  </si>
  <si>
    <t>Osazení ocelového obrubníku</t>
  </si>
  <si>
    <t>16.</t>
  </si>
  <si>
    <t>569,00/0,50*1,01</t>
  </si>
  <si>
    <t>Obrubník betonový záhonový 50 x 5 x 20 cm</t>
  </si>
  <si>
    <t>592 17304</t>
  </si>
  <si>
    <t>15.</t>
  </si>
  <si>
    <t>Osazení zahradního obrubníku betonového do lože z betonu s boční opěrou</t>
  </si>
  <si>
    <t>916 33-1112</t>
  </si>
  <si>
    <t>14.</t>
  </si>
  <si>
    <t>0,25*0,10*26,00+0,30*0,10*(72,00+105,00-26,00)</t>
  </si>
  <si>
    <t>Lože pod obrubníky z betonu prostého</t>
  </si>
  <si>
    <t>916 99-1121</t>
  </si>
  <si>
    <t>13.</t>
  </si>
  <si>
    <t>Obrubník betonový oblý R 0,5 78 x 15 x 25 cm</t>
  </si>
  <si>
    <t>592 17470</t>
  </si>
  <si>
    <t>(79,00-0,78*6)*1,01</t>
  </si>
  <si>
    <t>592 17460</t>
  </si>
  <si>
    <t>592 17410</t>
  </si>
  <si>
    <t>79,00+26,00</t>
  </si>
  <si>
    <t>Osazení silničního obrubníku betonového stojatého do lože z betonu s boční opěrou</t>
  </si>
  <si>
    <t>916 13-1213</t>
  </si>
  <si>
    <t>Obrubník betonový nájezdový 100 x 15 x 15 cm</t>
  </si>
  <si>
    <t>592 17468</t>
  </si>
  <si>
    <t>Osazení silničního obrubníku betonového ležatého do lože z betonu s boční opěrou</t>
  </si>
  <si>
    <t>916 13-1113</t>
  </si>
  <si>
    <t>Sloupek Zn 70-350</t>
  </si>
  <si>
    <t>404 45230</t>
  </si>
  <si>
    <t>Montáž sloupku dopravních značek do betonového základu</t>
  </si>
  <si>
    <t>914 51-1111</t>
  </si>
  <si>
    <t>404 44318</t>
  </si>
  <si>
    <t>404 44232</t>
  </si>
  <si>
    <t>404 44104</t>
  </si>
  <si>
    <t>Montáž svislé dopravní značky do 1 m2</t>
  </si>
  <si>
    <t>914 11-1111</t>
  </si>
  <si>
    <t>Dokončující konstrukce a práce</t>
  </si>
  <si>
    <t>Díl 9</t>
  </si>
  <si>
    <t>65,50+6,00+3,00+2,50</t>
  </si>
  <si>
    <t>Výplň spár živičnou zálivkou</t>
  </si>
  <si>
    <t>599 14-1111</t>
  </si>
  <si>
    <t>0,10*4,90*15*1,03</t>
  </si>
  <si>
    <t>Dlažba betonová vibrolisovaná tl. 80 mm, antracit</t>
  </si>
  <si>
    <t>592 45266</t>
  </si>
  <si>
    <t>(234,00-0,10*4,90*15)*1,02</t>
  </si>
  <si>
    <t>Dlažba betonová vibrolisovaná tl. 80 mm, přírodní</t>
  </si>
  <si>
    <t>592 45317</t>
  </si>
  <si>
    <t>0,40*06,00*1,03</t>
  </si>
  <si>
    <t>Dlažba betonová vibrolisovaná tl. 80 mm pro nevidomé, červená</t>
  </si>
  <si>
    <t>(138,00-0,40*6,00)*1,02</t>
  </si>
  <si>
    <t>592 45311</t>
  </si>
  <si>
    <t>zesílený chodník</t>
  </si>
  <si>
    <t>parkovací stání</t>
  </si>
  <si>
    <t>Kladení dlažby z betonových zámkových dlaždic tl. 80 mm do lože z kameniva těženého tl. Do 40 mm</t>
  </si>
  <si>
    <t>596 21-1212</t>
  </si>
  <si>
    <t>0,40*(3,00+2,20+2,50)*1,03</t>
  </si>
  <si>
    <t>Dlažba betonová vibrolisovaná tl. 60 mm pro nevidomé, červená</t>
  </si>
  <si>
    <t>592 45267</t>
  </si>
  <si>
    <t>(488,00-0,40*(3,00+2,20+2,50))*1,01</t>
  </si>
  <si>
    <t>Dlažba betonová vibrolisovaná tl. 60 mm, přírodní</t>
  </si>
  <si>
    <t>592 45308</t>
  </si>
  <si>
    <t>chodník</t>
  </si>
  <si>
    <t>Kladení dlažby z betonových zámkových dlaždic tl. 60 mm do lože z kameniva těženého tl. Do 40 mm</t>
  </si>
  <si>
    <t>596 21-1112</t>
  </si>
  <si>
    <t>dlažba čedič – PB C 16/20 s Kari sítí</t>
  </si>
  <si>
    <t>Kryt cementobetonový vyztužený tl. 150 mm</t>
  </si>
  <si>
    <t>582 12-6115</t>
  </si>
  <si>
    <t>mlatová cesta – kalený štěrk</t>
  </si>
  <si>
    <t>Podklad z mechanicky zpevněného kameniva tl. 80 mm</t>
  </si>
  <si>
    <t>564 93-211R</t>
  </si>
  <si>
    <t>Podklad ze štěrkodrti tl. 250 mm</t>
  </si>
  <si>
    <t>564 87-1111</t>
  </si>
  <si>
    <t>Podklad ze štěrkodrti tl. 150 mm</t>
  </si>
  <si>
    <t>564 85-1111</t>
  </si>
  <si>
    <t>dlažba čedič</t>
  </si>
  <si>
    <t>Podklad ze štěrkodrti tl. 130 mm</t>
  </si>
  <si>
    <t>564 84-1112</t>
  </si>
  <si>
    <t>0,35*(79,00+72,00)</t>
  </si>
  <si>
    <t>rozšíření pod obrubníky</t>
  </si>
  <si>
    <t>mlatová cesta</t>
  </si>
  <si>
    <t>Podklad ze štěrkodrti tl. 100 mm</t>
  </si>
  <si>
    <t>564 83-1111</t>
  </si>
  <si>
    <t>Podklad z vibrovaného štěrku tl. 150 mm</t>
  </si>
  <si>
    <t>564 75-2111</t>
  </si>
  <si>
    <t>sanace pláně na min. 45 mPa</t>
  </si>
  <si>
    <t>Podklad z kameniva hrubého drceného vel. 63-125 mm tl. 250 mm</t>
  </si>
  <si>
    <t>564 67-1111</t>
  </si>
  <si>
    <t>sanace pláně na min. 30 mPa</t>
  </si>
  <si>
    <t>Podklad z kameniva hrubého drceného vel. 63-125 mm tl. 150 mm</t>
  </si>
  <si>
    <t>564 65-1111</t>
  </si>
  <si>
    <t>Pozemní komunikace</t>
  </si>
  <si>
    <t>Díl 5</t>
  </si>
  <si>
    <t>ornice na deponii</t>
  </si>
  <si>
    <t>Nakládání výkopku hor. 1-4 přes 100 m3</t>
  </si>
  <si>
    <t>167 10-1102</t>
  </si>
  <si>
    <t>Přehození výkopku hor. 1-4</t>
  </si>
  <si>
    <t>166 10-1101</t>
  </si>
  <si>
    <t>1640,00*0,20</t>
  </si>
  <si>
    <t>ornice z deponie pro rozprostření</t>
  </si>
  <si>
    <t>výkopek na skládku</t>
  </si>
  <si>
    <t>Vodorovné přemístění výkopku hor. 1-4 do 10000 m</t>
  </si>
  <si>
    <t>162 70-1105</t>
  </si>
  <si>
    <t>Rozprostření ornice v rovině tl. Do 200 mm do 500 m2</t>
  </si>
  <si>
    <t>181 30-1103</t>
  </si>
  <si>
    <t>Zatěžkávací zkouška únosnosti pláně</t>
  </si>
  <si>
    <t>0,20*(26,00+765,00)</t>
  </si>
  <si>
    <t>rozšíření pod záhonové obrubníky</t>
  </si>
  <si>
    <t>234,00+82,85+160,00+10,00+488,00+138,00</t>
  </si>
  <si>
    <t>Úprava pláně v hor. 1-4 se zhutněním</t>
  </si>
  <si>
    <t>181 95-1102</t>
  </si>
  <si>
    <t>Úprava pláně v hor. 1-4 bez zhutnění</t>
  </si>
  <si>
    <t>181 95-1101</t>
  </si>
  <si>
    <t>317,00*1,80</t>
  </si>
  <si>
    <t>Poplatek za uložení sypaniny na skládce</t>
  </si>
  <si>
    <t>171 20-1211</t>
  </si>
  <si>
    <t>385,00-68,00</t>
  </si>
  <si>
    <t>Uložení sypaniny na skládku</t>
  </si>
  <si>
    <t>171 20-1201</t>
  </si>
  <si>
    <t>Uložení sypaniny do násypů zhutněných do 102% PS</t>
  </si>
  <si>
    <t>171 10-1104</t>
  </si>
  <si>
    <t>385,00*0,25</t>
  </si>
  <si>
    <t>Příplatek za lepivost hor. 3</t>
  </si>
  <si>
    <t>122 20-2209</t>
  </si>
  <si>
    <t>Odkopávky a prokopávky nezapažené pro silnice v hor. 3 do 1000 m3</t>
  </si>
  <si>
    <t>122 20-2202</t>
  </si>
  <si>
    <t>Vytrhání obrub s vybouráním lože záhonových</t>
  </si>
  <si>
    <t>113 20-4111</t>
  </si>
  <si>
    <t>Vytrhání obrub s vybouráním lože stojatých</t>
  </si>
  <si>
    <t>113 20-2111</t>
  </si>
  <si>
    <t>Odstranění podkladu a krytu živičného tl. Do 100 mm do 200 m2</t>
  </si>
  <si>
    <t>113 10-7182</t>
  </si>
  <si>
    <t>Odstranění podkladu z kameniva drceného tl. Do 200 mm do 200 m2</t>
  </si>
  <si>
    <t>113 10-7162</t>
  </si>
  <si>
    <t>Zemní práce</t>
  </si>
  <si>
    <t>Díl 1</t>
  </si>
  <si>
    <t>M.j.</t>
  </si>
  <si>
    <t>Text</t>
  </si>
  <si>
    <t>Číslo položky</t>
  </si>
  <si>
    <t>Poř.č.</t>
  </si>
  <si>
    <t>SO 02 – Komunikace, chodníky, parkoviště, terénní úpravy část D 1.5.</t>
  </si>
  <si>
    <t>odvoz přebytečné zeminy na skládku včetně skládkovného                                                                                                        43,7-23=20,7 m3</t>
  </si>
  <si>
    <t>zásyp vytěženou zeminou se zhutněním                                                                                                        43,7-46x0,45=23 m3</t>
  </si>
  <si>
    <t>podsyp a obsyp potrubí pískem                                                                                                                        46x1x0,45-46x3,14x0,025x0,025= 20,6 m3</t>
  </si>
  <si>
    <t>výkopové práce                                                                                                        46x1,0x0,95=43,70 m3</t>
  </si>
  <si>
    <t>betonový základ včetně vyzdění pilířku, betonové stropní desky s oplechováním a plechovými dvířky 60/60 cm s větracími otvory</t>
  </si>
  <si>
    <t>signalizační vodič</t>
  </si>
  <si>
    <t>výstražná žlutá folie PE</t>
  </si>
  <si>
    <t>ocel potrubí - DN 25</t>
  </si>
  <si>
    <t>přechodka PE HD 50 na ocel DN 40</t>
  </si>
  <si>
    <t>přechodka PE HD 25 na ocel DN 20</t>
  </si>
  <si>
    <t>plynoměr G6 (rozteč 250 mm)</t>
  </si>
  <si>
    <t>navrtávací pas s kul. uzávěrem DN 20 a teleskopickou zenmí soupravou</t>
  </si>
  <si>
    <t>potrubí PE HD 50/4,6</t>
  </si>
  <si>
    <t xml:space="preserve">SO 03 - Areálová přípojka plynu </t>
  </si>
  <si>
    <t>odvoz přebytečné zeminy na skládku včetně skládkovného                                                                                                      50,15-37,10=13,05 m3</t>
  </si>
  <si>
    <t>zásyp vytěženou zeminou se zhutněním                                                                                                        50,15-29x1x0,45=37,10 m3</t>
  </si>
  <si>
    <t>podsyp a obsyp potrubí pískem                                                                                                                        29x1x0,45-29x3,14x0,025x0,025= 13 m3</t>
  </si>
  <si>
    <t>pažení                                                                                                                         2x29x1,73= 100,30 m2</t>
  </si>
  <si>
    <t>výkopové práce                                                                                                        29x1x1,73=50,15 m3</t>
  </si>
  <si>
    <t>navrtávací pas s kul. uzávěrem DN 40 a teleskopickou zenmí soupravou</t>
  </si>
  <si>
    <t>SO 04 - Areálová přípojka vody</t>
  </si>
  <si>
    <t>odvoz přebytečné zeminy na skládku včetně skládkovného                                                                                                        89,10-59,40=29,70 m3</t>
  </si>
  <si>
    <t>zásyp vytěženou zeminou se zhutněním                                                                                                        89,10-66x1x0,45=59,40 m3</t>
  </si>
  <si>
    <t>podsyp a obsyp potrubí pískem                                                                                                                        66x1x0,45-66x3,14x0,025x0,025= 16,74 m3</t>
  </si>
  <si>
    <t>pažení                                                                                                                         2x66x1,35= 178,90 m2</t>
  </si>
  <si>
    <t>výkopové práce                                                                                                        66x1x1,35=89,10 m3</t>
  </si>
  <si>
    <t xml:space="preserve">rušené potrubí </t>
  </si>
  <si>
    <t>propojení se stáv. potrubím</t>
  </si>
  <si>
    <t>potrubí PE HD (dle dimenze stáv. potrubí)</t>
  </si>
  <si>
    <t>SO 05 - Přeložka areálová vodovodní přípojky pro pokusné stáje</t>
  </si>
  <si>
    <t>odvoz přebytečné zeminy na skládku včetně skládkovného                                                                                                       57,50-42,13=15,37 m3</t>
  </si>
  <si>
    <t>zásyp vytěženou zeminou se zhutněním                                                                                                        57,5-16x1x0,6-11x1x0,525=42,13 m3</t>
  </si>
  <si>
    <t>podsyp a obsyp potrubí pískem                                                                                                                        16x1x0,6+(5+6)x1x0,525-16x3,14x0,1x0,1-11x3,14x0,0625x0,0625= 14,70 m3</t>
  </si>
  <si>
    <t>pažení                                                                                                                         2x(16x2,6+5x2,1+6x0,9)= 115 m2</t>
  </si>
  <si>
    <t>výkopové práce                                                                                                        16x1x2,6+5x1x2,1+6x1x0,9=57,50 m3</t>
  </si>
  <si>
    <t>prefab. betonová šachta  DN 1000 vč. litin. poklopu DN 600</t>
  </si>
  <si>
    <t>dvorní vtok-DN 100 se zápach klapkou a plastovou mříží 226/226 mm a odkal. košem</t>
  </si>
  <si>
    <t>sorbční uliční vpusť  s mříží do 3,5 t (4 l/s)</t>
  </si>
  <si>
    <t>DN 200</t>
  </si>
  <si>
    <t>DN 125</t>
  </si>
  <si>
    <t>DN 100</t>
  </si>
  <si>
    <t xml:space="preserve">potrubí plastové - systém KG </t>
  </si>
  <si>
    <t>SO 07 - Areálová deštová kanalizace</t>
  </si>
  <si>
    <t>odvoz přebytečné zeminy na skládku (včetně skládkovného)                                                                                                        125,44-107,84=17,6 m3</t>
  </si>
  <si>
    <t>zásyp vytěženou zeminou se zhutněním                                                                                                        125,4-32x1x0,55=107,84 m3</t>
  </si>
  <si>
    <t>podsyp a obsyp potrubí pískem                                                                                                                        32x1x0,55-32x3,14x0,075x0,075= 17,03 m3</t>
  </si>
  <si>
    <t>pažení                                                                                                                         2x32x3,92= 250,88 m2</t>
  </si>
  <si>
    <t>výkopové práce                                                                                                        32x1x3,92=125,44 m3</t>
  </si>
  <si>
    <t>prefab. betonová šachta DN 1000 vč.  litinového poklopu DN 600</t>
  </si>
  <si>
    <t>DN 150</t>
  </si>
  <si>
    <t>SO 06 - Areálová přípojka splaškové kanalizace</t>
  </si>
  <si>
    <t>Přesun hmot – studny</t>
  </si>
  <si>
    <t>998 25-4011</t>
  </si>
  <si>
    <t xml:space="preserve">Celkem  </t>
  </si>
  <si>
    <t>Zkouška těsnosti potrubí DN 150-300 mm</t>
  </si>
  <si>
    <t>Poklop šachtový s rámem D400</t>
  </si>
  <si>
    <t>592 24661</t>
  </si>
  <si>
    <t>Osazení poklopů litinových hmotnosti přes 150 kg</t>
  </si>
  <si>
    <t>899 10-4111</t>
  </si>
  <si>
    <t>Šachta kanalizační celoprefabrikovaná na potrubí DN 150-300 mm prům. v. 251-300 cm vč. Dodávky prefa dílců a poklopu</t>
  </si>
  <si>
    <t>Poklop litinový pro zatížení do 40 t s betonovým prstencem</t>
  </si>
  <si>
    <t>894 81-2376</t>
  </si>
  <si>
    <t>Revizní šachta z polypropylenu PP – roura šachtová korungovaná hl. 1000 mm</t>
  </si>
  <si>
    <t>894 81-2331</t>
  </si>
  <si>
    <t>Revizní šachta z polypropylenu PP – dno šachtové DN 600/200 mm</t>
  </si>
  <si>
    <t>894 81-2317</t>
  </si>
  <si>
    <t>5,00*1,015</t>
  </si>
  <si>
    <t>Koleno KGB 200x87 st.</t>
  </si>
  <si>
    <t>286 11368</t>
  </si>
  <si>
    <t>Montáž tvarovek na kanalizačním potrubí z PVC jednoosých DN 200 mm</t>
  </si>
  <si>
    <t>877 35-5211</t>
  </si>
  <si>
    <t>48,50/6,00*1,015</t>
  </si>
  <si>
    <t>Trouby kanalizační PVC SN 12 DN 200 mm, dl. 6,0 m</t>
  </si>
  <si>
    <t>svislá část</t>
  </si>
  <si>
    <t>0,50+1,80+2,00+5,30+7,50</t>
  </si>
  <si>
    <t xml:space="preserve">přípojky  </t>
  </si>
  <si>
    <t>Montáž kanalizačního potrubí z PVC DN 200 mm</t>
  </si>
  <si>
    <t>871 35-3121</t>
  </si>
  <si>
    <t>Trubní vedení</t>
  </si>
  <si>
    <t>Díl 8</t>
  </si>
  <si>
    <t>1,40*1,40*0,10</t>
  </si>
  <si>
    <t>pod prefa šachtu</t>
  </si>
  <si>
    <t>Podkladní deska z betonu prostého tř. C 12/15</t>
  </si>
  <si>
    <t>452 11-1171</t>
  </si>
  <si>
    <t>0,80*0,10*(0,50+1,80)+1,00*0,10*(2,00+5,30+7,50)</t>
  </si>
  <si>
    <t>Lože pod potrubí z písku a štěrkopísku</t>
  </si>
  <si>
    <t>451 57-3111</t>
  </si>
  <si>
    <t>Vodorovné konstrukce</t>
  </si>
  <si>
    <t>Díl 4</t>
  </si>
  <si>
    <t>3,93*1,15</t>
  </si>
  <si>
    <t>Geotextilie 500 g/m2</t>
  </si>
  <si>
    <t>693 11230</t>
  </si>
  <si>
    <t>0,50*0,50*3,14*5</t>
  </si>
  <si>
    <t>Zřízení vrstvy z geotextilie v rovině</t>
  </si>
  <si>
    <t>213 14-1111</t>
  </si>
  <si>
    <t>5,00*1,02</t>
  </si>
  <si>
    <t>592 24130</t>
  </si>
  <si>
    <t>0,393*5</t>
  </si>
  <si>
    <t>Osazení prefabrikované krycí desky</t>
  </si>
  <si>
    <t>245 11-1111</t>
  </si>
  <si>
    <t>0,50*0,50*3,14*(0,30+0,10)*5</t>
  </si>
  <si>
    <t>Výplň na dně studny z kameniva těženého drobného</t>
  </si>
  <si>
    <t>243 57-1113</t>
  </si>
  <si>
    <t>(41,40-4,00*5)/0,50*1,02</t>
  </si>
  <si>
    <t>592 24113</t>
  </si>
  <si>
    <t>4,00*5*1,02</t>
  </si>
  <si>
    <t>(7,40-4,00)*3+(9,60-4,00)*2</t>
  </si>
  <si>
    <t>Příplatek za další 1 m přes 4 m</t>
  </si>
  <si>
    <t>242 11-1193</t>
  </si>
  <si>
    <t>7,40*3+9,60*2</t>
  </si>
  <si>
    <t>Osazení pláště studny z betonových skruží celokruhových vntitřního průměru 1,00 m</t>
  </si>
  <si>
    <t>242 11-1113</t>
  </si>
  <si>
    <t>41,40*0,40</t>
  </si>
  <si>
    <t>Velkoprofilové vrty průměru do 1250 mm hl. Do 10 m v hor. tř. II</t>
  </si>
  <si>
    <t>226 21-3612</t>
  </si>
  <si>
    <t>41,40*0,60</t>
  </si>
  <si>
    <t>Velkoprofilové vrty průměru do 1250 mm hl. Do 10 m v hor. tř. I</t>
  </si>
  <si>
    <t>226 21-3511</t>
  </si>
  <si>
    <t>Studny</t>
  </si>
  <si>
    <t>Díl 2</t>
  </si>
  <si>
    <t>Nakládání výkopku hor. 1-4 do 100 m3</t>
  </si>
  <si>
    <t>167 10-1101</t>
  </si>
  <si>
    <t>30,09*2</t>
  </si>
  <si>
    <t>výkopek na mezideponii a zpět pro zásyp</t>
  </si>
  <si>
    <t>Vodorovné přemístění výkopku hor. 1-4 do 500 m</t>
  </si>
  <si>
    <t>162 30-1101</t>
  </si>
  <si>
    <t>7,67*1,67*1,23</t>
  </si>
  <si>
    <t>Kamenivo těžené drobné frakce 0-4 mm</t>
  </si>
  <si>
    <t>583 31345</t>
  </si>
  <si>
    <t>7,67*0,50</t>
  </si>
  <si>
    <t>Obsyp potrubí strojně bez prohození</t>
  </si>
  <si>
    <t>174 15-1101</t>
  </si>
  <si>
    <t>0,11*0,11*3,14*(0,50+1,80+2,00+5,30+7,50)*-1</t>
  </si>
  <si>
    <t>0,80*0,50*(0,50+1,80)+1,00*0,50*(2,00+5,30+7,50)</t>
  </si>
  <si>
    <t>Obsyp potrubí ručně bez prohození</t>
  </si>
  <si>
    <t>175 11-1101</t>
  </si>
  <si>
    <t>56,78*1,80</t>
  </si>
  <si>
    <t>9,98+0,60*0,60*3,14*(9,60*2+7,40*3)</t>
  </si>
  <si>
    <t>0,80*0,60*(0,50+1,80)*-1+1,00*0,60*(2,00+5,30+7,50)*-1</t>
  </si>
  <si>
    <t>Odpočet vytlačené kubatury</t>
  </si>
  <si>
    <t>Celkem vytěžená kubatura</t>
  </si>
  <si>
    <t>Zásyp rýh sypaninou se zhutněním</t>
  </si>
  <si>
    <t>174 10-1101</t>
  </si>
  <si>
    <t>Svislé přemístění výkopku hor. 1-4 do 2,5 m</t>
  </si>
  <si>
    <t>161 10-1101</t>
  </si>
  <si>
    <t>Odstranění pažení a rozepření rýh příložné do 4 m</t>
  </si>
  <si>
    <t>151 10-1112</t>
  </si>
  <si>
    <t>Odstranění pažení a rozepření rýh příložné do 2 m</t>
  </si>
  <si>
    <t>151 10-1111</t>
  </si>
  <si>
    <t>2,30*(2,00+5,30+7,50)*2</t>
  </si>
  <si>
    <t>Zřízení pažení a rozepření rýh příložné do 4 m</t>
  </si>
  <si>
    <t>151 10-1102</t>
  </si>
  <si>
    <t>1,30*(0,50+1,80)*2</t>
  </si>
  <si>
    <t>Zřízení pažení a rozepření rýh příložné do 2 m</t>
  </si>
  <si>
    <t>151 10-1101</t>
  </si>
  <si>
    <t>125,65*0,25</t>
  </si>
  <si>
    <t>Příplatek za lepivost v hor. 3</t>
  </si>
  <si>
    <t>132 20-1209</t>
  </si>
  <si>
    <t>36,43*0,10</t>
  </si>
  <si>
    <t>rozšíření a prohloubení pro šachty – 10%</t>
  </si>
  <si>
    <t>1,00*2,30*(2,00+5,30+7,50)</t>
  </si>
  <si>
    <t>Vsak 3-5 – prům. hl. = 2,30 m</t>
  </si>
  <si>
    <t>0,80*1,30*(0,50+1,80)</t>
  </si>
  <si>
    <t>Vsak 1 a 2 – prům. hl. = 1,30 m</t>
  </si>
  <si>
    <t>Hloubení rýh šířky do 2000 mm v hor. 3 do 100 m3</t>
  </si>
  <si>
    <t>132 20-1201</t>
  </si>
  <si>
    <t xml:space="preserve">Díl 1 </t>
  </si>
  <si>
    <t>SO 08 – Vsak dešťových vod  část D 1.12.</t>
  </si>
  <si>
    <t>Montáž SO 09</t>
  </si>
  <si>
    <t>Výkopová zemina-odkop skládka</t>
  </si>
  <si>
    <t>Jednovrstvá vozovka z asfaltu - vrstva asfaltu 5cm</t>
  </si>
  <si>
    <t>Zřízení kab.lože z kop.písku se zakrytím bet.deskami 50x25x5cm, tl.vrstvy 10cm</t>
  </si>
  <si>
    <t>Odvoz zeminy a štěrku - do vzdálenosti 20km</t>
  </si>
  <si>
    <t>Korugovaná dvouplášťová chránička pro mechanickou ochranu vedení, fí 110 - 160mm</t>
  </si>
  <si>
    <t>Obetonování chrániček do fí 200mm v rýze do š.100cm, tl.vrstvy 12cm</t>
  </si>
  <si>
    <t>Bourání živičných povrchů - síla vrstvy do 5cm</t>
  </si>
  <si>
    <t>Hloubení a zához kabelové rýhy 700/1300mm zemina do tř. 4</t>
  </si>
  <si>
    <t>km</t>
  </si>
  <si>
    <t>Vytyčení trasy venkovního silového vedení nn a vn v přehledném terénu (též v obci)</t>
  </si>
  <si>
    <t>Zatažení kabelu do chráničky - kabel do 4kg/m</t>
  </si>
  <si>
    <t>Kabelová ucpávka vodě odolná pro vnitřní průměr otvoru do 60mm</t>
  </si>
  <si>
    <t>Protipožární ucpávka prostupu kabelového pr.do 110 mm, do EI 90 min.</t>
  </si>
  <si>
    <t>CYKY-J 5 x 4 mm2, kabel silový izolace plastová</t>
  </si>
  <si>
    <t>Kabelová koncovka pro vícežílové kabely s plastovou izolací, 4x240 mm2</t>
  </si>
  <si>
    <t>1-AYKY 3x240+120, kabel silový izolace polyetylen</t>
  </si>
  <si>
    <t>Kabelová koncovka vnitřní pro vícežílové kabely s plastovou izolací, 4x120 - 185 mm2</t>
  </si>
  <si>
    <t>1-CYKY 3x185+95, kabel silový izolace polyetylen</t>
  </si>
  <si>
    <t>SO 09 - Přípojka NN</t>
  </si>
  <si>
    <t>Montáž SO 11</t>
  </si>
  <si>
    <t>Komunální odpad - skládka</t>
  </si>
  <si>
    <t>Výkopová zemina-odkop - skládka</t>
  </si>
  <si>
    <t>Odvoz nespecifikovaného odpadu - do vzdálenosti 20km</t>
  </si>
  <si>
    <t>Odvoz zeminy a štěrku - za každých dalších 5 km</t>
  </si>
  <si>
    <t>Provizorní úprava terénu v přírodní zemině tř. 3 - 4</t>
  </si>
  <si>
    <t>Výkop jámy pro stožár či jiné zařízení - ruční nebo strojní výkop, zemina do tř. 4</t>
  </si>
  <si>
    <t>Betonový základ do rostlé zeminy bez bednění pro stožár / věž</t>
  </si>
  <si>
    <t>Korugovaná dvouplášťová chránička pro mechanickou ochranu vedení, fí 75 - 110mm</t>
  </si>
  <si>
    <t>Červená výstražná fólie z PVC šířky 33cm</t>
  </si>
  <si>
    <t>Zřízení kab.lože z kopaného písku bez zakrytí v rýze do š.65cm, tl.vrstvy 10cm</t>
  </si>
  <si>
    <t>Hloubení a zához kabelové rýhy 500/1300mm zemina do tř. 4</t>
  </si>
  <si>
    <t>Hloubení a zához kabelové rýhy 350/900mm zemina do tř. 2</t>
  </si>
  <si>
    <t>Hloubení a zához kabelové rýhy do 350/do 700mm zemina do tř. 2</t>
  </si>
  <si>
    <t>Uzemňovací vodič v zemi FeZn do 120mm2</t>
  </si>
  <si>
    <t>Demontáž osvětlovacího stožáru parkového do výšky 6m</t>
  </si>
  <si>
    <t>Doplnění - výměna svorkovnice do stožárku VO</t>
  </si>
  <si>
    <t>Svítidlo pro montáž na stožár pro zdroj do LED 60W</t>
  </si>
  <si>
    <t>Ukončení 2 - 5-ti žílových vodičů a kabelů izolovaných s označením a zapojením v rozvaděči nebo na přístroji, 10 - 25 mm2</t>
  </si>
  <si>
    <t>Ukončení 2 - 3 žílových vodičů a kabelů izolovaných s označením a zapojením v rozvaděči nebo na přístroji, 2,5 - 4 mm2</t>
  </si>
  <si>
    <t>CYKY 4/5 x 10 mm2, kabel silový izolace plastová</t>
  </si>
  <si>
    <t>CYKY 5 x 2,5/4 mm2, kabel silový izolace plastová</t>
  </si>
  <si>
    <t>Osvětlovací stožárek sadový výšky 1,1m, vč. výstroje, zdroj LED do 6W</t>
  </si>
  <si>
    <t>Osvětlovací stožár silniční výšky 6m, žárově zinkovaný, odstupňovaný, vč. výstroje, vetknutý</t>
  </si>
  <si>
    <t>SO 11 - Venkovní osvětlení</t>
  </si>
  <si>
    <t>Hloubení a zához kabelové rýhy 700/1300mm zemina do tř. 2</t>
  </si>
  <si>
    <t>Vytyčení trasy kabelového vedení nn a vn v přehledném terénu (též v obci)</t>
  </si>
  <si>
    <t>CYKY 4/5 x 10 mm2, demontáž</t>
  </si>
  <si>
    <t>SO 12 - Přeložka areálového VO</t>
  </si>
  <si>
    <t>Odstranení stromu a keřů, prořez dle samostatného soupisu</t>
  </si>
  <si>
    <t>ODSTRANĚNÍ</t>
  </si>
  <si>
    <t>H9</t>
  </si>
  <si>
    <t>Euphorbia polychroma</t>
  </si>
  <si>
    <t>Geranium magnificum</t>
  </si>
  <si>
    <t>Geranium sanguineum</t>
  </si>
  <si>
    <t>Calamagrostis brachytricha</t>
  </si>
  <si>
    <t>Deschampsia caespitosa 'Pálava'</t>
  </si>
  <si>
    <t>Sesleria heuffleriana</t>
  </si>
  <si>
    <t>Minimální velikost</t>
  </si>
  <si>
    <t>Počet ks celkem</t>
  </si>
  <si>
    <t>Taxon</t>
  </si>
  <si>
    <r>
      <t>Plošné výsadby – vyšší v ploše střechy na modelacích – 75 m</t>
    </r>
    <r>
      <rPr>
        <b/>
        <i/>
        <vertAlign val="superscript"/>
        <sz val="9"/>
        <rFont val="Arial"/>
        <family val="2"/>
      </rPr>
      <t>2</t>
    </r>
  </si>
  <si>
    <t>Verbascum nigrum</t>
  </si>
  <si>
    <t>Sedum telephium</t>
  </si>
  <si>
    <t>Salvia nemorosa</t>
  </si>
  <si>
    <t>Origanum vulgare</t>
  </si>
  <si>
    <t>Molinia altissima 'Sky Racer'</t>
  </si>
  <si>
    <t>Iris barbata</t>
  </si>
  <si>
    <t>Hemecallis flava</t>
  </si>
  <si>
    <t>Calamagrostis 'Karl Foester'</t>
  </si>
  <si>
    <t>Aster amellus</t>
  </si>
  <si>
    <r>
      <t>Plošné výsadby – vyšší v ploše střechy mimo modelace – 375 m</t>
    </r>
    <r>
      <rPr>
        <b/>
        <i/>
        <vertAlign val="superscript"/>
        <sz val="9"/>
        <rFont val="Arial"/>
        <family val="2"/>
      </rPr>
      <t>2</t>
    </r>
  </si>
  <si>
    <t>Thymus praecox</t>
  </si>
  <si>
    <t>Sesleria albicans</t>
  </si>
  <si>
    <t>Sedum acre</t>
  </si>
  <si>
    <t>Pulsatilla vulgaris</t>
  </si>
  <si>
    <t>Origanum laevigatum</t>
  </si>
  <si>
    <t>Linum perenne</t>
  </si>
  <si>
    <t>Festuca amethystina</t>
  </si>
  <si>
    <t>Dianthus cartusianorum</t>
  </si>
  <si>
    <t>Alyssum montanum</t>
  </si>
  <si>
    <t>Allium schoeneprasum</t>
  </si>
  <si>
    <r>
      <t>Plošné výsadby – nízké podél nášlapů a v okolí vzduchotechniky – 225 m</t>
    </r>
    <r>
      <rPr>
        <b/>
        <i/>
        <vertAlign val="superscript"/>
        <sz val="9"/>
        <rFont val="Arial"/>
        <family val="2"/>
      </rPr>
      <t>2</t>
    </r>
  </si>
  <si>
    <t>80-100</t>
  </si>
  <si>
    <t>Lonicera henryi</t>
  </si>
  <si>
    <t>LOH</t>
  </si>
  <si>
    <t>Clematis montana</t>
  </si>
  <si>
    <t>CMA</t>
  </si>
  <si>
    <t>Pnoucí rostliny</t>
  </si>
  <si>
    <t>Pinus sylvestris 'Watereri'</t>
  </si>
  <si>
    <t>PSW</t>
  </si>
  <si>
    <t>15-20</t>
  </si>
  <si>
    <t>Pinus mugo pumilio</t>
  </si>
  <si>
    <t>PMP</t>
  </si>
  <si>
    <t>Jehličnaté stromy a keře</t>
  </si>
  <si>
    <t>20-30</t>
  </si>
  <si>
    <t>Rosa pimpinelifolia</t>
  </si>
  <si>
    <t>RPI</t>
  </si>
  <si>
    <t>40-60</t>
  </si>
  <si>
    <t>Rosa glauca</t>
  </si>
  <si>
    <t>RGL</t>
  </si>
  <si>
    <t>Hippophae rhamnoides</t>
  </si>
  <si>
    <t>HIP</t>
  </si>
  <si>
    <t>Euonymus europaeus</t>
  </si>
  <si>
    <t>EUE</t>
  </si>
  <si>
    <t>150-175</t>
  </si>
  <si>
    <t>Cornus mas</t>
  </si>
  <si>
    <t>Aronia melanocarpa</t>
  </si>
  <si>
    <t>ARO</t>
  </si>
  <si>
    <t>Amelanchier alnifolia</t>
  </si>
  <si>
    <t>AME</t>
  </si>
  <si>
    <t>175-200</t>
  </si>
  <si>
    <t>Acer tataricum</t>
  </si>
  <si>
    <t>ACT</t>
  </si>
  <si>
    <t>Listnaté stromy a keře</t>
  </si>
  <si>
    <t>Stromy a soliterní keře</t>
  </si>
  <si>
    <t>Intenzivní střešní zahrada – celková plocha vegetace 715 m</t>
  </si>
  <si>
    <t xml:space="preserve">B2) </t>
  </si>
  <si>
    <t>H7</t>
  </si>
  <si>
    <t>Thymus serphyllum</t>
  </si>
  <si>
    <t>Sempervivum pectorum</t>
  </si>
  <si>
    <t>Sempervivum montanum</t>
  </si>
  <si>
    <t>Sedum sexangulare</t>
  </si>
  <si>
    <t>Sedum reflexum</t>
  </si>
  <si>
    <t>Sedum album</t>
  </si>
  <si>
    <t>Iris pumila</t>
  </si>
  <si>
    <t>Festuca ovina</t>
  </si>
  <si>
    <t>Extenzivní střešní zahrada – celková plocha vegetace 33 m2</t>
  </si>
  <si>
    <t>B1)</t>
  </si>
  <si>
    <t>STŘEŠNÍ ZAHRADY</t>
  </si>
  <si>
    <t>Hippuris vulgaris</t>
  </si>
  <si>
    <t>Myriophylum aquaticum</t>
  </si>
  <si>
    <t>Ranunculus lingua</t>
  </si>
  <si>
    <t>Nuphar lutea</t>
  </si>
  <si>
    <t>Acorus calamus</t>
  </si>
  <si>
    <t>Typha minima</t>
  </si>
  <si>
    <t>Jezírko  - vodní rostliny</t>
  </si>
  <si>
    <t>Comarum palustre</t>
  </si>
  <si>
    <t>Myosotis palustris</t>
  </si>
  <si>
    <t>Calla palustris</t>
  </si>
  <si>
    <t>Juncus inflexus</t>
  </si>
  <si>
    <t>Filipendula ulmaria</t>
  </si>
  <si>
    <t>Caltha palustris</t>
  </si>
  <si>
    <t>Carex muskingumensis</t>
  </si>
  <si>
    <t>Jezírko - pobřežní rostliny</t>
  </si>
  <si>
    <t>Lythrum salicaria 5ks/m2</t>
  </si>
  <si>
    <t>LYS</t>
  </si>
  <si>
    <t>Lysimachia clethroides 5ks/m2</t>
  </si>
  <si>
    <t>LCL</t>
  </si>
  <si>
    <t>Iris sibirica 5ks/m2</t>
  </si>
  <si>
    <t>IRS</t>
  </si>
  <si>
    <t>Carex pendula 2ks/m2</t>
  </si>
  <si>
    <t>CAP</t>
  </si>
  <si>
    <t>Okolí jezírka</t>
  </si>
  <si>
    <t>Spiraea betulifolia 5ks/m2</t>
  </si>
  <si>
    <t>SPB</t>
  </si>
  <si>
    <t>Hypericum inodorum 5ks/m2</t>
  </si>
  <si>
    <t>HIN</t>
  </si>
  <si>
    <t>Deschampsia caespitosa 'Pálava' 3ks/m2</t>
  </si>
  <si>
    <t>DCP</t>
  </si>
  <si>
    <r>
      <t>Achnatherum calamagrostis 3ks/m</t>
    </r>
    <r>
      <rPr>
        <vertAlign val="superscript"/>
        <sz val="9"/>
        <rFont val="Arial"/>
        <family val="2"/>
      </rPr>
      <t>2</t>
    </r>
  </si>
  <si>
    <t>ACC</t>
  </si>
  <si>
    <t>Plošné výsadby</t>
  </si>
  <si>
    <t>125-150</t>
  </si>
  <si>
    <t>Viburnum opulus</t>
  </si>
  <si>
    <t>VO</t>
  </si>
  <si>
    <t>Keře</t>
  </si>
  <si>
    <t>20-25</t>
  </si>
  <si>
    <t>Pinus sylvestris - výška kmene 180-200 cm</t>
  </si>
  <si>
    <t>PSk</t>
  </si>
  <si>
    <t>250-275</t>
  </si>
  <si>
    <t>Pinus nigra - zavětvený od země</t>
  </si>
  <si>
    <t xml:space="preserve">PN </t>
  </si>
  <si>
    <t>Pinus nigra - výška kmene 180-200 cm</t>
  </si>
  <si>
    <t>PNk</t>
  </si>
  <si>
    <t>200-225</t>
  </si>
  <si>
    <t>Larix kaempferi 'Diana'</t>
  </si>
  <si>
    <t>LK</t>
  </si>
  <si>
    <t>Abies nordmaniana</t>
  </si>
  <si>
    <t>Jehličnaté stromy</t>
  </si>
  <si>
    <t>12-14</t>
  </si>
  <si>
    <t>Sorbus aucuparis 'Edulis'</t>
  </si>
  <si>
    <t>SA</t>
  </si>
  <si>
    <t>Prunus avium 'Plena'</t>
  </si>
  <si>
    <t>PA</t>
  </si>
  <si>
    <t>Fraxinus angustifolia 'Raywood'</t>
  </si>
  <si>
    <t>FA</t>
  </si>
  <si>
    <t>Amelanchier arborea 'Robin Hill'</t>
  </si>
  <si>
    <t>AMA</t>
  </si>
  <si>
    <t>Acer platanoides 'Emerald Queen'</t>
  </si>
  <si>
    <t>APL</t>
  </si>
  <si>
    <t>Acer campestre 'Elegant'</t>
  </si>
  <si>
    <t>AC</t>
  </si>
  <si>
    <t>Listnaté stromy</t>
  </si>
  <si>
    <t>PARK</t>
  </si>
  <si>
    <t>Cena celkem</t>
  </si>
  <si>
    <t>ROSTLINY</t>
  </si>
  <si>
    <r>
      <t>m</t>
    </r>
    <r>
      <rPr>
        <vertAlign val="superscript"/>
        <sz val="10"/>
        <rFont val="Arial"/>
        <family val="2"/>
      </rPr>
      <t>2</t>
    </r>
  </si>
  <si>
    <t>sibiřský modřín</t>
  </si>
  <si>
    <t>Terasová prkna včetně roštu a podsypu</t>
  </si>
  <si>
    <t>Dřevěné terasy</t>
  </si>
  <si>
    <t>odřezky z kulatiny tvrdých druhů dřevin; minimální rozměr : průměr 400 x 50 mm</t>
  </si>
  <si>
    <t>Dřevěné nášlapy</t>
  </si>
  <si>
    <t>nepravidelné žulové desky,  minumální rozměr 400 x 400 x 30 mm</t>
  </si>
  <si>
    <t>Kamenné nášlapy</t>
  </si>
  <si>
    <t xml:space="preserve">Nášlapy </t>
  </si>
  <si>
    <t>Srážkové čidlo</t>
  </si>
  <si>
    <t>WI-FI ovládací jednotka</t>
  </si>
  <si>
    <t>rozteč mezi úchyty 1m</t>
  </si>
  <si>
    <t>Zemní úchyt kapkovacího potrubí</t>
  </si>
  <si>
    <t>různé druhy T, L, a přímé spoje</t>
  </si>
  <si>
    <t>Tvarovky pro kapkovací potrubí</t>
  </si>
  <si>
    <t>Elekromagnetický ventil</t>
  </si>
  <si>
    <t>Šachtice pro elekromagnetické ventily</t>
  </si>
  <si>
    <t>PE 40 mm</t>
  </si>
  <si>
    <t xml:space="preserve">Přívodní hadice </t>
  </si>
  <si>
    <t>Průměr 16 mm, rozteč kapkovačů 300 mm</t>
  </si>
  <si>
    <t>Kapkovací hadice</t>
  </si>
  <si>
    <t>Závlahový systém</t>
  </si>
  <si>
    <t>Speciální kotvící systém pro střešní zahrady, u rostlin vyšších než 150 cm</t>
  </si>
  <si>
    <t>Kotvení rostlin</t>
  </si>
  <si>
    <t>Rostlinný materiál viz. seznam rostin</t>
  </si>
  <si>
    <r>
      <t>m</t>
    </r>
    <r>
      <rPr>
        <vertAlign val="superscript"/>
        <sz val="10"/>
        <rFont val="Arial"/>
        <family val="2"/>
      </rPr>
      <t>3</t>
    </r>
  </si>
  <si>
    <t>Složení: láva, pemza, kompost, xylit; 285 m3 plocha; 55 m3 modelace + 20% navíc na slehnutí (MŮŽE SE LIŠIT DLE TYPU)</t>
  </si>
  <si>
    <t>Substrát pro intenzivní střechy</t>
  </si>
  <si>
    <t>INTENZIVNÍ STŘEŠNÍ ZAHRADA</t>
  </si>
  <si>
    <t>Složení: láva, pemza; 46 m3 + 20% navíc na slehnutí (MŮŽE SE LIŠIT DLE TYPU)</t>
  </si>
  <si>
    <t>Substrát pro extenzivní střechy</t>
  </si>
  <si>
    <t>EXTENZIVNÍ STŘEŠNÍ ZAHRADA</t>
  </si>
  <si>
    <t>různé velikosti dle typu rostliny</t>
  </si>
  <si>
    <t>Koše pro výsadbu vodních rostlin</t>
  </si>
  <si>
    <t>Průměr 1''1/2</t>
  </si>
  <si>
    <t>Spirálová jezirkový PVC hadice</t>
  </si>
  <si>
    <t>400x400mm</t>
  </si>
  <si>
    <t>Plastová šachta pro připojení vody a elektro</t>
  </si>
  <si>
    <t>s nastavitelnou výškou</t>
  </si>
  <si>
    <t xml:space="preserve">Hladinový skimmer </t>
  </si>
  <si>
    <r>
      <t>kapacita pro jezírka 20-40 m</t>
    </r>
    <r>
      <rPr>
        <vertAlign val="superscript"/>
        <sz val="10"/>
        <rFont val="Arial"/>
        <family val="2"/>
      </rPr>
      <t>3</t>
    </r>
  </si>
  <si>
    <t>Jezirková filtrační jednotka s UV lampou</t>
  </si>
  <si>
    <t>minimální kapacita 15.000 l / hod</t>
  </si>
  <si>
    <t>Jezírkové čerpadlo</t>
  </si>
  <si>
    <r>
      <t>Tloušťka 1 mm;  100 m</t>
    </r>
    <r>
      <rPr>
        <vertAlign val="superscript"/>
        <sz val="10"/>
        <rFont val="Arial"/>
        <family val="2"/>
      </rPr>
      <t xml:space="preserve">2 </t>
    </r>
    <r>
      <rPr>
        <sz val="10"/>
        <rFont val="Arial"/>
        <family val="2"/>
      </rPr>
      <t>+ 20% na prořez ( v závislosti na šíři role)</t>
    </r>
  </si>
  <si>
    <t>Jezírková kaučuková folie</t>
  </si>
  <si>
    <r>
      <t>400 g / m</t>
    </r>
    <r>
      <rPr>
        <vertAlign val="superscript"/>
        <sz val="10"/>
        <rFont val="Arial"/>
        <family val="2"/>
      </rPr>
      <t>2</t>
    </r>
    <r>
      <rPr>
        <sz val="10"/>
        <rFont val="Arial"/>
        <family val="2"/>
      </rPr>
      <t xml:space="preserve"> ; 100 m</t>
    </r>
    <r>
      <rPr>
        <vertAlign val="superscript"/>
        <sz val="10"/>
        <rFont val="Arial"/>
        <family val="2"/>
      </rPr>
      <t xml:space="preserve">2 </t>
    </r>
    <r>
      <rPr>
        <sz val="10"/>
        <rFont val="Arial"/>
        <family val="2"/>
      </rPr>
      <t>+ 20% na prořez ( v závislosti na šíři role)</t>
    </r>
  </si>
  <si>
    <t>Ochranná geotextilie</t>
  </si>
  <si>
    <t>Jezírko</t>
  </si>
  <si>
    <t>-</t>
  </si>
  <si>
    <t>Výsev, aplikace hnojiva, zapravení osiva a hnojiva, válcování</t>
  </si>
  <si>
    <t>Finální urovnání</t>
  </si>
  <si>
    <r>
      <t>dávka 25 g / m</t>
    </r>
    <r>
      <rPr>
        <vertAlign val="superscript"/>
        <sz val="10"/>
        <rFont val="Arial"/>
        <family val="2"/>
      </rPr>
      <t>2</t>
    </r>
  </si>
  <si>
    <t>Trávníkové NPK hnojivo</t>
  </si>
  <si>
    <r>
      <t>dávka 30g / m</t>
    </r>
    <r>
      <rPr>
        <vertAlign val="superscript"/>
        <sz val="10"/>
        <rFont val="Arial"/>
        <family val="2"/>
      </rPr>
      <t>2</t>
    </r>
  </si>
  <si>
    <t>Travní osivo – směs parková</t>
  </si>
  <si>
    <t>Založení trávníku výsevem</t>
  </si>
  <si>
    <t>Rozprostření mulčovací kůry</t>
  </si>
  <si>
    <r>
      <t>v ploše vrstva 8 cm, 1 strom / 0,1m</t>
    </r>
    <r>
      <rPr>
        <vertAlign val="superscript"/>
        <sz val="10"/>
        <rFont val="Arial"/>
        <family val="2"/>
      </rPr>
      <t>3</t>
    </r>
  </si>
  <si>
    <t>Drcená mulčovací kůra</t>
  </si>
  <si>
    <t>Mulčování</t>
  </si>
  <si>
    <t>100 g / strom; 20 g/ keř, pnoucí, okrasná tráva</t>
  </si>
  <si>
    <t>Dlouhodobě působící hnojivo na min. 8 měsíců</t>
  </si>
  <si>
    <t>lepenkové hřebíky 4x40 mm (upevnění popruhu; 3 ks/ alejový s.; 1 ks /jehličnatý s. zavětvený od země)</t>
  </si>
  <si>
    <t>Spojovací materiál</t>
  </si>
  <si>
    <t>vruty 4,5x70 mm (připevnění příček; 6 ks / alejový strom)</t>
  </si>
  <si>
    <t>3 m na alejový strom, 1 m na jehličnatý strom zavětvený od země</t>
  </si>
  <si>
    <t>Vázací PE popruh</t>
  </si>
  <si>
    <t>průměr 6 cm, délka 250 cm (1 ks na jeden alejový strom)</t>
  </si>
  <si>
    <t>Příčka půlená</t>
  </si>
  <si>
    <t>průměr 6 cm, délka 200 cm (jehličnaté stromy zavětvené od země 1 kůl šikmo)</t>
  </si>
  <si>
    <t xml:space="preserve">Kůl frézovaný se špicí a fazetou </t>
  </si>
  <si>
    <t>průměr 6 cm, délka 250 cm (alejové stromy na 3 kůly)</t>
  </si>
  <si>
    <r>
      <t>keře, pnoucí a trávy  0,005 m</t>
    </r>
    <r>
      <rPr>
        <vertAlign val="superscript"/>
        <sz val="10"/>
        <rFont val="Arial"/>
        <family val="2"/>
      </rPr>
      <t>3</t>
    </r>
    <r>
      <rPr>
        <sz val="10"/>
        <rFont val="Arial"/>
        <family val="2"/>
      </rPr>
      <t>/ks; stromy 0,08 m</t>
    </r>
    <r>
      <rPr>
        <vertAlign val="superscript"/>
        <sz val="10"/>
        <rFont val="Arial"/>
        <family val="2"/>
      </rPr>
      <t>3</t>
    </r>
    <r>
      <rPr>
        <sz val="10"/>
        <rFont val="Arial"/>
        <family val="2"/>
      </rPr>
      <t>/ks</t>
    </r>
  </si>
  <si>
    <t>Zahradnický substrát (kompost, rašeliná, písek)</t>
  </si>
  <si>
    <t>Materiál pro výsadbu</t>
  </si>
  <si>
    <t>Jemná modelace terénu</t>
  </si>
  <si>
    <t>Do hloubky 5 cm</t>
  </si>
  <si>
    <r>
      <t>Obdělání půdy, hrub</t>
    </r>
    <r>
      <rPr>
        <sz val="10"/>
        <rFont val="Times New Roman"/>
        <family val="1"/>
      </rPr>
      <t>á</t>
    </r>
    <r>
      <rPr>
        <sz val="10"/>
        <rFont val="Arial"/>
        <family val="2"/>
      </rPr>
      <t xml:space="preserve"> modelace ter</t>
    </r>
    <r>
      <rPr>
        <sz val="10"/>
        <rFont val="Times New Roman"/>
        <family val="1"/>
      </rPr>
      <t>é</t>
    </r>
    <r>
      <rPr>
        <sz val="10"/>
        <rFont val="Arial"/>
        <family val="2"/>
      </rPr>
      <t>nu</t>
    </r>
  </si>
  <si>
    <t>Narušení půdy utužené stavbou, příp. odstranění kamenů a stavebního odpadu</t>
  </si>
  <si>
    <t>l</t>
  </si>
  <si>
    <t>Dávka 8l/ha</t>
  </si>
  <si>
    <t>Chemické odplevelení (totální herbicid)</t>
  </si>
  <si>
    <t>Příprava místa výsadby a kultivace půdy</t>
  </si>
  <si>
    <t>Jednot. Cena</t>
  </si>
  <si>
    <t>Počet m.j.</t>
  </si>
  <si>
    <t>m.j</t>
  </si>
  <si>
    <t>Specifikace</t>
  </si>
  <si>
    <t xml:space="preserve">Položka </t>
  </si>
  <si>
    <t>SO 14 - Sadové úpravy</t>
  </si>
  <si>
    <t>Montáž</t>
  </si>
  <si>
    <t>580x1100</t>
  </si>
  <si>
    <t xml:space="preserve">Plážové lehátko bílé-Materiál: dřevo, plátno Barva: bílé </t>
  </si>
  <si>
    <t>730x830x655</t>
  </si>
  <si>
    <t>Zahradní nábytek z umělého ratanu – křeslo
Pevná konstrukce z lehkého duralu,
Ruční výplet z pevného a odolného umělého ratanu.
Polstry jsou vyrobeny z voděodolné látky s nanovláknem impregnované teflonem</t>
  </si>
  <si>
    <t>730x730x420</t>
  </si>
  <si>
    <t>Zahradní nábytek z umělého ratanu – taburet
Pevná konstrukce z lehkého duralu,
Ruční výplet z pevného a odolného umělého ratanu.
Polstry jsou vyrobeny z voděodolné látky s nanovláknem impregnované teflonem</t>
  </si>
  <si>
    <t>2000x800x1800</t>
  </si>
  <si>
    <t>Posed - samonosný dřevěný posed.
povrchová úprava - odstín dle fasády</t>
  </si>
  <si>
    <t>park</t>
  </si>
  <si>
    <t>Krmelec - šindel, oplechování 
povrchová úprava - odstín dle fasády</t>
  </si>
  <si>
    <t>1600x1710x750</t>
  </si>
  <si>
    <t>Dřevěné zahradní lavice bez opěradla se stolem -  povrchová úprava - odstín dle fasády</t>
  </si>
  <si>
    <t>1200x410x430</t>
  </si>
  <si>
    <t>Dřevěná zahradní lavice bez opěradla borovice - povrchová úprava - odstín dle fasády</t>
  </si>
  <si>
    <t>1270x220x1425</t>
  </si>
  <si>
    <t>1500x420x410</t>
  </si>
  <si>
    <t>2720x220x2215</t>
  </si>
  <si>
    <t>1450x1450x850</t>
  </si>
  <si>
    <t>1250x1090x890</t>
  </si>
  <si>
    <t>1060x1200x1160</t>
  </si>
  <si>
    <t>1930x650x1520</t>
  </si>
  <si>
    <t>CELKEM</t>
  </si>
  <si>
    <t>Cena / m.j.</t>
  </si>
  <si>
    <t>Rozměry
mm</t>
  </si>
  <si>
    <t>Druh nábytku (lze i stručný popis)</t>
  </si>
  <si>
    <t>Č. položky</t>
  </si>
  <si>
    <t>SO 15 - Prvky drobné architektury  část D 1.7.</t>
  </si>
  <si>
    <t>revizní zpráva a kompletní předávací dokumentace</t>
  </si>
  <si>
    <t>1.4.4</t>
  </si>
  <si>
    <t>zaškolení obsluhy</t>
  </si>
  <si>
    <t>1.4.3</t>
  </si>
  <si>
    <t>start-up a provozní zkouška</t>
  </si>
  <si>
    <t>1.4.2</t>
  </si>
  <si>
    <t>instalace, provozní zkoušky, zaškolení, dokumentace</t>
  </si>
  <si>
    <t>1.4.1</t>
  </si>
  <si>
    <t>instalace, montáže</t>
  </si>
  <si>
    <t>1.4</t>
  </si>
  <si>
    <t>kladecí vrstva, zámková dlažba š.1,2 m okolo základového pasu</t>
  </si>
  <si>
    <t>1.3.10</t>
  </si>
  <si>
    <t>podklad z vibrovaného štěrku tl. 150 mm</t>
  </si>
  <si>
    <t>1.3.9</t>
  </si>
  <si>
    <t xml:space="preserve">hutnění zeminy,uložení geotextilie a kačírku </t>
  </si>
  <si>
    <t>1.3.8</t>
  </si>
  <si>
    <t>plnění betonem C 16/20</t>
  </si>
  <si>
    <t>1.3.7</t>
  </si>
  <si>
    <t xml:space="preserve">základový pas z betonových tvárnic š.450 </t>
  </si>
  <si>
    <t>1.3.6</t>
  </si>
  <si>
    <t>základový podklad ze ŽB odolného proti agresivnímu prostředí</t>
  </si>
  <si>
    <t>1.3.5</t>
  </si>
  <si>
    <t xml:space="preserve">hutnění zeminy pneumatickým nářadím </t>
  </si>
  <si>
    <t>zemění - zemnící pásek, spojky, povrchové ošetření</t>
  </si>
  <si>
    <t>vodorovné přemístění sypaniny, nakládání výkopku, uložení na skládku včetně poplatku</t>
  </si>
  <si>
    <t>hloubení jam v hornině tř.3 objemu do 100 m3</t>
  </si>
  <si>
    <t>základ pod MG</t>
  </si>
  <si>
    <t>1.3</t>
  </si>
  <si>
    <t>1x70mm2 ŽZ</t>
  </si>
  <si>
    <t>1-CXKH-R 12x1,5 mm2</t>
  </si>
  <si>
    <t>1-CXKH-R 5x4 mm2</t>
  </si>
  <si>
    <t>1-CXKH-R 3x(2x70mm2)+1x(2x50mm2)</t>
  </si>
  <si>
    <t>úprava terénu</t>
  </si>
  <si>
    <t xml:space="preserve">odvoz zeminy do 10 km </t>
  </si>
  <si>
    <t>chránička ohebná</t>
  </si>
  <si>
    <t xml:space="preserve">folie výstražná </t>
  </si>
  <si>
    <t>zához rýhy 35/70</t>
  </si>
  <si>
    <t>kladení kabelových tras</t>
  </si>
  <si>
    <t>pískové lože pro kabeláž</t>
  </si>
  <si>
    <t>výkop rýhy 35/70</t>
  </si>
  <si>
    <t>vytýčení trasy včetně IS</t>
  </si>
  <si>
    <t>1.2.1</t>
  </si>
  <si>
    <t>kabelová trasa MG-ATS</t>
  </si>
  <si>
    <t>1.2</t>
  </si>
  <si>
    <t>doprava a uložení na místo instalace</t>
  </si>
  <si>
    <t>palivo pro start-up a provozní zkoušku ( cca 1 hod)</t>
  </si>
  <si>
    <t>Motorgenerátor, kapota CAE, dvouplášťová nádrž, PW2.1, ATS,předehřev, nabíječka, start.baterie,palivo,doprava,ustavení</t>
  </si>
  <si>
    <t>1.1.1</t>
  </si>
  <si>
    <t>celkem bez DPH</t>
  </si>
  <si>
    <t>jedn.cena</t>
  </si>
  <si>
    <t xml:space="preserve">Náhradní zdroj </t>
  </si>
  <si>
    <t>1.1</t>
  </si>
  <si>
    <t>počet</t>
  </si>
  <si>
    <t>Označení</t>
  </si>
  <si>
    <t>Položka</t>
  </si>
  <si>
    <t>D 2.2   - Motorgenerátor 450 kVA</t>
  </si>
  <si>
    <t>High-tech technologicko- výukový pavilon</t>
  </si>
  <si>
    <t>Objednatel:</t>
  </si>
  <si>
    <t>ČZU, Praha</t>
  </si>
  <si>
    <t xml:space="preserve">Místo: </t>
  </si>
  <si>
    <t>Praha</t>
  </si>
  <si>
    <t>Zakázka</t>
  </si>
  <si>
    <t>DPH základní</t>
  </si>
  <si>
    <t>Stavební část</t>
  </si>
  <si>
    <t>01</t>
  </si>
  <si>
    <t xml:space="preserve">    SO 01    Výukový pavilon   </t>
  </si>
  <si>
    <t>02</t>
  </si>
  <si>
    <t xml:space="preserve">    SO 02- SO 16    Infrastruktura  a technologie</t>
  </si>
  <si>
    <t>Stavba celkem</t>
  </si>
  <si>
    <t>Hight-tech výukový pavilon  ČZU</t>
  </si>
  <si>
    <t/>
  </si>
  <si>
    <t>Venkovní posilovací stroj - elipsovité zařízení 
cvičební, rozvoj koordinace těla
materiál: imitace dřeva, kov</t>
  </si>
  <si>
    <t>Venkovní posilovací stroj - jezdecké zařízení 
cvičební, posilování svalstva
materiál: imitace dřeva, kov</t>
  </si>
  <si>
    <t>Venkovní posilovací stroj - šlapadlo 
cvičební,posilování svalstva dolních končetin
materiál: imitace dřeva, kov</t>
  </si>
  <si>
    <t>Mobiliář - relaxace a zábava - stůl s šachovnicí 
hra šachů, karetní hry a jiná zábava
materiál: imitace dřeva, kov</t>
  </si>
  <si>
    <t>Venkovní posilovací stroj - hrazdy
cvičení a rozvoj koordinace těla
materiál: imitace dřeva, kov</t>
  </si>
  <si>
    <t>Mobiliář - relaxace  - lavička 
materiál: imitace dřeva, kov</t>
  </si>
  <si>
    <t>Mobiliář - informační  - mapová cedule 
materiál: imitace dřeva, kov</t>
  </si>
  <si>
    <t>Deska zákrytová  625/200/90</t>
  </si>
  <si>
    <t>Skruže  1000/500/90 SP</t>
  </si>
  <si>
    <t>Skruže 1000/500/90 SP děrované</t>
  </si>
  <si>
    <t>regulátor B10 s vestavným filtrem</t>
  </si>
  <si>
    <t>ocel potrubí - DN 40</t>
  </si>
  <si>
    <t>uzávěr - DN 20</t>
  </si>
  <si>
    <t>uzávěr - DN 25</t>
  </si>
  <si>
    <t>Obrubník betonový  100 x 10 x 25 cm</t>
  </si>
  <si>
    <t>Obrubník betonový  100 x 15 x 25 cm</t>
  </si>
  <si>
    <t>Značka dopravní reflexní AL B28</t>
  </si>
  <si>
    <t>Značka dopravní reflexní AL IP10</t>
  </si>
  <si>
    <t>Značka dopravní reflexní AL E13</t>
  </si>
  <si>
    <t>Koleno 90° 32</t>
  </si>
  <si>
    <t xml:space="preserve">T-kus redukovaný 32x20x32  </t>
  </si>
  <si>
    <t>Trubka SDR 6 (PM 20) 20x3,4  -4m</t>
  </si>
  <si>
    <t>Trubka SDR 6 (PM 20) 25x4,2  -4m</t>
  </si>
  <si>
    <t>Trubka SDR 6 (PM 20) 32x5,4  -4m</t>
  </si>
  <si>
    <t>Koleno 90° 20</t>
  </si>
  <si>
    <t>Redukce  vnitřní/vnější 40/32</t>
  </si>
  <si>
    <t>DG přechodka MZV vnější - 40x5/4"</t>
  </si>
  <si>
    <t>DG přechodka MZV vnější -20x1/2"</t>
  </si>
  <si>
    <t xml:space="preserve">Šroubení - vnější 1/2" </t>
  </si>
  <si>
    <t xml:space="preserve"> kulový kohout - chromovaný 1/2" - DN15</t>
  </si>
  <si>
    <t>Krabice rozdělovače 1/2"</t>
  </si>
  <si>
    <t>Rychlospojka  mosazná - vnější 1/2"</t>
  </si>
  <si>
    <t>Žlab podpůrný pozink 32x2m</t>
  </si>
  <si>
    <t>Žlab podpůrný pozink 20x2m</t>
  </si>
  <si>
    <t>Separátor olej-voda</t>
  </si>
  <si>
    <t>Svazkový držák 15x  3x1,5</t>
  </si>
  <si>
    <t>Svazkový držák 15x 3x1,5</t>
  </si>
  <si>
    <t>rozvaděč  400x400x200mm, vč výzbroje</t>
  </si>
  <si>
    <t>Datový kabel -  typ 1A (na propojení v rámci rozvaděče, ústředny)</t>
  </si>
  <si>
    <t>malý optický rozvaděč (50-62,5/125) - nad (vedle) ústředny pro ukončení opt. kabelu 12 vl.MM</t>
  </si>
  <si>
    <t>Monitorovací jednotka ; 8 inteligentních portů (Vstup/Výstupt); 4 expanzí porty na čelním panelu; Modbus (RS-485); USB 2.0 pro ppřipojení GSM, Bluetooth nebo Wi-Fi adaptéru; napájecí adaptér; křížený připojovací kabel 1,5m; 1U montážní držáky a instalační CD</t>
  </si>
  <si>
    <t xml:space="preserve">Expandér - až 8 inteligentních portů (Vstup/Výstup); řetězové zapojení do řady s dalšími expandéry; napájecí adaptér; 1U montážní držáky; připojovací kabel 1,5m </t>
  </si>
  <si>
    <t>Samoregulační topný kabel 15W/10°C-černý (m), položka obsahuje dodávku a pokládku kabelu do kabelových tras vč. veškerého příslušenství</t>
  </si>
  <si>
    <t>USB Modem (4-pásma GSM); (příslušenství)</t>
  </si>
  <si>
    <t xml:space="preserve"> Server Licence zdarma pro monitorování Inteligentního příslušenství </t>
  </si>
  <si>
    <t>Rozšíření  Server licence o jednu CoolTeg Plus jednotku (komunikace přes Touch-Display)</t>
  </si>
  <si>
    <t>Rozšíření Server licence o jedno síťové zařízení (konfigurace přes šablonu)</t>
  </si>
  <si>
    <t>Licence na nové datové body pro grafickou centrálu  - balíček 100DP, položka obsahuje dodávku</t>
  </si>
  <si>
    <t>Dodávka a montáž</t>
  </si>
  <si>
    <t>Zaregulování UT</t>
  </si>
  <si>
    <t xml:space="preserve">Provozní zkoušky </t>
  </si>
  <si>
    <t xml:space="preserve">   Požární ucpávky potrubí RTCH průměru 100 mm</t>
  </si>
  <si>
    <t>Spojovací a závěsový materiál</t>
  </si>
  <si>
    <r>
      <t>Dveřní clona vertikální designová, provedení nerez - tepelný výkon 17,3 kW; objem vzduchu 1400/3000 m3/hod; max. tlaková ztráta clonou při teplotě vody 60</t>
    </r>
    <r>
      <rPr>
        <sz val="10"/>
        <rFont val="Calibri"/>
        <family val="2"/>
      </rPr>
      <t>°</t>
    </r>
    <r>
      <rPr>
        <sz val="10"/>
        <rFont val="Arial CE"/>
        <family val="2"/>
      </rPr>
      <t>C 4 kPa; připojení zespodu; 230V</t>
    </r>
  </si>
  <si>
    <t>Zpětná klapka DN25</t>
  </si>
  <si>
    <t>deskové otopné těleso VKL, barva bílá, 22-060090-E0</t>
  </si>
  <si>
    <t>deskové otopné těleso VK, barva bílá, 22-060090-60</t>
  </si>
  <si>
    <t>deskové otopné těleso VK, barva bílá, 10-060040-60</t>
  </si>
  <si>
    <t>deskové otopné těleso VK, barva bílá, 11-060140-60</t>
  </si>
  <si>
    <t>deskové otopné těleso VK, barva bílá, 11-060120-60</t>
  </si>
  <si>
    <t>deskové otopné těleso VK, barva bílá, 11-060060-60</t>
  </si>
  <si>
    <t>deskové otopné těleso VK, barva bílá, 11-060180-60</t>
  </si>
  <si>
    <t>deskové otopné těleso VK, barva bílá, 10-060060-60</t>
  </si>
  <si>
    <t>deskové otopné těleso VK, barva bílá, 11-060050-60</t>
  </si>
  <si>
    <t>deskové otopné těleso VKL, barva bílá, 11-030060-E0</t>
  </si>
  <si>
    <t>deskové otopné těleso VKL, barva bílá, 21-060060-E0</t>
  </si>
  <si>
    <t>deskové otopné těleso VK, barva bílá, 21-060060-60</t>
  </si>
  <si>
    <t>deskové otopné těleso VK, barva bílá, 21-060050-60</t>
  </si>
  <si>
    <t>deskové otopné těleso VK, barva bílá, 21-060070-60</t>
  </si>
  <si>
    <t>deskové otopné těleso VK, barva bílá, 10-060180-60</t>
  </si>
  <si>
    <t>deskové otopné těleso VK, barva bílá, 22060160-60</t>
  </si>
  <si>
    <t>001b-02</t>
  </si>
  <si>
    <t>deskové otopné těleso VK, barva bílá, 22-060140-60</t>
  </si>
  <si>
    <t>VRF 2-cestná kazetová jednotka - velikosti 345x1180x570; jmenovitý chladící výkon: 7,1 kW; jmenovitý topný výkon 8,0 kW;  230V; vestavěné čerpadlo kondenzátu s výtlakem min 850 mm; možnost použít integrovaný infra přijímač a dálkový ovladač</t>
  </si>
  <si>
    <t>K.001b.2</t>
  </si>
  <si>
    <t>K.001b.1</t>
  </si>
  <si>
    <t>VRF 2-cestná kazetová jednotka - velikosti 295x815x570; jmenovitý chladící výkon: 2,8 kW; jmenovitý topný výkon 2,5 kW;  230V; vestavěné čerpadlo kondenzátu s výtlakem min 850 mm; možnost použít integrovaný infra přijímač a dálkový ovladač</t>
  </si>
  <si>
    <t>VRF 2-cestná kazetová jednotka - velikosti 295x815x570; jmenovitý chladící výkon: 4,5 kW; jmenovitý topný výkon 4 kW;  230V; vestavěné čerpadlo kondenzátu s výtlakem min 850 mm; možnost použít integrovaný infra přijímač a dálkový ovladač</t>
  </si>
  <si>
    <t>celkem materiál</t>
  </si>
  <si>
    <t>klapka se servopohonem LF 230 700x400</t>
  </si>
  <si>
    <t>potrubí nerez prum. 110 na střechu bm</t>
  </si>
  <si>
    <t>potrubí nerez prum. 250 na střechu bm</t>
  </si>
  <si>
    <t>potrubí nerez prum. 200 na střechu bm</t>
  </si>
  <si>
    <t>potrubí nerez prum. 160 na střechu bm</t>
  </si>
  <si>
    <t>potrubí nerez prum. 125 na střechubm</t>
  </si>
  <si>
    <t>potrubí nerez prum. 125 na střechu bm</t>
  </si>
  <si>
    <t>potrubí nerez prum. 315 na střechu bm</t>
  </si>
  <si>
    <t>sonoflex 315</t>
  </si>
  <si>
    <t>sonoflex 200</t>
  </si>
  <si>
    <t>Krycí mřížka tahokov 400x250</t>
  </si>
  <si>
    <t>1.27</t>
  </si>
  <si>
    <t>čelní deska anemosttu 600x600, odvod vzduchu</t>
  </si>
  <si>
    <t>1.26</t>
  </si>
  <si>
    <t>přívodní anemostat pro vysoké místnosti, nastvitelné  lopatky velikost 315 (300 m3/hod)</t>
  </si>
  <si>
    <t>1.25</t>
  </si>
  <si>
    <t>montážní a spojovací materiál kpl</t>
  </si>
  <si>
    <t>Sonoflex 160</t>
  </si>
  <si>
    <t>Sonoflex 200</t>
  </si>
  <si>
    <t>Sonoflex 250</t>
  </si>
  <si>
    <t>štěrbinové vyústky 4 sloty, délka 1200 včetně připojovacího boxu průtok vzduchu 250m3/hod,30 Pa</t>
  </si>
  <si>
    <t>regulátor průtoku  vzduchu konstantní do 600m3/hod</t>
  </si>
  <si>
    <t>regulátor průtoku  vzduchu konstantní do 300m3/hod</t>
  </si>
  <si>
    <t>regulátor pro průtok vzduchu 150m3/hod-600m3/hod, regulátor průtoku vzduchu osazen kompaktním VAV regulátorem, napájení 24VAC, s komunikací KNX/PL-Link, regulace na konstantní nebo proměnný průtok</t>
  </si>
  <si>
    <t>regulátor pro průtok vzduchu 50m3/hod-350m3/hod, regulátor průtoku vzduchu osazen kompaktním VAV regulátorem, napájení 24VAC, s komunikací KNX/PL-Link, regulace na konstantní nebo proměnný průtok</t>
  </si>
  <si>
    <t>regulátor pro průtok vzduchu 300m3/hod-1200m3/hod,  regulátor průtoku vzduchu osazen kompaktním VAV regulátorem, napájení 24VAC, s komunikací KNX/PL-Link, regulace na konstantní nebo proměnný průtok</t>
  </si>
  <si>
    <t>1.6.18,
1.6.20</t>
  </si>
  <si>
    <t>1.6.15,
1.6.16</t>
  </si>
  <si>
    <t>1.7.31,1.7.30,1.7.1,1.7.2,
1.7.38,1.7.39</t>
  </si>
  <si>
    <t>1.7.33,1.7.32,1.7.25,1.7.24,1.7.15,1.7.16,1.7.19,
1.7.20,1.7.7,1.7.8,1.7.9,
1.7.10,1.7.11,1.7.12</t>
  </si>
  <si>
    <t>1.7.34,1.7.35,1.7.36,1.7.37,1.7.26,1.7.27,1.7.28,1.7.29,1.7.22,1.7.23,1.7.13,1.7.14,1.7.17,1.7.18,1.7.21,
1.7.3,1.7.4,1.7.5,1.7.6</t>
  </si>
  <si>
    <t>1.8.15,1.8.8,1.8.17,1.8.10,
1.8.12,1.8.4,1.8.7</t>
  </si>
  <si>
    <t>1.8.11,1.8.6,1.8.9,1.8.13,
1.8.3,1.8.2,1.8.1,1.8.5</t>
  </si>
  <si>
    <t>Celkem bez DPH:</t>
  </si>
  <si>
    <t xml:space="preserve">Vodič Cu por krabice KU125 se svorkou CY6mm </t>
  </si>
  <si>
    <t>Kabelový žlab 100x250/0,7 vč. uchycení po 1m</t>
  </si>
  <si>
    <t>Vodič Cu 6 ZŽ pro připojení stolu 7N na HOP</t>
  </si>
  <si>
    <t>UPS 15kVA do RACKu s 20 jištěnými vývody 6A, výstup UPS sinus</t>
  </si>
  <si>
    <t>Montáž elektoinstalace HT001B</t>
  </si>
  <si>
    <r>
      <rPr>
        <b/>
        <sz val="8"/>
        <rFont val="Arial"/>
        <family val="2"/>
      </rPr>
      <t>Rozvaděč RT001B</t>
    </r>
    <r>
      <rPr>
        <sz val="8"/>
        <rFont val="Arial"/>
        <family val="2"/>
      </rPr>
      <t xml:space="preserve"> - modulový rozvaděč 48 modulů, typ VF412PD HAGER, krytí IP44, vybavený dle TZ a výkresové dokumentace.</t>
    </r>
  </si>
  <si>
    <t>HT001b</t>
  </si>
  <si>
    <t>Montáž elektoinstalace HT001A</t>
  </si>
  <si>
    <t>Nouzové svítidlo LED 1W, 1 str.piktogram NF, bez zálohy venkovní</t>
  </si>
  <si>
    <t>NF</t>
  </si>
  <si>
    <r>
      <rPr>
        <b/>
        <sz val="8"/>
        <rFont val="Arial"/>
        <family val="2"/>
      </rPr>
      <t>Rozvaděč RT001A</t>
    </r>
    <r>
      <rPr>
        <sz val="8"/>
        <rFont val="Arial"/>
        <family val="2"/>
      </rPr>
      <t xml:space="preserve"> - modulový rozvaděč 36 modulů, typ VF312PD HAGER, krytí IP44, vybavený dle TZ a výkresové dokumentace.</t>
    </r>
  </si>
  <si>
    <t>HT001a</t>
  </si>
  <si>
    <t>SO 01 - SILNOPROUD</t>
  </si>
  <si>
    <t>Kabelové ucpávky mezi požárními úseky s označením s min. odolností dle PBŘ</t>
  </si>
  <si>
    <t>Kryt rotačního pohonu GCA..,GBB.., GIB.., položka obsahuje dodávku a montáž prvku</t>
  </si>
  <si>
    <t>PRIPOJENÍ</t>
  </si>
  <si>
    <t>PAKET.SPINAC 4POL+KRAB10A</t>
  </si>
  <si>
    <t>PAKET.SPINAC 6POL+KRAB10A</t>
  </si>
  <si>
    <t>Rozš.modul stanice PLC - RS485,RS232,do 2000DP, položka obsahuje dodávku prvku, montáž a zapojení viz položka "ostaní náklady/výroba rozvaděče"</t>
  </si>
  <si>
    <t>Podstanice PLC, 200 IO,BACnet/IP, položka obsahuje dodávku prvku, montáž a zapojení viz položka "ostaní náklady/výroba rozvaděče"</t>
  </si>
  <si>
    <t>NAPÁJENÍ ROZVADĚČE
MAR</t>
  </si>
  <si>
    <t>Datová Integrace Modbus RTU chlazení VRV (30x 10DP tj. 300DP), položka obsahuje dodávku sw, vč. koordinace prací s dodavatelm VRV</t>
  </si>
  <si>
    <t>ROZVODNICE
220/400/150</t>
  </si>
  <si>
    <t>1-portový neosazený patch panel s možností instalace na DIN lištu, boční kryt pro zamezení možnosti zkratu či nechtěného dotyku, přední vývody na společné uzemnění - do rozvaděčů MaR a krytů IRC regulátorů</t>
  </si>
  <si>
    <t>Instalace krabic a rámečků</t>
  </si>
  <si>
    <t>Instalace trubek vč. zasekání</t>
  </si>
  <si>
    <t>Výkr.č. 08</t>
  </si>
  <si>
    <t>Elektroinstalační ohebná trubka 50mm, samozhášivá, nízká mechanická odolnost</t>
  </si>
  <si>
    <t>Elektroinstalační ohebná trubka 36mm, samozhášivá, nízká mechanická odolnost</t>
  </si>
  <si>
    <t>CY1,5 - protahovací drát</t>
  </si>
  <si>
    <t>Krabice KP 67/3 - možnost spojení až 5 krabic ve svislém i vodorovném směru</t>
  </si>
  <si>
    <t>Instalační modul do podlahové krabice</t>
  </si>
  <si>
    <t>Kryt zásuvky komunikační přímé pro komunikační zásuvky HDMI</t>
  </si>
  <si>
    <t>Kryt zaslepovací s plastovým upevňovacím třmenem</t>
  </si>
  <si>
    <t>Rámeček pro elektroinstalační přístroje, dvojnásobný vodorovný</t>
  </si>
  <si>
    <t>Instalační materiál</t>
  </si>
  <si>
    <t>491626762</t>
  </si>
  <si>
    <t>Izolace proti vodě těsnění  prostupů HIZOT epoxidovým tmelem a tkaninou</t>
  </si>
  <si>
    <t>711786166</t>
  </si>
  <si>
    <t>1680077990</t>
  </si>
  <si>
    <t>sponka pro Multikanál ocelová S-0100/CZ</t>
  </si>
  <si>
    <t>345730180</t>
  </si>
  <si>
    <t>1711976956</t>
  </si>
  <si>
    <t>multikanál z HDPE 9 s odbočkou</t>
  </si>
  <si>
    <t>345730010-1</t>
  </si>
  <si>
    <t>1873895489</t>
  </si>
  <si>
    <t>multikanál z HDPE 9W-42/CZ základní 1118 mm</t>
  </si>
  <si>
    <t>345730010</t>
  </si>
  <si>
    <t>872386244</t>
  </si>
  <si>
    <t>multikanál z HDPE ohybový 356 mm</t>
  </si>
  <si>
    <t>345730020</t>
  </si>
  <si>
    <t>-717498622</t>
  </si>
  <si>
    <t>multikanál těsnící vložka G-9W/CZ</t>
  </si>
  <si>
    <t>345730040</t>
  </si>
  <si>
    <t>40,98*0,8*0,08</t>
  </si>
  <si>
    <t>-1676327186</t>
  </si>
  <si>
    <t>Lože pod potrubí otevřený výkop ze štěrkodrtě</t>
  </si>
  <si>
    <t>451541111</t>
  </si>
  <si>
    <t>40,98+0,5*2</t>
  </si>
  <si>
    <t>-144312424</t>
  </si>
  <si>
    <t>Multikanály plastové do rýhy s obsypem z písku bez výkopových prací 9-cestné</t>
  </si>
  <si>
    <t>460510313</t>
  </si>
  <si>
    <t xml:space="preserve">    46-M - Zemní práce při extr.mont.pracích</t>
  </si>
  <si>
    <t>766715615</t>
  </si>
  <si>
    <t>Přesun hmot pro nádrže, jímky, zásobníky, kanály</t>
  </si>
  <si>
    <t>998142251</t>
  </si>
  <si>
    <t>-15494400</t>
  </si>
  <si>
    <t>Poplatek za uložení stavebního směsného odpadu na skládce (skládkovné)</t>
  </si>
  <si>
    <t>997013831</t>
  </si>
  <si>
    <t>-1310341213</t>
  </si>
  <si>
    <t>Příplatek k odvozu suti a vybouraných hmot na skládku ZKD 1 km přes 1 km</t>
  </si>
  <si>
    <t>997013509</t>
  </si>
  <si>
    <t>961048408</t>
  </si>
  <si>
    <t>Odvoz suti a vybouraných hmot na skládku nebo meziskládku do 1 km se složením</t>
  </si>
  <si>
    <t>997013501</t>
  </si>
  <si>
    <t xml:space="preserve">    997 - Přesun sutě</t>
  </si>
  <si>
    <t>0,5*0,5*0,45</t>
  </si>
  <si>
    <t>35793235</t>
  </si>
  <si>
    <t>Vybourání nebo prorážení otvorů v ŽB příčkách a zdech pl do 1 m2 tl do 600 mm</t>
  </si>
  <si>
    <t>971052551</t>
  </si>
  <si>
    <t>97178575</t>
  </si>
  <si>
    <t>Bourání podlah z dlaždic betonových, teracových nebo čedičových tl do 20 mm plochy přes 1 m2</t>
  </si>
  <si>
    <t>965081313</t>
  </si>
  <si>
    <t>1,5*2*0,1</t>
  </si>
  <si>
    <t>1873873588</t>
  </si>
  <si>
    <t>Bourání podkladů pod dlažby nebo mazanin škvárobetonových tl do 100 mm pl do 1 m2</t>
  </si>
  <si>
    <t>965041321</t>
  </si>
  <si>
    <t>-1288620707</t>
  </si>
  <si>
    <t>poklop šachtový s rámem DN600 třída D 400, Bituplan bez odvětrání</t>
  </si>
  <si>
    <t>552414020</t>
  </si>
  <si>
    <t>-1581018908</t>
  </si>
  <si>
    <t>-170565966</t>
  </si>
  <si>
    <t>stupadlo ocelové s PE povlakem SBDS forma B - P162 mm</t>
  </si>
  <si>
    <t>552438140</t>
  </si>
  <si>
    <t>91126501</t>
  </si>
  <si>
    <t>Stupadla do šachet vidlicová osazovaná při zdění</t>
  </si>
  <si>
    <t>899511111</t>
  </si>
  <si>
    <t>1583694828</t>
  </si>
  <si>
    <t xml:space="preserve">poklop šachtový </t>
  </si>
  <si>
    <t>552410200</t>
  </si>
  <si>
    <t>1607982222</t>
  </si>
  <si>
    <t>Osazení poklopů s rámem hmotnosti do 50 kg</t>
  </si>
  <si>
    <t>899311111</t>
  </si>
  <si>
    <t>1,4*1,4*2,55</t>
  </si>
  <si>
    <t>-1345867926</t>
  </si>
  <si>
    <t xml:space="preserve">Šachtice domovní kanalizační obestavěný prostor do 5 m3 se stěnami z betonu </t>
  </si>
  <si>
    <t>894215111-1</t>
  </si>
  <si>
    <t>1,5*2</t>
  </si>
  <si>
    <t>142295546</t>
  </si>
  <si>
    <t>Okapový chodník z betonových dlaždic tl 40 mm na MC 10</t>
  </si>
  <si>
    <t>637211111</t>
  </si>
  <si>
    <t>0,5*4*2</t>
  </si>
  <si>
    <t>960229660</t>
  </si>
  <si>
    <t>Začištění omítek kolem oken, dveří, podlah nebo obkladů</t>
  </si>
  <si>
    <t>619995001</t>
  </si>
  <si>
    <t>1417443526</t>
  </si>
  <si>
    <t>úhelník ocelový rovnostranný, v jakosti 11 375, 80 x 80 x 6 mm</t>
  </si>
  <si>
    <t>130104320</t>
  </si>
  <si>
    <t>0,75*2*0,012</t>
  </si>
  <si>
    <t>1591182634</t>
  </si>
  <si>
    <t>2078562566</t>
  </si>
  <si>
    <t>1,5*4*0,2</t>
  </si>
  <si>
    <t>-2062771176</t>
  </si>
  <si>
    <t>"deska pod šachtu" 1,5*1,5*0,2</t>
  </si>
  <si>
    <t>1679676109</t>
  </si>
  <si>
    <t>Základové desky z betonu tř. C 20/25</t>
  </si>
  <si>
    <t>273313711</t>
  </si>
  <si>
    <t>"pod okapový chodníček" 1,5*2*0,1</t>
  </si>
  <si>
    <t>"hubený beton u prostupů"1,0*0,8*0,5*2</t>
  </si>
  <si>
    <t>-1483651337</t>
  </si>
  <si>
    <t>Základové desky z betonu tř. C 8/10</t>
  </si>
  <si>
    <t>273313311</t>
  </si>
  <si>
    <t>74,471-16,546</t>
  </si>
  <si>
    <t>1781894276</t>
  </si>
  <si>
    <t>Obsypání potrubí strojně sypaninou bez prohození, uloženou do 3 m</t>
  </si>
  <si>
    <t>175151101</t>
  </si>
  <si>
    <t>351409919</t>
  </si>
  <si>
    <t>Zásyp jam, šachet rýh nebo kolem objektů sypaninou se zhutněním</t>
  </si>
  <si>
    <t>174101101</t>
  </si>
  <si>
    <t>16,545*1,7</t>
  </si>
  <si>
    <t>840302126</t>
  </si>
  <si>
    <t>40,98*0,5*0,5+1,5*1,5*2,8</t>
  </si>
  <si>
    <t>273275143</t>
  </si>
  <si>
    <t>"prohloubení u vstupu" 1,0*0,8*(0,5+1,2)</t>
  </si>
  <si>
    <t>1,5*1,5*2,5</t>
  </si>
  <si>
    <t>40,98*1,0*1,68</t>
  </si>
  <si>
    <t>508037446</t>
  </si>
  <si>
    <t>1896137869</t>
  </si>
  <si>
    <t>Dočasné zajištění kabelů a kabelových tratí ze 3 volně ložených kabelů</t>
  </si>
  <si>
    <t>119001421</t>
  </si>
  <si>
    <t>-1429358954</t>
  </si>
  <si>
    <t>Dočasné zajištění potrubí ocelového nebo litinového DN do 200</t>
  </si>
  <si>
    <t>119001401</t>
  </si>
  <si>
    <t>13 - Areálová přípojka datovývh sítí SO 13 - stavební část</t>
  </si>
  <si>
    <t>{9FF6B249-E01D-45BC-9305-05050635F1CD}</t>
  </si>
  <si>
    <t>plotové pole kovové EKONOM "A" 1500x2000 mm</t>
  </si>
  <si>
    <t>334</t>
  </si>
  <si>
    <t>333</t>
  </si>
  <si>
    <t>332</t>
  </si>
  <si>
    <t>331</t>
  </si>
  <si>
    <t>330</t>
  </si>
  <si>
    <t>329</t>
  </si>
  <si>
    <t>328</t>
  </si>
  <si>
    <t>D 1.4.7 A</t>
  </si>
  <si>
    <t>Nátěry syntetické KDK barva dražší lesklý povrch 1x antikorozní, 1x základní, 2x email</t>
  </si>
  <si>
    <t>obkládačky keramické v ceně  300 Kč/m2.</t>
  </si>
  <si>
    <t>Nátěry podlah betonových jednonásobné Sokratem 2804</t>
  </si>
  <si>
    <t>Penetrace  betonových stropu jednonásobné Sokratem 2804</t>
  </si>
  <si>
    <t>2841024-11</t>
  </si>
  <si>
    <t>"p5-p7"265,53+111,63+21,8+36,88</t>
  </si>
  <si>
    <t>"vytažení na stěnu " 190*0,1</t>
  </si>
  <si>
    <t>Lepení povlakových podlah plastových elektrostaticky vodivých vč. zemnící mřížky</t>
  </si>
  <si>
    <t>7765212-11</t>
  </si>
  <si>
    <t>Lepení pásů povlakových podlah PVC</t>
  </si>
  <si>
    <t>7765110-1</t>
  </si>
  <si>
    <t>Reflexní pásek na schody</t>
  </si>
  <si>
    <t>6323253-2</t>
  </si>
  <si>
    <t>"závěs na exponáty Z135" 4,5*3</t>
  </si>
  <si>
    <t>"závěs na exponáty Z134" 2,9*6</t>
  </si>
  <si>
    <t>"závěs na exponáty Z133" 4,4*9</t>
  </si>
  <si>
    <t>"Ocelový svařenec pro kotvení mobilní příčky" 15*18+37*6+11,36*26</t>
  </si>
  <si>
    <t>Dráha mobilní stěny po. Z137</t>
  </si>
  <si>
    <t>76777 503</t>
  </si>
  <si>
    <t>Mobilní stěna po. Z136</t>
  </si>
  <si>
    <t>76777 502</t>
  </si>
  <si>
    <t>"Z 41,42,43" 1+1+1</t>
  </si>
  <si>
    <t>Záruben kovová obložková spec  RTG</t>
  </si>
  <si>
    <t>76760-409</t>
  </si>
  <si>
    <t>"Z 26,37,6,57,59" 5+2+1+1+1</t>
  </si>
  <si>
    <t>Záruben kovová obložková š 1600    2 kř pro dveře do stěny 300mm</t>
  </si>
  <si>
    <t>76760-408</t>
  </si>
  <si>
    <t>"Z 53" 1</t>
  </si>
  <si>
    <t>Záruben kovová obložková š 110 1 kř pro dveře do stěny 200mm</t>
  </si>
  <si>
    <t>76760-407</t>
  </si>
  <si>
    <t>"Z 34,35,38,44,47,95" 9+1+2+1+1+1</t>
  </si>
  <si>
    <t>Záruben kovová obložková š 70- 90  1 kř pro dveře do stěny 250-300mm</t>
  </si>
  <si>
    <t>76760-406</t>
  </si>
  <si>
    <t>"Z 39,40,52,55" 1+3+1+1</t>
  </si>
  <si>
    <t>Záruben kovová obložková š 70- 90  1 kř pro dveře do stěny 125-150mm</t>
  </si>
  <si>
    <t>76760-405</t>
  </si>
  <si>
    <t>"Z 32" 1</t>
  </si>
  <si>
    <t>Záruben kovová obložková š 1600   PO 2 kř pro dveře do stěny 300mm</t>
  </si>
  <si>
    <t>76760-404</t>
  </si>
  <si>
    <t>"Z 31" 1</t>
  </si>
  <si>
    <t>Záruben kovová obložková š 70- 90     PO 1 kř pro dveře do stěny 300mm</t>
  </si>
  <si>
    <t>76760-403</t>
  </si>
  <si>
    <t>"Z 29,30" 2+1</t>
  </si>
  <si>
    <t>Záruben kovová obložková š 70- 90     PO 1 kř pro dveře do stěny 200mm</t>
  </si>
  <si>
    <t>76760-402</t>
  </si>
  <si>
    <t>"Z 25,26,27,28,33" 6+11+2+2+1</t>
  </si>
  <si>
    <t>Záruben kovová obložková š 70- 90     PO 1 kř pro dveře do stěny 125-150mm</t>
  </si>
  <si>
    <t>76760-401</t>
  </si>
  <si>
    <t>Dveře  kovové    pol. Z130</t>
  </si>
  <si>
    <t>Dveře  kovové   pol. Z18</t>
  </si>
  <si>
    <t>Dveře  kovové,   pol. Z17</t>
  </si>
  <si>
    <t>Dveře vnitřní kovové 2kř POSUV   pol. Z21</t>
  </si>
  <si>
    <t>Dveře vnitřní kovové 2kř    pol. Z58</t>
  </si>
  <si>
    <t>Dveře vnitřní kovové 2kř     pol. Z16</t>
  </si>
  <si>
    <t>Dveře vnitřní kovové   pol. Z54</t>
  </si>
  <si>
    <t>Dveře vnitřní kovové    pol. Z51</t>
  </si>
  <si>
    <t>Dveře vnitřní kovové   pol. Z49</t>
  </si>
  <si>
    <t>Dveře vnitřní kovové    pol. Z48</t>
  </si>
  <si>
    <t>Dveře vnitřní kovové    pol. Z20</t>
  </si>
  <si>
    <t>Dveře vnitřní kovové   pol. Z19</t>
  </si>
  <si>
    <t>Dveře vnitřní kovové   pol. Z15</t>
  </si>
  <si>
    <t>Dveře vnitřní kovové   pol. Z13</t>
  </si>
  <si>
    <t>Dveře vnitřní kovové    pol. Z3</t>
  </si>
  <si>
    <t>Dveře vnitřní kovové   pol. Z2</t>
  </si>
  <si>
    <t>Dveře vnitřní kovové  2kř  PO   pol. Z7</t>
  </si>
  <si>
    <t>Dveře vnitřní kovové  PO   pol. Z12</t>
  </si>
  <si>
    <t>Dveře vnitřní kovové  PO   pol. Z9</t>
  </si>
  <si>
    <t>Dveře vnitřní kovové  PO   pol. Z8</t>
  </si>
  <si>
    <t>Dveře vnitřní kovové  PO   pol. Z6</t>
  </si>
  <si>
    <t>Dveře vnitřní kovové  PO   pol. Z5</t>
  </si>
  <si>
    <t>Dveře vnitřní kovové  PO   pol. Z4</t>
  </si>
  <si>
    <t>Dveře vnitřní kovové, PO   pol. Z1</t>
  </si>
  <si>
    <t>"Z138" 3</t>
  </si>
  <si>
    <t>8,44+0,5+1,2</t>
  </si>
  <si>
    <t>"r5" 124,94</t>
  </si>
  <si>
    <t>SDK stěna předsazená tl 115 mm profil CW+UW 100 deska 1xakustická 12,5 TI 40 mm 30kg/m3 EI 30</t>
  </si>
  <si>
    <t>763121450</t>
  </si>
  <si>
    <t>"S 11" 13,21</t>
  </si>
  <si>
    <t>"mobilní stěna" (1,2+0,4+0,2)*11,4</t>
  </si>
  <si>
    <t>SDK stěna předsazená deska 1x A tl 12,5 mm lepené na pásky bez nosné kce</t>
  </si>
  <si>
    <t>763121213</t>
  </si>
  <si>
    <t>" podle D 1.11.11 část akustika pol 1 a 2 " 102,4+113,2</t>
  </si>
  <si>
    <t>"výměra dle pol 4 část PD D 1.1.11" 78,2</t>
  </si>
  <si>
    <t>"výměra dle pol 3 část PD D 1.1.11" 79,4</t>
  </si>
  <si>
    <t>deska z pěnového polystyrenu EPS 150 S 1000 x 500 x 1000 mm</t>
  </si>
  <si>
    <t>deska z pěnového polystyrenu EPS 200 S 1000 x 500 x 80 mm</t>
  </si>
  <si>
    <t>deska příčková ROTAFLEX SUPER PDL 01 tl.100 mm</t>
  </si>
  <si>
    <t>631668430</t>
  </si>
  <si>
    <t>"mobilní stěna " 1,2*11,4</t>
  </si>
  <si>
    <t>71239117-1</t>
  </si>
  <si>
    <t>"stěny" (44,6+19,6+5,7)*3*0,8*2*1,1</t>
  </si>
  <si>
    <t>"d1" (44,6*19,6*3)-5,5*5,7*2*1,1</t>
  </si>
  <si>
    <t>"D2" 5,5*7,4*3 + (5,5+7,4)*2*0,8*3 +61,35</t>
  </si>
  <si>
    <t>"D2" (5,5*7,4 + (5,5+7,4)*2*0,8)*2</t>
  </si>
  <si>
    <t>"stěny" (44,6+19,6+5,7)*3*0,8+28,5</t>
  </si>
  <si>
    <t>"d1" ((44,6*19,6)-5,5*5,7)*2</t>
  </si>
  <si>
    <t>Provedení povlakové krytiny střech  - podkladní textilní vrstva</t>
  </si>
  <si>
    <t>pás těžký asfaltovaný  Al S 40</t>
  </si>
  <si>
    <t>lak asfaltový ALP/9 bal 9 kg</t>
  </si>
  <si>
    <t>pás asfaltovaný modifikovaný  40 Special mineral</t>
  </si>
  <si>
    <t>pás těžký asfaltovaný  S 40</t>
  </si>
  <si>
    <t>Izolace proti zemní vlhkosti svislá za studena SCHOMBURG těsnicí stěrkou AQUAFIN-1K</t>
  </si>
  <si>
    <t>Izolace proti zemní vlhkosti vodorovná za studena SCHOMBURG těsnicí stěrkou AQUAFIN-1K</t>
  </si>
  <si>
    <t>"slaboproud" 139*0,2</t>
  </si>
  <si>
    <t>"silnorpoud" 42*0,2</t>
  </si>
  <si>
    <t>"M+R" 5,6</t>
  </si>
  <si>
    <t>"stl. vzduch" 7*0,2</t>
  </si>
  <si>
    <t>"chlazení" 54*0,2</t>
  </si>
  <si>
    <t>"voda"41*0,2</t>
  </si>
  <si>
    <t>"kanalizace"8*0,2</t>
  </si>
  <si>
    <t>přístroj hasicí ruční pěnový TEPOSTOP PP 6 LE</t>
  </si>
  <si>
    <t>přístroj hasicí ruční práškový TEPOSTOP PG 6 LE</t>
  </si>
  <si>
    <t>953611115</t>
  </si>
  <si>
    <t>"na betonech" 1953+217,5-377,382</t>
  </si>
  <si>
    <t>"rtg" (8,4+4,35+3,1+2,1)*2*3,62-1,8*1,12*2-0,9*1,97-3</t>
  </si>
  <si>
    <t>"na přizdívkách"659,15+782,29+21,317+377,382</t>
  </si>
  <si>
    <t>Přizdívky ochranné tl 150 mm z pórobetonových přesných příčkovek Ytong objemové hmotnosti 500 kg/m3</t>
  </si>
  <si>
    <t>"1PP" (7,9+4,55*2+3,9+8,55*2+5,8+2,6+8,7+2,5+3,05*2+1,014*5)*3,76+2,6*3,23+8,5*3,33</t>
  </si>
  <si>
    <t>Přizdívky ochranné tl 100 mm z pórobetonových přesných příčkovek Ytong objemové hmotnosti 500 kg/m3</t>
  </si>
  <si>
    <t>"odpočet otvory" -0,9*1,97*6-1,6*2,1*3-(1,67+0,97)*2,05-1,6*2,13</t>
  </si>
  <si>
    <t>"HT001" (19,3+11,4*2+8,91)*6,43+(2,55+8,4)*3,28+6,25*2,31</t>
  </si>
  <si>
    <t>"1pp" (8,55*4+1,8*2+8,5*4)*3,76</t>
  </si>
  <si>
    <t>Přizdívky ochranné tl 50 mm z pórobetonových přesných příčkovek Ytong objemové hmotnosti 500 kg/m3</t>
  </si>
  <si>
    <t>Překlady ploché z pórobetonu Ytong š 150 mm pro světlost otvoru do 1250 mm</t>
  </si>
  <si>
    <t>Překlady ploché z pórobetonu Ytong š 125 mm pro světlost otvoru do 1250 mm</t>
  </si>
  <si>
    <t>Zdivo výplňové tl 250 mm z pórobetonových přesných hladkých tvárnic Ytong hmotnosti 500 kg/m3</t>
  </si>
  <si>
    <t>Zdivo výplňové tl 200 mm z pórobetonových přesných hladkých tvárnic Ytong hmotnosti 500 kg/m3</t>
  </si>
  <si>
    <t>2300*1,6</t>
  </si>
  <si>
    <t>2468,53+18,08+11,55-198</t>
  </si>
  <si>
    <t>19,8*0,6*0,18</t>
  </si>
  <si>
    <t>668</t>
  </si>
  <si>
    <t>666</t>
  </si>
  <si>
    <t>664</t>
  </si>
  <si>
    <t>662</t>
  </si>
  <si>
    <t>660</t>
  </si>
  <si>
    <t>658</t>
  </si>
  <si>
    <t>True</t>
  </si>
  <si>
    <t>656</t>
  </si>
  <si>
    <t>654</t>
  </si>
  <si>
    <t>652</t>
  </si>
  <si>
    <t>650</t>
  </si>
  <si>
    <t>D 1.4.6</t>
  </si>
  <si>
    <t>648</t>
  </si>
  <si>
    <t>646</t>
  </si>
  <si>
    <t>D 2.4</t>
  </si>
  <si>
    <t>644</t>
  </si>
  <si>
    <t>642</t>
  </si>
  <si>
    <t>640</t>
  </si>
  <si>
    <t>638</t>
  </si>
  <si>
    <t>636</t>
  </si>
  <si>
    <t>634</t>
  </si>
  <si>
    <t>Rozvody slaboproud   EPS</t>
  </si>
  <si>
    <t>632</t>
  </si>
  <si>
    <t>Rozvody slaboproud   STK  - pasivní část  A+C</t>
  </si>
  <si>
    <t>630</t>
  </si>
  <si>
    <t>D 1.4.5</t>
  </si>
  <si>
    <t>628</t>
  </si>
  <si>
    <t>626</t>
  </si>
  <si>
    <t>624</t>
  </si>
  <si>
    <t>622</t>
  </si>
  <si>
    <t>620</t>
  </si>
  <si>
    <t>618</t>
  </si>
  <si>
    <t>616</t>
  </si>
  <si>
    <t>614</t>
  </si>
  <si>
    <t>612</t>
  </si>
  <si>
    <t>610</t>
  </si>
  <si>
    <t>608</t>
  </si>
  <si>
    <t>606</t>
  </si>
  <si>
    <t>604</t>
  </si>
  <si>
    <t>602</t>
  </si>
  <si>
    <t>600</t>
  </si>
  <si>
    <t>598</t>
  </si>
  <si>
    <t>596</t>
  </si>
  <si>
    <t>594</t>
  </si>
  <si>
    <t>592</t>
  </si>
  <si>
    <t>590</t>
  </si>
  <si>
    <t>588</t>
  </si>
  <si>
    <t>586</t>
  </si>
  <si>
    <t>584</t>
  </si>
  <si>
    <t>582</t>
  </si>
  <si>
    <t>profil dilatační s bočními díly</t>
  </si>
  <si>
    <t>580</t>
  </si>
  <si>
    <t>578</t>
  </si>
  <si>
    <t>576</t>
  </si>
  <si>
    <t>574</t>
  </si>
  <si>
    <t>572</t>
  </si>
  <si>
    <t>570</t>
  </si>
  <si>
    <t>568</t>
  </si>
  <si>
    <t>566</t>
  </si>
  <si>
    <t>Atypická zámečnická konstrukce</t>
  </si>
  <si>
    <t>564</t>
  </si>
  <si>
    <t>562</t>
  </si>
  <si>
    <t>560</t>
  </si>
  <si>
    <t>558</t>
  </si>
  <si>
    <t>556</t>
  </si>
  <si>
    <t>554</t>
  </si>
  <si>
    <t>552</t>
  </si>
  <si>
    <t>550</t>
  </si>
  <si>
    <t>548</t>
  </si>
  <si>
    <t>546</t>
  </si>
  <si>
    <t>544</t>
  </si>
  <si>
    <t>542</t>
  </si>
  <si>
    <t>540</t>
  </si>
  <si>
    <t>538</t>
  </si>
  <si>
    <t>536</t>
  </si>
  <si>
    <t>534</t>
  </si>
  <si>
    <t>532</t>
  </si>
  <si>
    <t>530</t>
  </si>
  <si>
    <t>528</t>
  </si>
  <si>
    <t>526</t>
  </si>
  <si>
    <t>Dveře vstupní venkovní 2 kř   pol. Z45</t>
  </si>
  <si>
    <t>524</t>
  </si>
  <si>
    <t>522</t>
  </si>
  <si>
    <t>520</t>
  </si>
  <si>
    <t>518</t>
  </si>
  <si>
    <t>Dveře vnitřní kovové 2kř     pol. Z23</t>
  </si>
  <si>
    <t>516</t>
  </si>
  <si>
    <t>512</t>
  </si>
  <si>
    <t>514</t>
  </si>
  <si>
    <t>510</t>
  </si>
  <si>
    <t>508</t>
  </si>
  <si>
    <t>506</t>
  </si>
  <si>
    <t>504</t>
  </si>
  <si>
    <t>502</t>
  </si>
  <si>
    <t>500</t>
  </si>
  <si>
    <t>498</t>
  </si>
  <si>
    <t>496</t>
  </si>
  <si>
    <t>76760-201</t>
  </si>
  <si>
    <t>494</t>
  </si>
  <si>
    <t>492</t>
  </si>
  <si>
    <t>490</t>
  </si>
  <si>
    <t>488</t>
  </si>
  <si>
    <t>486</t>
  </si>
  <si>
    <t>484</t>
  </si>
  <si>
    <t>482</t>
  </si>
  <si>
    <t>480</t>
  </si>
  <si>
    <t>478</t>
  </si>
  <si>
    <t>476</t>
  </si>
  <si>
    <t>76760-101</t>
  </si>
  <si>
    <t>474</t>
  </si>
  <si>
    <t>"p6" 42,21</t>
  </si>
  <si>
    <t>-618249115</t>
  </si>
  <si>
    <t>Zdvojená podlaha - desky, nosné rektifikační sloupky P6</t>
  </si>
  <si>
    <t>767590-2</t>
  </si>
  <si>
    <t>236B</t>
  </si>
  <si>
    <t>"p7" 103,57</t>
  </si>
  <si>
    <t>472</t>
  </si>
  <si>
    <t>Zdvojená podlaha - desky, nosné rektifikační sloupky P7</t>
  </si>
  <si>
    <t>236A</t>
  </si>
  <si>
    <t>470</t>
  </si>
  <si>
    <t>468</t>
  </si>
  <si>
    <t>466</t>
  </si>
  <si>
    <t>464</t>
  </si>
  <si>
    <t>462</t>
  </si>
  <si>
    <t>460</t>
  </si>
  <si>
    <t>458</t>
  </si>
  <si>
    <t>456</t>
  </si>
  <si>
    <t>454</t>
  </si>
  <si>
    <t>452</t>
  </si>
  <si>
    <t>450</t>
  </si>
  <si>
    <t>448</t>
  </si>
  <si>
    <t>446</t>
  </si>
  <si>
    <t>444</t>
  </si>
  <si>
    <t>442</t>
  </si>
  <si>
    <t>440</t>
  </si>
  <si>
    <t>438</t>
  </si>
  <si>
    <t>436</t>
  </si>
  <si>
    <t>434</t>
  </si>
  <si>
    <t>432</t>
  </si>
  <si>
    <t>430</t>
  </si>
  <si>
    <t>428</t>
  </si>
  <si>
    <t>426</t>
  </si>
  <si>
    <t>424</t>
  </si>
  <si>
    <t>422</t>
  </si>
  <si>
    <t>420</t>
  </si>
  <si>
    <t>418</t>
  </si>
  <si>
    <t>416</t>
  </si>
  <si>
    <t>414</t>
  </si>
  <si>
    <t>412</t>
  </si>
  <si>
    <t>410</t>
  </si>
  <si>
    <t>408</t>
  </si>
  <si>
    <t>406</t>
  </si>
  <si>
    <t>404</t>
  </si>
  <si>
    <t>402</t>
  </si>
  <si>
    <t>Montáž parapetních dřevěných nebo plastových šířky přes 30 cm</t>
  </si>
  <si>
    <t>400</t>
  </si>
  <si>
    <t>398</t>
  </si>
  <si>
    <t>396</t>
  </si>
  <si>
    <t>samozavírač dveří hydraulický</t>
  </si>
  <si>
    <t>394</t>
  </si>
  <si>
    <t>392</t>
  </si>
  <si>
    <t>390</t>
  </si>
  <si>
    <t>388</t>
  </si>
  <si>
    <t>386</t>
  </si>
  <si>
    <t>384</t>
  </si>
  <si>
    <t>382</t>
  </si>
  <si>
    <t>380</t>
  </si>
  <si>
    <t>378</t>
  </si>
  <si>
    <t>376</t>
  </si>
  <si>
    <t>374</t>
  </si>
  <si>
    <t>372</t>
  </si>
  <si>
    <t>370</t>
  </si>
  <si>
    <t>1472286299</t>
  </si>
  <si>
    <t>kazetový podhled R12</t>
  </si>
  <si>
    <t>7631351-R12</t>
  </si>
  <si>
    <t>184E</t>
  </si>
  <si>
    <t>1343138838</t>
  </si>
  <si>
    <t>kazetový podhled R11</t>
  </si>
  <si>
    <t>7631351-R11</t>
  </si>
  <si>
    <t>184D</t>
  </si>
  <si>
    <t>-859783472</t>
  </si>
  <si>
    <t>kazetový podhled R4</t>
  </si>
  <si>
    <t>7631351-R4</t>
  </si>
  <si>
    <t>184C</t>
  </si>
  <si>
    <t>-1369415212</t>
  </si>
  <si>
    <t>kazetový podhled R3</t>
  </si>
  <si>
    <t>76313510-R3</t>
  </si>
  <si>
    <t>184B</t>
  </si>
  <si>
    <t>-1005217806</t>
  </si>
  <si>
    <t>kazetový podhled R2</t>
  </si>
  <si>
    <t>76313510-R2</t>
  </si>
  <si>
    <t>184A</t>
  </si>
  <si>
    <t>366</t>
  </si>
  <si>
    <t>364</t>
  </si>
  <si>
    <t>362</t>
  </si>
  <si>
    <t>360</t>
  </si>
  <si>
    <t>358</t>
  </si>
  <si>
    <t>356</t>
  </si>
  <si>
    <t>354</t>
  </si>
  <si>
    <t>352</t>
  </si>
  <si>
    <t>350</t>
  </si>
  <si>
    <t>348</t>
  </si>
  <si>
    <t>346</t>
  </si>
  <si>
    <t>344</t>
  </si>
  <si>
    <t>342</t>
  </si>
  <si>
    <t>340</t>
  </si>
  <si>
    <t>338</t>
  </si>
  <si>
    <t>336</t>
  </si>
  <si>
    <t>panel akustický   600x600x50mm</t>
  </si>
  <si>
    <t>polystyren extrudovaný</t>
  </si>
  <si>
    <t>Provedení povlakové krytiny střech</t>
  </si>
  <si>
    <t>geotextilie tkaná (polypropylen)</t>
  </si>
  <si>
    <t>Provedení povlakové krytiny střech do 10° fólií</t>
  </si>
  <si>
    <t>Schodišťový zvukově-izolační prvek  dilatační spárová deska mezi schody a stěnou</t>
  </si>
  <si>
    <t>1,5+4,9</t>
  </si>
  <si>
    <t>Schodišťový nosný a zvukově-izolační prvek  podepření ramene u základu a nástupní podestu na stěnu</t>
  </si>
  <si>
    <t xml:space="preserve">Schodišťový nosný a zvukově-izolační prvek  mezi podestou a ramenem </t>
  </si>
  <si>
    <t>Schodišťový nosný a zvukově-izolační prvek  mezi šachtou a deskou</t>
  </si>
  <si>
    <t>Schodišťový nosný a zvukově-izolační prvek  mezi podestou a stěnou</t>
  </si>
  <si>
    <t>Šachtice domovní kanalizační obestavěný prostor do 1,3 m3 se stěnami z betonu</t>
  </si>
  <si>
    <t>Vápenocementová omítka hrubá vnitřních stěn nanášená ručně</t>
  </si>
  <si>
    <t>4410,487+217,196</t>
  </si>
  <si>
    <t xml:space="preserve">    1 - Zemní práce</t>
  </si>
  <si>
    <t>Hmotnost
celkem [t]</t>
  </si>
  <si>
    <t>J. hmotnost
[t]</t>
  </si>
  <si>
    <t>{55bed36f-fbed-4cf8-80dd-9fe17b6e2acb}</t>
  </si>
  <si>
    <t>podhled kazetový  600 x 600 mm - stará budova</t>
  </si>
  <si>
    <t>Montáž lamelového podhledu samonosného polozapuštěného š lamel do 2400 mm (chodbový systém)</t>
  </si>
  <si>
    <t>Montáž kazetového podhledu z kazet 600x600 mm na zavěšenou polozapuštěnou nosnou konstrukci</t>
  </si>
  <si>
    <t>SO 01  Zařízení slaboproud  - Datové a telefonní rozvody  - trubkování pro AV techniku D 1.4.7 C</t>
  </si>
  <si>
    <t>HIGHT TECH  VÝUKOVÝ PAVILON</t>
  </si>
  <si>
    <t>22. 11. 2017</t>
  </si>
  <si>
    <t>Vyplň údaj</t>
  </si>
  <si>
    <t>krytina podlahová homogenní PVC antistatické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</si>
</sst>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 #,##0.00\ &quot;Kč&quot;_-;\-* #,##0.00\ &quot;Kč&quot;_-;_-* &quot;-&quot;??\ &quot;Kč&quot;_-;_-@_-"/>
    <numFmt numFmtId="164" formatCode="_(#,##0\._);;;_(@_)"/>
    <numFmt numFmtId="165" formatCode="_(#,##0_);[Red]&quot;- &quot;#,##0_);\–??;_(@_)"/>
    <numFmt numFmtId="166" formatCode="_(#,##0.0??;&quot;- &quot;#,##0.0??;\–???;_(@_)"/>
    <numFmt numFmtId="167" formatCode="_(#,##0.00_);[Red]&quot;- &quot;#,##0.00_);\–??;_(@_)"/>
    <numFmt numFmtId="168" formatCode="#,##0;[Red]#,##0"/>
    <numFmt numFmtId="169" formatCode="#,##0.00;\-#,##0.00"/>
    <numFmt numFmtId="170" formatCode="#,##0.000;\-#,##0.000"/>
    <numFmt numFmtId="171" formatCode="#,##0.00000;\-#,##0.00000"/>
    <numFmt numFmtId="172" formatCode="dd\.mm\.yyyy"/>
    <numFmt numFmtId="173" formatCode="0.00%;\-0.00%"/>
    <numFmt numFmtId="174" formatCode="#,##0.0000"/>
    <numFmt numFmtId="175" formatCode="#,##0.00\ [$€-1]"/>
    <numFmt numFmtId="176" formatCode="#,##0_ ;\-#,##0\ "/>
    <numFmt numFmtId="177" formatCode="_ * #,##0_ ;_ * \-#,##0_ ;_ * &quot;-&quot;_ ;_ @_ "/>
    <numFmt numFmtId="178" formatCode="_ * #,##0.00_ ;_ * \-#,##0.00_ ;_ * &quot;-&quot;??_ ;_ @_ "/>
    <numFmt numFmtId="179" formatCode="#,##0.0"/>
    <numFmt numFmtId="180" formatCode="_ &quot;Fr.&quot;\ * #,##0_ ;_ &quot;Fr.&quot;\ * \-#,##0_ ;_ &quot;Fr.&quot;\ * &quot;-&quot;_ ;_ @_ "/>
    <numFmt numFmtId="181" formatCode="_ &quot;Fr.&quot;\ * #,##0.00_ ;_ &quot;Fr.&quot;\ * \-#,##0.00_ ;_ &quot;Fr.&quot;\ * &quot;-&quot;??_ ;_ @_ "/>
    <numFmt numFmtId="182" formatCode="#,##0\ &quot;Kč&quot;"/>
    <numFmt numFmtId="183" formatCode="#,##0&quot; Kč&quot;"/>
    <numFmt numFmtId="184" formatCode="#,##0.000"/>
    <numFmt numFmtId="185" formatCode="#,##0.00000"/>
    <numFmt numFmtId="186" formatCode="#,##0.00%"/>
  </numFmts>
  <fonts count="149">
    <font>
      <sz val="10"/>
      <name val="Arial"/>
      <family val="2"/>
    </font>
    <font>
      <sz val="11"/>
      <color theme="1"/>
      <name val="Calibri"/>
      <family val="2"/>
      <scheme val="minor"/>
    </font>
    <font>
      <b/>
      <sz val="15"/>
      <color indexed="56"/>
      <name val="Calibri"/>
      <family val="2"/>
    </font>
    <font>
      <sz val="9"/>
      <name val="Arial"/>
      <family val="2"/>
    </font>
    <font>
      <b/>
      <sz val="9"/>
      <color indexed="18"/>
      <name val="Arial"/>
      <family val="2"/>
    </font>
    <font>
      <sz val="10"/>
      <color indexed="8"/>
      <name val="Arial"/>
      <family val="2"/>
    </font>
    <font>
      <sz val="10"/>
      <color indexed="18"/>
      <name val="Arial"/>
      <family val="2"/>
    </font>
    <font>
      <sz val="9"/>
      <color indexed="8"/>
      <name val="Arial"/>
      <family val="2"/>
    </font>
    <font>
      <b/>
      <sz val="10"/>
      <name val="Arial"/>
      <family val="2"/>
    </font>
    <font>
      <b/>
      <sz val="9"/>
      <name val="Arial"/>
      <family val="2"/>
    </font>
    <font>
      <b/>
      <sz val="11"/>
      <name val="Arial"/>
      <family val="2"/>
    </font>
    <font>
      <b/>
      <i/>
      <sz val="1"/>
      <name val="Calibri"/>
      <family val="2"/>
    </font>
    <font>
      <sz val="9"/>
      <name val="Arial CE"/>
      <family val="2"/>
    </font>
    <font>
      <sz val="10"/>
      <name val="Arial CE"/>
      <family val="2"/>
    </font>
    <font>
      <b/>
      <sz val="16"/>
      <name val="Arial"/>
      <family val="2"/>
    </font>
    <font>
      <b/>
      <sz val="16"/>
      <name val="Arial CE"/>
      <family val="2"/>
    </font>
    <font>
      <b/>
      <sz val="10"/>
      <name val="Arial CE"/>
      <family val="2"/>
    </font>
    <font>
      <b/>
      <sz val="20"/>
      <name val="Arial CE"/>
      <family val="2"/>
    </font>
    <font>
      <b/>
      <sz val="15"/>
      <name val="Arial CE"/>
      <family val="2"/>
    </font>
    <font>
      <sz val="10"/>
      <color indexed="8"/>
      <name val="Calibri"/>
      <family val="2"/>
    </font>
    <font>
      <sz val="10"/>
      <name val="Calibri"/>
      <family val="2"/>
    </font>
    <font>
      <sz val="8.5"/>
      <color indexed="8"/>
      <name val="Arial"/>
      <family val="2"/>
    </font>
    <font>
      <sz val="10"/>
      <name val="Ariel CE"/>
      <family val="2"/>
    </font>
    <font>
      <b/>
      <sz val="10"/>
      <name val="Ariel CE"/>
      <family val="2"/>
    </font>
    <font>
      <b/>
      <sz val="11"/>
      <name val="Arial CE"/>
      <family val="2"/>
    </font>
    <font>
      <sz val="11"/>
      <name val="Arial CE"/>
      <family val="2"/>
    </font>
    <font>
      <b/>
      <sz val="18"/>
      <name val="Arial CE"/>
      <family val="2"/>
    </font>
    <font>
      <sz val="12"/>
      <name val="Arial CE"/>
      <family val="2"/>
    </font>
    <font>
      <b/>
      <sz val="12"/>
      <name val="Arial CE"/>
      <family val="2"/>
    </font>
    <font>
      <sz val="10"/>
      <name val="Helv"/>
      <family val="2"/>
    </font>
    <font>
      <i/>
      <sz val="10"/>
      <name val="Arial"/>
      <family val="2"/>
    </font>
    <font>
      <b/>
      <i/>
      <sz val="10"/>
      <name val="Arial"/>
      <family val="2"/>
    </font>
    <font>
      <i/>
      <sz val="11"/>
      <name val="Arial CE"/>
      <family val="2"/>
    </font>
    <font>
      <b/>
      <sz val="9"/>
      <name val="Arial CE"/>
      <family val="2"/>
    </font>
    <font>
      <sz val="10"/>
      <color indexed="10"/>
      <name val="Arial CE"/>
      <family val="2"/>
    </font>
    <font>
      <sz val="8"/>
      <name val="Arial CE"/>
      <family val="2"/>
    </font>
    <font>
      <sz val="18"/>
      <name val="Arial"/>
      <family val="2"/>
    </font>
    <font>
      <sz val="8"/>
      <name val="Arial"/>
      <family val="2"/>
    </font>
    <font>
      <b/>
      <sz val="8"/>
      <name val="Arial"/>
      <family val="2"/>
    </font>
    <font>
      <b/>
      <sz val="14"/>
      <name val="Arial"/>
      <family val="2"/>
    </font>
    <font>
      <sz val="8"/>
      <name val="MS Sans Serif"/>
      <family val="2"/>
    </font>
    <font>
      <sz val="8"/>
      <name val="Trebuchet MS"/>
      <family val="2"/>
    </font>
    <font>
      <sz val="8"/>
      <color indexed="55"/>
      <name val="Trebuchet MS"/>
      <family val="2"/>
    </font>
    <font>
      <sz val="12"/>
      <color indexed="56"/>
      <name val="Trebuchet MS"/>
      <family val="2"/>
    </font>
    <font>
      <sz val="8"/>
      <color indexed="56"/>
      <name val="Trebuchet MS"/>
      <family val="2"/>
    </font>
    <font>
      <sz val="10"/>
      <color indexed="56"/>
      <name val="Trebuchet MS"/>
      <family val="2"/>
    </font>
    <font>
      <b/>
      <sz val="8"/>
      <name val="Trebuchet MS"/>
      <family val="2"/>
    </font>
    <font>
      <sz val="8"/>
      <color indexed="16"/>
      <name val="Trebuchet MS"/>
      <family val="2"/>
    </font>
    <font>
      <b/>
      <sz val="12"/>
      <color indexed="16"/>
      <name val="Trebuchet MS"/>
      <family val="2"/>
    </font>
    <font>
      <sz val="9"/>
      <color indexed="55"/>
      <name val="Trebuchet MS"/>
      <family val="2"/>
    </font>
    <font>
      <sz val="9"/>
      <name val="Trebuchet MS"/>
      <family val="2"/>
    </font>
    <font>
      <b/>
      <sz val="12"/>
      <name val="Trebuchet MS"/>
      <family val="2"/>
    </font>
    <font>
      <b/>
      <sz val="16"/>
      <name val="Trebuchet MS"/>
      <family val="2"/>
    </font>
    <font>
      <sz val="10"/>
      <color indexed="55"/>
      <name val="Trebuchet MS"/>
      <family val="2"/>
    </font>
    <font>
      <sz val="12"/>
      <name val="Trebuchet MS"/>
      <family val="2"/>
    </font>
    <font>
      <sz val="10"/>
      <name val="Trebuchet MS"/>
      <family val="2"/>
    </font>
    <font>
      <b/>
      <sz val="10"/>
      <color indexed="63"/>
      <name val="Trebuchet MS"/>
      <family val="2"/>
    </font>
    <font>
      <b/>
      <sz val="10"/>
      <name val="Trebuchet MS"/>
      <family val="2"/>
    </font>
    <font>
      <sz val="10"/>
      <color indexed="63"/>
      <name val="Trebuchet MS"/>
      <family val="2"/>
    </font>
    <font>
      <sz val="8"/>
      <color indexed="48"/>
      <name val="Trebuchet MS"/>
      <family val="2"/>
    </font>
    <font>
      <sz val="10"/>
      <color indexed="16"/>
      <name val="Trebuchet MS"/>
      <family val="2"/>
    </font>
    <font>
      <sz val="16"/>
      <name val="Arial CE"/>
      <family val="2"/>
    </font>
    <font>
      <sz val="9"/>
      <color indexed="8"/>
      <name val="Arial CE"/>
      <family val="2"/>
    </font>
    <font>
      <sz val="10"/>
      <color indexed="8"/>
      <name val="Arial CE"/>
      <family val="2"/>
    </font>
    <font>
      <b/>
      <i/>
      <sz val="11"/>
      <name val="Arial"/>
      <family val="2"/>
    </font>
    <font>
      <i/>
      <sz val="9"/>
      <name val="Arial"/>
      <family val="2"/>
    </font>
    <font>
      <b/>
      <i/>
      <sz val="9"/>
      <name val="Arial"/>
      <family val="2"/>
    </font>
    <font>
      <b/>
      <i/>
      <vertAlign val="superscript"/>
      <sz val="9"/>
      <name val="Arial"/>
      <family val="2"/>
    </font>
    <font>
      <b/>
      <u val="single"/>
      <sz val="9"/>
      <name val="Arial"/>
      <family val="2"/>
    </font>
    <font>
      <vertAlign val="superscript"/>
      <sz val="9"/>
      <name val="Arial"/>
      <family val="2"/>
    </font>
    <font>
      <b/>
      <sz val="12"/>
      <name val="Arial"/>
      <family val="2"/>
    </font>
    <font>
      <vertAlign val="superscript"/>
      <sz val="10"/>
      <name val="Arial"/>
      <family val="2"/>
    </font>
    <font>
      <sz val="10"/>
      <name val="Times New Roman"/>
      <family val="1"/>
    </font>
    <font>
      <b/>
      <i/>
      <sz val="10.1"/>
      <name val="Arial"/>
      <family val="2"/>
    </font>
    <font>
      <b/>
      <sz val="14"/>
      <name val="Arial CE"/>
      <family val="2"/>
    </font>
    <font>
      <sz val="14"/>
      <name val="Arial"/>
      <family val="2"/>
    </font>
    <font>
      <sz val="14"/>
      <name val="Arial CE"/>
      <family val="2"/>
    </font>
    <font>
      <sz val="14"/>
      <name val="MS Sans Serif"/>
      <family val="2"/>
    </font>
    <font>
      <sz val="10"/>
      <name val="MS Sans Serif"/>
      <family val="2"/>
    </font>
    <font>
      <sz val="12"/>
      <name val="MS Sans Serif"/>
      <family val="2"/>
    </font>
    <font>
      <b/>
      <sz val="12"/>
      <color indexed="12"/>
      <name val="Arial CE"/>
      <family val="2"/>
    </font>
    <font>
      <b/>
      <i/>
      <sz val="12"/>
      <name val="Arial CE"/>
      <family val="2"/>
    </font>
    <font>
      <b/>
      <sz val="11"/>
      <color theme="1"/>
      <name val="Calibri"/>
      <family val="2"/>
      <scheme val="minor"/>
    </font>
    <font>
      <u val="single"/>
      <sz val="8"/>
      <color theme="10"/>
      <name val="Trebuchet MS"/>
      <family val="2"/>
    </font>
    <font>
      <sz val="11"/>
      <color rgb="FF9C0006"/>
      <name val="Calibri"/>
      <family val="2"/>
      <scheme val="minor"/>
    </font>
    <font>
      <sz val="12"/>
      <color theme="1"/>
      <name val="Calibri"/>
      <family val="2"/>
      <scheme val="minor"/>
    </font>
    <font>
      <sz val="11"/>
      <name val="Calibri"/>
      <family val="2"/>
      <scheme val="minor"/>
    </font>
    <font>
      <sz val="10"/>
      <color rgb="FF000000"/>
      <name val="Arial"/>
      <family val="2"/>
    </font>
    <font>
      <b/>
      <sz val="10"/>
      <color rgb="FF000000"/>
      <name val="Arial"/>
      <family val="2"/>
    </font>
    <font>
      <sz val="9"/>
      <color rgb="FF000000"/>
      <name val="Elfetex"/>
      <family val="2"/>
    </font>
    <font>
      <sz val="9"/>
      <color theme="1"/>
      <name val="Arial"/>
      <family val="2"/>
    </font>
    <font>
      <u val="single"/>
      <sz val="10"/>
      <color theme="10"/>
      <name val="Trebuchet MS"/>
      <family val="2"/>
    </font>
    <font>
      <sz val="9"/>
      <color rgb="FF00000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b/>
      <sz val="11"/>
      <color indexed="8"/>
      <name val="Calibri"/>
      <family val="2"/>
    </font>
    <font>
      <b/>
      <sz val="24"/>
      <name val="Tahoma"/>
      <family val="2"/>
    </font>
    <font>
      <sz val="11"/>
      <color indexed="20"/>
      <name val="Calibri"/>
      <family val="2"/>
    </font>
    <font>
      <b/>
      <sz val="11"/>
      <color indexed="9"/>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4"/>
      <name val="Tahoma"/>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Cambria"/>
      <family val="1"/>
    </font>
    <font>
      <sz val="10"/>
      <color rgb="FFFF0000"/>
      <name val="Arial"/>
      <family val="2"/>
    </font>
    <font>
      <b/>
      <sz val="18"/>
      <name val="Arial"/>
      <family val="2"/>
    </font>
    <font>
      <i/>
      <sz val="8"/>
      <color indexed="12"/>
      <name val="Trebuchet MS"/>
      <family val="2"/>
    </font>
    <font>
      <sz val="8"/>
      <color indexed="63"/>
      <name val="Trebuchet MS"/>
      <family val="2"/>
    </font>
    <font>
      <sz val="8"/>
      <color rgb="FF969696"/>
      <name val="Trebuchet MS"/>
      <family val="2"/>
    </font>
    <font>
      <sz val="12"/>
      <color rgb="FF003366"/>
      <name val="Trebuchet MS"/>
      <family val="2"/>
    </font>
    <font>
      <i/>
      <sz val="8"/>
      <color rgb="FF0000FF"/>
      <name val="Trebuchet MS"/>
      <family val="2"/>
    </font>
    <font>
      <sz val="8"/>
      <color rgb="FFFF0000"/>
      <name val="Trebuchet MS"/>
      <family val="2"/>
    </font>
    <font>
      <sz val="8"/>
      <color rgb="FF505050"/>
      <name val="Trebuchet MS"/>
      <family val="2"/>
    </font>
    <font>
      <sz val="8"/>
      <color rgb="FF003366"/>
      <name val="Trebuchet MS"/>
      <family val="2"/>
    </font>
    <font>
      <sz val="10"/>
      <color rgb="FF003366"/>
      <name val="Trebuchet MS"/>
      <family val="2"/>
    </font>
    <font>
      <sz val="8"/>
      <color rgb="FF800080"/>
      <name val="Trebuchet MS"/>
      <family val="2"/>
    </font>
    <font>
      <sz val="8"/>
      <color rgb="FF960000"/>
      <name val="Trebuchet MS"/>
      <family val="2"/>
    </font>
    <font>
      <b/>
      <sz val="12"/>
      <color rgb="FF960000"/>
      <name val="Trebuchet MS"/>
      <family val="2"/>
    </font>
    <font>
      <sz val="9"/>
      <color rgb="FF969696"/>
      <name val="Trebuchet MS"/>
      <family val="2"/>
    </font>
    <font>
      <sz val="10"/>
      <color rgb="FF969696"/>
      <name val="Trebuchet MS"/>
      <family val="2"/>
    </font>
    <font>
      <b/>
      <sz val="8"/>
      <color rgb="FF800000"/>
      <name val="Trebuchet MS"/>
      <family val="2"/>
    </font>
    <font>
      <b/>
      <sz val="12"/>
      <color rgb="FF800000"/>
      <name val="Trebuchet MS"/>
      <family val="2"/>
    </font>
    <font>
      <b/>
      <sz val="10"/>
      <color rgb="FF464646"/>
      <name val="Trebuchet MS"/>
      <family val="2"/>
    </font>
    <font>
      <sz val="10"/>
      <color rgb="FF464646"/>
      <name val="Trebuchet MS"/>
      <family val="2"/>
    </font>
    <font>
      <sz val="8"/>
      <color rgb="FF3366FF"/>
      <name val="Trebuchet MS"/>
      <family val="2"/>
    </font>
    <font>
      <u val="single"/>
      <sz val="11"/>
      <color theme="10"/>
      <name val="Calibri"/>
      <family val="2"/>
      <scheme val="minor"/>
    </font>
    <font>
      <sz val="10"/>
      <color rgb="FF960000"/>
      <name val="Trebuchet MS"/>
      <family val="2"/>
    </font>
  </fonts>
  <fills count="68">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lightGray">
        <fgColor indexed="22"/>
      </patternFill>
    </fill>
    <fill>
      <patternFill patternType="lightGray">
        <fgColor indexed="22"/>
        <bgColor indexed="9"/>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D2D2D2"/>
        <bgColor indexed="64"/>
      </patternFill>
    </fill>
    <fill>
      <patternFill patternType="solid">
        <fgColor rgb="FFFAE682"/>
        <bgColor indexed="64"/>
      </patternFill>
    </fill>
    <fill>
      <patternFill patternType="solid">
        <fgColor rgb="FFC0C0C0"/>
        <bgColor indexed="64"/>
      </patternFill>
    </fill>
  </fills>
  <borders count="204">
    <border>
      <left/>
      <right/>
      <top/>
      <bottom/>
      <diagonal/>
    </border>
    <border>
      <left/>
      <right/>
      <top/>
      <bottom style="thick">
        <color indexed="62"/>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thin"/>
      <right style="thin"/>
      <top/>
      <bottom style="thin"/>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medium"/>
      <right style="hair">
        <color indexed="8"/>
      </right>
      <top style="hair">
        <color indexed="8"/>
      </top>
      <bottom style="hair">
        <color indexed="8"/>
      </bottom>
    </border>
    <border>
      <left style="medium"/>
      <right style="thin"/>
      <top style="thin"/>
      <bottom/>
    </border>
    <border>
      <left style="thin"/>
      <right/>
      <top style="thin"/>
      <bottom style="thin"/>
    </border>
    <border>
      <left/>
      <right/>
      <top style="medium"/>
      <bottom/>
    </border>
    <border>
      <left style="thin"/>
      <right style="thin"/>
      <top style="hair"/>
      <bottom style="hair"/>
    </border>
    <border>
      <left style="medium"/>
      <right style="thin"/>
      <top style="hair"/>
      <bottom style="hair"/>
    </border>
    <border>
      <left style="thin"/>
      <right style="medium"/>
      <top style="hair"/>
      <bottom style="hair"/>
    </border>
    <border>
      <left style="thin"/>
      <right style="thin"/>
      <top style="hair"/>
      <bottom/>
    </border>
    <border>
      <left style="thin"/>
      <right style="medium"/>
      <top style="hair"/>
      <bottom/>
    </border>
    <border>
      <left/>
      <right style="medium"/>
      <top style="medium"/>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medium">
        <color indexed="8"/>
      </left>
      <right style="thin">
        <color indexed="8"/>
      </right>
      <top style="thin">
        <color indexed="8"/>
      </top>
      <bottom/>
    </border>
    <border>
      <left style="thin">
        <color indexed="8"/>
      </left>
      <right/>
      <top/>
      <bottom/>
    </border>
    <border>
      <left/>
      <right style="thin">
        <color indexed="8"/>
      </right>
      <top/>
      <bottom style="thin">
        <color indexed="8"/>
      </bottom>
    </border>
    <border>
      <left style="medium">
        <color indexed="8"/>
      </left>
      <right/>
      <top/>
      <bottom/>
    </border>
    <border>
      <left style="thin"/>
      <right style="thin"/>
      <top/>
      <bottom/>
    </border>
    <border>
      <left style="medium">
        <color indexed="8"/>
      </left>
      <right style="thin">
        <color indexed="8"/>
      </right>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medium">
        <color indexed="8"/>
      </left>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right style="medium"/>
      <top style="thin"/>
      <bottom style="thin"/>
    </border>
    <border>
      <left/>
      <right style="medium"/>
      <top/>
      <bottom style="thin">
        <color indexed="8"/>
      </bottom>
    </border>
    <border>
      <left/>
      <right style="medium"/>
      <top/>
      <bottom style="medium"/>
    </border>
    <border>
      <left style="thin">
        <color indexed="8"/>
      </left>
      <right style="medium">
        <color indexed="8"/>
      </right>
      <top style="medium">
        <color indexed="8"/>
      </top>
      <bottom style="medium">
        <color indexed="8"/>
      </bottom>
    </border>
    <border>
      <left style="thin"/>
      <right style="medium">
        <color indexed="8"/>
      </right>
      <top style="thin"/>
      <bottom style="thin"/>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thin"/>
    </border>
    <border>
      <left style="thin">
        <color indexed="8"/>
      </left>
      <right style="medium">
        <color indexed="8"/>
      </right>
      <top style="thin"/>
      <bottom style="thin"/>
    </border>
    <border>
      <left style="thin">
        <color indexed="8"/>
      </left>
      <right/>
      <top style="thin">
        <color indexed="8"/>
      </top>
      <bottom/>
    </border>
    <border>
      <left style="thin"/>
      <right style="medium">
        <color indexed="8"/>
      </right>
      <top style="thin"/>
      <bottom/>
    </border>
    <border>
      <left style="medium">
        <color indexed="8"/>
      </left>
      <right/>
      <top style="thin">
        <color indexed="8"/>
      </top>
      <bottom/>
    </border>
    <border>
      <left style="medium"/>
      <right/>
      <top style="thin"/>
      <bottom style="thin"/>
    </border>
    <border>
      <left/>
      <right/>
      <top style="thin"/>
      <bottom style="thin"/>
    </border>
    <border>
      <left style="thin"/>
      <right style="medium"/>
      <top style="thin"/>
      <bottom style="thin"/>
    </border>
    <border>
      <left style="medium"/>
      <right/>
      <top/>
      <bottom/>
    </border>
    <border>
      <left style="thin"/>
      <right style="medium"/>
      <top/>
      <bottom style="thin"/>
    </border>
    <border>
      <left style="thin"/>
      <right style="medium"/>
      <top style="thin"/>
      <bottom/>
    </border>
    <border>
      <left style="thin"/>
      <right style="medium"/>
      <top style="thin"/>
      <bottom style="medium"/>
    </border>
    <border>
      <left style="medium">
        <color indexed="8"/>
      </left>
      <right style="thin"/>
      <top style="thin"/>
      <bottom style="thin"/>
    </border>
    <border>
      <left/>
      <right/>
      <top/>
      <bottom style="thin">
        <color indexed="8"/>
      </bottom>
    </border>
    <border>
      <left style="thin">
        <color indexed="8"/>
      </left>
      <right/>
      <top/>
      <bottom style="thin">
        <color indexed="8"/>
      </bottom>
    </border>
    <border>
      <left/>
      <right style="hair">
        <color indexed="55"/>
      </right>
      <top/>
      <bottom style="hair">
        <color indexed="55"/>
      </bottom>
    </border>
    <border>
      <left/>
      <right/>
      <top/>
      <bottom style="hair">
        <color indexed="55"/>
      </bottom>
    </border>
    <border>
      <left style="hair">
        <color indexed="55"/>
      </left>
      <right style="hair">
        <color indexed="55"/>
      </right>
      <top style="hair">
        <color indexed="55"/>
      </top>
      <bottom style="hair">
        <color indexed="55"/>
      </bottom>
    </border>
    <border>
      <left/>
      <right style="thin">
        <color indexed="8"/>
      </right>
      <top/>
      <bottom/>
    </border>
    <border>
      <left/>
      <right style="hair">
        <color indexed="55"/>
      </right>
      <top/>
      <bottom/>
    </border>
    <border>
      <left style="hair">
        <color indexed="55"/>
      </left>
      <right/>
      <top/>
      <bottom/>
    </border>
    <border>
      <left/>
      <right style="hair">
        <color indexed="55"/>
      </right>
      <top style="hair">
        <color indexed="55"/>
      </top>
      <bottom/>
    </border>
    <border>
      <left/>
      <right/>
      <top style="hair">
        <color indexed="55"/>
      </top>
      <bottom/>
    </border>
    <border>
      <left style="hair">
        <color indexed="55"/>
      </left>
      <right/>
      <top style="hair">
        <color indexed="55"/>
      </top>
      <bottom/>
    </border>
    <border>
      <left/>
      <right style="hair">
        <color indexed="55"/>
      </right>
      <top style="hair">
        <color indexed="55"/>
      </top>
      <bottom style="hair">
        <color indexed="55"/>
      </bottom>
    </border>
    <border>
      <left/>
      <right/>
      <top style="hair">
        <color indexed="55"/>
      </top>
      <bottom style="hair">
        <color indexed="55"/>
      </bottom>
    </border>
    <border>
      <left style="hair">
        <color indexed="55"/>
      </left>
      <right/>
      <top style="hair">
        <color indexed="55"/>
      </top>
      <bottom style="hair">
        <color indexed="55"/>
      </bottom>
    </border>
    <border>
      <left style="hair">
        <color indexed="55"/>
      </left>
      <right style="hair">
        <color indexed="55"/>
      </right>
      <top/>
      <bottom style="hair">
        <color indexed="55"/>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bottom style="hair">
        <color indexed="8"/>
      </bottom>
    </border>
    <border>
      <left style="hair">
        <color indexed="8"/>
      </left>
      <right style="hair">
        <color indexed="8"/>
      </right>
      <top/>
      <bottom style="hair">
        <color indexed="8"/>
      </bottom>
    </border>
    <border>
      <left style="medium">
        <color indexed="8"/>
      </left>
      <right style="hair">
        <color indexed="8"/>
      </right>
      <top/>
      <bottom style="hair">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bottom style="thin">
        <color indexed="8"/>
      </bottom>
    </border>
    <border>
      <left style="hair"/>
      <right style="medium"/>
      <top style="hair"/>
      <bottom style="medium"/>
    </border>
    <border>
      <left style="hair"/>
      <right style="hair"/>
      <top style="hair"/>
      <bottom style="medium"/>
    </border>
    <border>
      <left style="hair"/>
      <right style="medium"/>
      <top style="hair"/>
      <bottom style="hair"/>
    </border>
    <border>
      <left style="hair"/>
      <right style="hair"/>
      <top style="hair"/>
      <bottom style="hair"/>
    </border>
    <border>
      <left style="medium"/>
      <right style="hair"/>
      <top style="hair"/>
      <bottom style="hair"/>
    </border>
    <border>
      <left style="hair"/>
      <right style="medium"/>
      <top/>
      <bottom style="hair"/>
    </border>
    <border>
      <left style="hair"/>
      <right style="hair"/>
      <top/>
      <bottom style="hair"/>
    </border>
    <border>
      <left style="medium"/>
      <right style="hair"/>
      <top/>
      <bottom style="hair"/>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right style="thin"/>
      <top style="thin"/>
      <bottom style="double"/>
    </border>
    <border>
      <left style="medium"/>
      <right style="thin"/>
      <top style="thin"/>
      <bottom style="double"/>
    </border>
    <border>
      <left style="thin"/>
      <right style="thin"/>
      <top style="medium"/>
      <bottom style="thin"/>
    </border>
    <border>
      <left style="medium"/>
      <right style="thin"/>
      <top style="medium"/>
      <bottom style="thin"/>
    </border>
    <border>
      <left/>
      <right style="medium"/>
      <top/>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medium"/>
      <top/>
      <bottom/>
    </border>
    <border>
      <left style="thin"/>
      <right/>
      <top/>
      <bottom style="thin"/>
    </border>
    <border>
      <left style="thin"/>
      <right/>
      <top style="thin"/>
      <bottom style="medium"/>
    </border>
    <border>
      <left style="thin"/>
      <right/>
      <top style="medium"/>
      <bottom style="thin"/>
    </border>
    <border>
      <left style="thin"/>
      <right/>
      <top style="medium"/>
      <bottom style="medium"/>
    </border>
    <border>
      <left style="thin"/>
      <right/>
      <top style="medium"/>
      <bottom/>
    </border>
    <border>
      <left style="thin"/>
      <right style="thin"/>
      <top style="medium"/>
      <bottom/>
    </border>
    <border>
      <left style="medium"/>
      <right style="thin"/>
      <top style="medium"/>
      <bottom/>
    </border>
    <border>
      <left/>
      <right style="thin"/>
      <top style="thin"/>
      <bottom style="thin"/>
    </border>
    <border>
      <left style="thin"/>
      <right style="medium"/>
      <top style="medium"/>
      <bottom style="thin"/>
    </border>
    <border>
      <left/>
      <right style="thin"/>
      <top style="medium"/>
      <bottom style="thin"/>
    </border>
    <border>
      <left style="medium"/>
      <right/>
      <top style="medium"/>
      <bottom style="medium"/>
    </border>
    <border>
      <left/>
      <right/>
      <top style="medium"/>
      <bottom style="medium"/>
    </border>
    <border>
      <left/>
      <right style="thin"/>
      <top style="medium"/>
      <bottom style="medium"/>
    </border>
    <border>
      <left style="thin"/>
      <right style="medium"/>
      <top style="medium"/>
      <bottom/>
    </border>
    <border>
      <left/>
      <right style="thin"/>
      <top style="medium"/>
      <bottom/>
    </border>
    <border>
      <left style="medium">
        <color indexed="8"/>
      </left>
      <right/>
      <top style="thin"/>
      <bottom style="thin"/>
    </border>
    <border>
      <left style="medium">
        <color indexed="8"/>
      </left>
      <right/>
      <top style="thin"/>
      <bottom/>
    </border>
    <border>
      <left/>
      <right/>
      <top style="thin">
        <color indexed="8"/>
      </top>
      <bottom/>
    </border>
    <border>
      <left style="hair">
        <color indexed="55"/>
      </left>
      <right style="hair">
        <color indexed="55"/>
      </right>
      <top/>
      <bottom/>
    </border>
    <border>
      <left style="hair">
        <color indexed="55"/>
      </left>
      <right/>
      <top/>
      <bottom style="hair">
        <color indexed="55"/>
      </bottom>
    </border>
    <border>
      <left/>
      <right/>
      <top style="hair">
        <color indexed="8"/>
      </top>
      <bottom style="hair">
        <color indexed="8"/>
      </bottom>
    </border>
    <border>
      <left style="hair">
        <color indexed="8"/>
      </left>
      <right/>
      <top style="hair">
        <color indexed="8"/>
      </top>
      <bottom style="hair">
        <color indexed="8"/>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right style="hair">
        <color rgb="FF969696"/>
      </right>
      <top/>
      <bottom style="hair">
        <color rgb="FF969696"/>
      </bottom>
    </border>
    <border>
      <left/>
      <right/>
      <top/>
      <bottom style="hair">
        <color rgb="FF969696"/>
      </bottom>
    </border>
    <border>
      <left style="hair">
        <color rgb="FF969696"/>
      </left>
      <right style="hair">
        <color rgb="FF969696"/>
      </right>
      <top style="hair">
        <color rgb="FF969696"/>
      </top>
      <bottom style="hair">
        <color rgb="FF969696"/>
      </bottom>
    </border>
    <border>
      <left/>
      <right style="thin">
        <color rgb="FF000000"/>
      </right>
      <top/>
      <bottom/>
    </border>
    <border>
      <left style="thin">
        <color rgb="FF000000"/>
      </left>
      <right/>
      <top/>
      <bottom/>
    </border>
    <border>
      <left/>
      <right style="hair">
        <color rgb="FF969696"/>
      </right>
      <top/>
      <bottom/>
    </border>
    <border>
      <left style="hair">
        <color rgb="FF969696"/>
      </left>
      <right/>
      <top/>
      <bottom/>
    </border>
    <border>
      <left/>
      <right style="hair">
        <color rgb="FF969696"/>
      </right>
      <top style="hair">
        <color rgb="FF969696"/>
      </top>
      <bottom/>
    </border>
    <border>
      <left/>
      <right/>
      <top style="hair">
        <color rgb="FF969696"/>
      </top>
      <bottom/>
    </border>
    <border>
      <left style="hair">
        <color rgb="FF969696"/>
      </left>
      <right/>
      <top style="hair">
        <color rgb="FF969696"/>
      </top>
      <bottom/>
    </border>
    <border>
      <left/>
      <right style="hair">
        <color rgb="FF969696"/>
      </right>
      <top style="hair">
        <color rgb="FF969696"/>
      </top>
      <bottom style="hair">
        <color rgb="FF969696"/>
      </bottom>
    </border>
    <border>
      <left/>
      <right/>
      <top style="hair">
        <color rgb="FF969696"/>
      </top>
      <bottom style="hair">
        <color rgb="FF969696"/>
      </bottom>
    </border>
    <border>
      <left style="hair">
        <color rgb="FF969696"/>
      </left>
      <right/>
      <top style="hair">
        <color rgb="FF969696"/>
      </top>
      <bottom style="hair">
        <color rgb="FF969696"/>
      </bottom>
    </border>
    <border>
      <left/>
      <right style="thin">
        <color rgb="FF000000"/>
      </right>
      <top style="thin">
        <color rgb="FF000000"/>
      </top>
      <bottom/>
    </border>
    <border>
      <left/>
      <right/>
      <top style="thin">
        <color rgb="FF000000"/>
      </top>
      <bottom/>
    </border>
    <border>
      <left style="thin">
        <color rgb="FF000000"/>
      </left>
      <right/>
      <top style="thin">
        <color rgb="FF000000"/>
      </top>
      <bottom/>
    </border>
    <border>
      <left style="hair">
        <color rgb="FF969696"/>
      </left>
      <right/>
      <top/>
      <bottom style="hair">
        <color rgb="FF969696"/>
      </bottom>
    </border>
    <border>
      <left/>
      <right/>
      <top style="hair">
        <color rgb="FF000000"/>
      </top>
      <bottom style="hair">
        <color rgb="FF000000"/>
      </bottom>
    </border>
    <border>
      <left style="hair">
        <color rgb="FF000000"/>
      </left>
      <right/>
      <top style="hair">
        <color rgb="FF000000"/>
      </top>
      <bottom style="hair">
        <color rgb="FF000000"/>
      </bottom>
    </border>
    <border>
      <left/>
      <right style="thin"/>
      <top/>
      <bottom style="thin"/>
    </border>
    <border>
      <left/>
      <right style="thin"/>
      <top/>
      <bottom/>
    </border>
    <border>
      <left/>
      <right style="thin"/>
      <top style="thin"/>
      <bottom/>
    </border>
    <border>
      <left/>
      <right style="hair">
        <color rgb="FF000000"/>
      </right>
      <top style="hair">
        <color rgb="FF000000"/>
      </top>
      <bottom style="hair">
        <color rgb="FF000000"/>
      </bottom>
    </border>
    <border>
      <left style="medium"/>
      <right/>
      <top style="medium"/>
      <bottom/>
    </border>
    <border>
      <left/>
      <right style="medium"/>
      <top style="medium"/>
      <bottom/>
    </border>
    <border>
      <left style="medium"/>
      <right/>
      <top style="thin"/>
      <bottom style="medium"/>
    </border>
    <border>
      <left/>
      <right style="medium"/>
      <top style="thin"/>
      <bottom style="medium"/>
    </border>
    <border>
      <left/>
      <right/>
      <top style="thin"/>
      <bottom style="medium"/>
    </border>
    <border>
      <left/>
      <right style="thin"/>
      <top style="thin"/>
      <bottom style="medium"/>
    </border>
    <border>
      <left style="medium">
        <color indexed="8"/>
      </left>
      <right/>
      <top style="medium">
        <color indexed="8"/>
      </top>
      <bottom style="medium">
        <color indexed="8"/>
      </bottom>
    </border>
    <border>
      <left/>
      <right/>
      <top style="medium">
        <color indexed="8"/>
      </top>
      <bottom style="medium">
        <color indexed="8"/>
      </bottom>
    </border>
    <border>
      <left style="medium">
        <color indexed="8"/>
      </left>
      <right/>
      <top style="medium"/>
      <bottom style="medium">
        <color indexed="8"/>
      </bottom>
    </border>
    <border>
      <left/>
      <right/>
      <top style="medium"/>
      <bottom style="medium">
        <color indexed="8"/>
      </bottom>
    </border>
    <border>
      <left/>
      <right style="medium"/>
      <top style="medium"/>
      <bottom style="medium">
        <color indexed="8"/>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top style="hair">
        <color indexed="8"/>
      </top>
      <bottom style="medium">
        <color indexed="8"/>
      </bottom>
    </border>
    <border>
      <left/>
      <right/>
      <top style="hair">
        <color indexed="8"/>
      </top>
      <bottom style="medium">
        <color indexed="8"/>
      </bottom>
    </border>
    <border>
      <left/>
      <right style="hair">
        <color indexed="8"/>
      </right>
      <top style="hair">
        <color indexed="8"/>
      </top>
      <bottom style="medium">
        <color indexed="8"/>
      </bottom>
    </border>
    <border>
      <left style="thin"/>
      <right/>
      <top style="thin"/>
      <bottom style="medium">
        <color indexed="8"/>
      </bottom>
    </border>
    <border>
      <left/>
      <right style="medium">
        <color indexed="8"/>
      </right>
      <top style="thin"/>
      <bottom style="medium">
        <color indexed="8"/>
      </bottom>
    </border>
    <border>
      <left/>
      <right style="hair">
        <color indexed="8"/>
      </right>
      <top style="hair">
        <color indexed="8"/>
      </top>
      <bottom style="hair">
        <color indexed="8"/>
      </bottom>
    </border>
    <border>
      <left style="hair">
        <color indexed="8"/>
      </left>
      <right/>
      <top style="hair">
        <color indexed="8"/>
      </top>
      <bottom style="medium">
        <color indexed="8"/>
      </bottom>
    </border>
    <border>
      <left/>
      <right style="medium">
        <color indexed="8"/>
      </right>
      <top style="hair">
        <color indexed="8"/>
      </top>
      <bottom style="medium">
        <color indexed="8"/>
      </bottom>
    </border>
    <border>
      <left style="medium"/>
      <right/>
      <top style="hair">
        <color indexed="8"/>
      </top>
      <bottom style="medium"/>
    </border>
    <border>
      <left/>
      <right/>
      <top style="hair">
        <color indexed="8"/>
      </top>
      <bottom style="medium"/>
    </border>
    <border>
      <left/>
      <right style="hair">
        <color indexed="8"/>
      </right>
      <top style="hair">
        <color indexed="8"/>
      </top>
      <bottom style="medium"/>
    </border>
    <border>
      <left style="medium">
        <color indexed="8"/>
      </left>
      <right/>
      <top/>
      <bottom style="medium">
        <color indexed="8"/>
      </bottom>
    </border>
    <border>
      <left/>
      <right style="hair">
        <color indexed="8"/>
      </right>
      <top/>
      <bottom style="medium">
        <color indexed="8"/>
      </bottom>
    </border>
    <border>
      <left style="hair">
        <color indexed="8"/>
      </left>
      <right/>
      <top style="medium">
        <color indexed="8"/>
      </top>
      <bottom style="medium">
        <color indexed="8"/>
      </bottom>
    </border>
  </borders>
  <cellStyleXfs count="3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1" applyNumberFormat="0" applyFill="0" applyAlignment="0" applyProtection="0"/>
    <xf numFmtId="0" fontId="83" fillId="0" borderId="0" applyNumberFormat="0" applyFill="0" applyBorder="0">
      <alignment/>
      <protection locked="0"/>
    </xf>
    <xf numFmtId="0" fontId="84" fillId="2"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41" fillId="0" borderId="0">
      <alignment/>
      <protection locked="0"/>
    </xf>
    <xf numFmtId="0" fontId="85" fillId="0" borderId="0">
      <alignment/>
      <protection/>
    </xf>
    <xf numFmtId="0" fontId="40" fillId="0" borderId="0">
      <alignment/>
      <protection locked="0"/>
    </xf>
    <xf numFmtId="0" fontId="40" fillId="0" borderId="0">
      <alignment/>
      <protection locked="0"/>
    </xf>
    <xf numFmtId="0" fontId="0"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29" fillId="0" borderId="0">
      <alignment/>
      <protection/>
    </xf>
    <xf numFmtId="0" fontId="13" fillId="0" borderId="0">
      <alignment/>
      <protection/>
    </xf>
    <xf numFmtId="0" fontId="13" fillId="0" borderId="0">
      <alignment/>
      <protection/>
    </xf>
    <xf numFmtId="0" fontId="13" fillId="0" borderId="0">
      <alignment/>
      <protection/>
    </xf>
    <xf numFmtId="9" fontId="0" fillId="0" borderId="0" applyFill="0" applyBorder="0" applyAlignment="0" applyProtection="0"/>
    <xf numFmtId="0" fontId="5" fillId="0" borderId="0">
      <alignment/>
      <protection/>
    </xf>
    <xf numFmtId="0" fontId="29" fillId="0" borderId="0">
      <alignment/>
      <protection/>
    </xf>
    <xf numFmtId="0" fontId="13" fillId="0" borderId="0">
      <alignment/>
      <protection/>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13" fillId="0" borderId="0" applyProtection="0">
      <alignment/>
    </xf>
    <xf numFmtId="0" fontId="1" fillId="3"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7" fillId="6" borderId="0" applyNumberFormat="0" applyBorder="0" applyAlignment="0" applyProtection="0"/>
    <xf numFmtId="0" fontId="1" fillId="5" borderId="0" applyNumberFormat="0" applyBorder="0" applyAlignment="0" applyProtection="0"/>
    <xf numFmtId="0" fontId="10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7" fillId="8" borderId="0" applyNumberFormat="0" applyBorder="0" applyAlignment="0" applyProtection="0"/>
    <xf numFmtId="0" fontId="1" fillId="7" borderId="0" applyNumberFormat="0" applyBorder="0" applyAlignment="0" applyProtection="0"/>
    <xf numFmtId="0" fontId="10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7" fillId="12" borderId="0" applyNumberFormat="0" applyBorder="0" applyAlignment="0" applyProtection="0"/>
    <xf numFmtId="0" fontId="1" fillId="11" borderId="0" applyNumberFormat="0" applyBorder="0" applyAlignment="0" applyProtection="0"/>
    <xf numFmtId="0" fontId="10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7" fillId="14" borderId="0" applyNumberFormat="0" applyBorder="0" applyAlignment="0" applyProtection="0"/>
    <xf numFmtId="0" fontId="1" fillId="13" borderId="0" applyNumberFormat="0" applyBorder="0" applyAlignment="0" applyProtection="0"/>
    <xf numFmtId="0" fontId="10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7" fillId="16" borderId="0" applyNumberFormat="0" applyBorder="0" applyAlignment="0" applyProtection="0"/>
    <xf numFmtId="0" fontId="1" fillId="15" borderId="0" applyNumberFormat="0" applyBorder="0" applyAlignment="0" applyProtection="0"/>
    <xf numFmtId="0" fontId="10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7" fillId="18" borderId="0" applyNumberFormat="0" applyBorder="0" applyAlignment="0" applyProtection="0"/>
    <xf numFmtId="0" fontId="1" fillId="17" borderId="0" applyNumberFormat="0" applyBorder="0" applyAlignment="0" applyProtection="0"/>
    <xf numFmtId="0" fontId="10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7" fillId="20" borderId="0" applyNumberFormat="0" applyBorder="0" applyAlignment="0" applyProtection="0"/>
    <xf numFmtId="0" fontId="1" fillId="19" borderId="0" applyNumberFormat="0" applyBorder="0" applyAlignment="0" applyProtection="0"/>
    <xf numFmtId="0" fontId="107"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7" fillId="10" borderId="0" applyNumberFormat="0" applyBorder="0" applyAlignment="0" applyProtection="0"/>
    <xf numFmtId="0" fontId="1" fillId="21" borderId="0" applyNumberFormat="0" applyBorder="0" applyAlignment="0" applyProtection="0"/>
    <xf numFmtId="0" fontId="107" fillId="1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7" fillId="16" borderId="0" applyNumberFormat="0" applyBorder="0" applyAlignment="0" applyProtection="0"/>
    <xf numFmtId="0" fontId="1" fillId="22" borderId="0" applyNumberFormat="0" applyBorder="0" applyAlignment="0" applyProtection="0"/>
    <xf numFmtId="0" fontId="107" fillId="1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7" fillId="24" borderId="0" applyNumberFormat="0" applyBorder="0" applyAlignment="0" applyProtection="0"/>
    <xf numFmtId="0" fontId="1" fillId="23" borderId="0" applyNumberFormat="0" applyBorder="0" applyAlignment="0" applyProtection="0"/>
    <xf numFmtId="0" fontId="107" fillId="24"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8" fillId="26" borderId="0" applyNumberFormat="0" applyBorder="0" applyAlignment="0" applyProtection="0"/>
    <xf numFmtId="0" fontId="106" fillId="25" borderId="0" applyNumberFormat="0" applyBorder="0" applyAlignment="0" applyProtection="0"/>
    <xf numFmtId="0" fontId="108" fillId="26"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8" fillId="18" borderId="0" applyNumberFormat="0" applyBorder="0" applyAlignment="0" applyProtection="0"/>
    <xf numFmtId="0" fontId="106" fillId="27" borderId="0" applyNumberFormat="0" applyBorder="0" applyAlignment="0" applyProtection="0"/>
    <xf numFmtId="0" fontId="108" fillId="1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8" fillId="20" borderId="0" applyNumberFormat="0" applyBorder="0" applyAlignment="0" applyProtection="0"/>
    <xf numFmtId="0" fontId="106" fillId="28" borderId="0" applyNumberFormat="0" applyBorder="0" applyAlignment="0" applyProtection="0"/>
    <xf numFmtId="0" fontId="108" fillId="20"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8" fillId="30" borderId="0" applyNumberFormat="0" applyBorder="0" applyAlignment="0" applyProtection="0"/>
    <xf numFmtId="0" fontId="106" fillId="29" borderId="0" applyNumberFormat="0" applyBorder="0" applyAlignment="0" applyProtection="0"/>
    <xf numFmtId="0" fontId="108" fillId="30"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8" fillId="32" borderId="0" applyNumberFormat="0" applyBorder="0" applyAlignment="0" applyProtection="0"/>
    <xf numFmtId="0" fontId="106" fillId="31" borderId="0" applyNumberFormat="0" applyBorder="0" applyAlignment="0" applyProtection="0"/>
    <xf numFmtId="0" fontId="108" fillId="32"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8" fillId="34" borderId="0" applyNumberFormat="0" applyBorder="0" applyAlignment="0" applyProtection="0"/>
    <xf numFmtId="0" fontId="106" fillId="33" borderId="0" applyNumberFormat="0" applyBorder="0" applyAlignment="0" applyProtection="0"/>
    <xf numFmtId="0" fontId="108" fillId="34" borderId="0" applyNumberFormat="0" applyBorder="0" applyAlignment="0" applyProtection="0"/>
    <xf numFmtId="0" fontId="82" fillId="0" borderId="2" applyNumberFormat="0" applyFill="0" applyAlignment="0" applyProtection="0"/>
    <xf numFmtId="0" fontId="82" fillId="0" borderId="2" applyNumberFormat="0" applyFill="0" applyAlignment="0" applyProtection="0"/>
    <xf numFmtId="0" fontId="109" fillId="0" borderId="3" applyNumberFormat="0" applyFill="0" applyAlignment="0" applyProtection="0"/>
    <xf numFmtId="0" fontId="82" fillId="0" borderId="2" applyNumberFormat="0" applyFill="0" applyAlignment="0" applyProtection="0"/>
    <xf numFmtId="0" fontId="109"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110" fillId="0" borderId="0">
      <alignment/>
      <protection/>
    </xf>
    <xf numFmtId="0" fontId="110" fillId="0" borderId="0">
      <alignment/>
      <protection/>
    </xf>
    <xf numFmtId="0" fontId="110" fillId="0" borderId="0">
      <alignment/>
      <protection/>
    </xf>
    <xf numFmtId="0" fontId="84" fillId="2" borderId="0" applyNumberFormat="0" applyBorder="0" applyAlignment="0" applyProtection="0"/>
    <xf numFmtId="0" fontId="84" fillId="2" borderId="0" applyNumberFormat="0" applyBorder="0" applyAlignment="0" applyProtection="0"/>
    <xf numFmtId="0" fontId="111" fillId="6" borderId="0" applyNumberFormat="0" applyBorder="0" applyAlignment="0" applyProtection="0"/>
    <xf numFmtId="0" fontId="84" fillId="2" borderId="0" applyNumberFormat="0" applyBorder="0" applyAlignment="0" applyProtection="0"/>
    <xf numFmtId="0" fontId="111" fillId="6" borderId="0" applyNumberFormat="0" applyBorder="0" applyAlignment="0" applyProtection="0"/>
    <xf numFmtId="0" fontId="103" fillId="35" borderId="4" applyNumberFormat="0" applyAlignment="0" applyProtection="0"/>
    <xf numFmtId="0" fontId="103" fillId="35" borderId="4" applyNumberFormat="0" applyAlignment="0" applyProtection="0"/>
    <xf numFmtId="0" fontId="112" fillId="36" borderId="5" applyNumberFormat="0" applyAlignment="0" applyProtection="0"/>
    <xf numFmtId="0" fontId="103" fillId="35" borderId="4" applyNumberFormat="0" applyAlignment="0" applyProtection="0"/>
    <xf numFmtId="0" fontId="112" fillId="36" borderId="5" applyNumberFormat="0" applyAlignment="0" applyProtection="0"/>
    <xf numFmtId="0" fontId="94" fillId="0" borderId="6" applyNumberFormat="0" applyFill="0" applyAlignment="0" applyProtection="0"/>
    <xf numFmtId="0" fontId="94" fillId="0" borderId="6" applyNumberFormat="0" applyFill="0" applyAlignment="0" applyProtection="0"/>
    <xf numFmtId="0" fontId="2" fillId="0" borderId="1" applyNumberFormat="0" applyFill="0" applyAlignment="0" applyProtection="0"/>
    <xf numFmtId="0" fontId="94" fillId="0" borderId="6" applyNumberFormat="0" applyFill="0" applyAlignment="0" applyProtection="0"/>
    <xf numFmtId="0" fontId="2" fillId="0" borderId="1" applyNumberFormat="0" applyFill="0" applyAlignment="0" applyProtection="0"/>
    <xf numFmtId="0" fontId="95" fillId="0" borderId="7" applyNumberFormat="0" applyFill="0" applyAlignment="0" applyProtection="0"/>
    <xf numFmtId="0" fontId="95" fillId="0" borderId="7" applyNumberFormat="0" applyFill="0" applyAlignment="0" applyProtection="0"/>
    <xf numFmtId="0" fontId="113" fillId="0" borderId="8" applyNumberFormat="0" applyFill="0" applyAlignment="0" applyProtection="0"/>
    <xf numFmtId="0" fontId="95" fillId="0" borderId="7" applyNumberFormat="0" applyFill="0" applyAlignment="0" applyProtection="0"/>
    <xf numFmtId="0" fontId="113" fillId="0" borderId="8" applyNumberFormat="0" applyFill="0" applyAlignment="0" applyProtection="0"/>
    <xf numFmtId="0" fontId="96" fillId="0" borderId="9" applyNumberFormat="0" applyFill="0" applyAlignment="0" applyProtection="0"/>
    <xf numFmtId="0" fontId="96" fillId="0" borderId="9" applyNumberFormat="0" applyFill="0" applyAlignment="0" applyProtection="0"/>
    <xf numFmtId="0" fontId="114" fillId="0" borderId="10" applyNumberFormat="0" applyFill="0" applyAlignment="0" applyProtection="0"/>
    <xf numFmtId="0" fontId="96" fillId="0" borderId="9" applyNumberFormat="0" applyFill="0" applyAlignment="0" applyProtection="0"/>
    <xf numFmtId="0" fontId="114" fillId="0" borderId="10"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14" fillId="0" borderId="0" applyNumberFormat="0" applyFill="0" applyBorder="0" applyAlignment="0" applyProtection="0"/>
    <xf numFmtId="0" fontId="96" fillId="0" borderId="0" applyNumberFormat="0" applyFill="0" applyBorder="0" applyAlignment="0" applyProtection="0"/>
    <xf numFmtId="0" fontId="11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5" fillId="0" borderId="0" applyNumberFormat="0" applyFill="0" applyBorder="0" applyAlignment="0" applyProtection="0"/>
    <xf numFmtId="0" fontId="93" fillId="0" borderId="0" applyNumberFormat="0" applyFill="0" applyBorder="0" applyAlignment="0" applyProtection="0"/>
    <xf numFmtId="0" fontId="115" fillId="0" borderId="0" applyNumberFormat="0" applyFill="0" applyBorder="0" applyAlignment="0" applyProtection="0"/>
    <xf numFmtId="0" fontId="98" fillId="37" borderId="0" applyNumberFormat="0" applyBorder="0" applyAlignment="0" applyProtection="0"/>
    <xf numFmtId="0" fontId="98" fillId="37" borderId="0" applyNumberFormat="0" applyBorder="0" applyAlignment="0" applyProtection="0"/>
    <xf numFmtId="0" fontId="116" fillId="38" borderId="0" applyNumberFormat="0" applyBorder="0" applyAlignment="0" applyProtection="0"/>
    <xf numFmtId="0" fontId="98" fillId="37" borderId="0" applyNumberFormat="0" applyBorder="0" applyAlignment="0" applyProtection="0"/>
    <xf numFmtId="0" fontId="116" fillId="3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4" fontId="13" fillId="0" borderId="0">
      <alignment/>
      <protection/>
    </xf>
    <xf numFmtId="4" fontId="13" fillId="0" borderId="0">
      <alignment/>
      <protection/>
    </xf>
    <xf numFmtId="4" fontId="13"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 fillId="39" borderId="11" applyNumberFormat="0" applyFont="0" applyAlignment="0" applyProtection="0"/>
    <xf numFmtId="0" fontId="1" fillId="39" borderId="11"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3" fillId="40" borderId="12" applyNumberFormat="0" applyFont="0" applyAlignment="0" applyProtection="0"/>
    <xf numFmtId="0" fontId="1" fillId="39" borderId="1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2" fillId="0" borderId="13" applyNumberFormat="0" applyFill="0" applyAlignment="0" applyProtection="0"/>
    <xf numFmtId="0" fontId="102" fillId="0" borderId="13" applyNumberFormat="0" applyFill="0" applyAlignment="0" applyProtection="0"/>
    <xf numFmtId="0" fontId="118" fillId="0" borderId="14" applyNumberFormat="0" applyFill="0" applyAlignment="0" applyProtection="0"/>
    <xf numFmtId="0" fontId="102" fillId="0" borderId="13" applyNumberFormat="0" applyFill="0" applyAlignment="0" applyProtection="0"/>
    <xf numFmtId="0" fontId="118" fillId="0" borderId="14" applyNumberFormat="0" applyFill="0" applyAlignment="0" applyProtection="0"/>
    <xf numFmtId="0" fontId="97" fillId="41" borderId="0" applyNumberFormat="0" applyBorder="0" applyAlignment="0" applyProtection="0"/>
    <xf numFmtId="0" fontId="97" fillId="41" borderId="0" applyNumberFormat="0" applyBorder="0" applyAlignment="0" applyProtection="0"/>
    <xf numFmtId="0" fontId="119" fillId="8" borderId="0" applyNumberFormat="0" applyBorder="0" applyAlignment="0" applyProtection="0"/>
    <xf numFmtId="0" fontId="97" fillId="41" borderId="0" applyNumberFormat="0" applyBorder="0" applyAlignment="0" applyProtection="0"/>
    <xf numFmtId="0" fontId="119" fillId="8" borderId="0" applyNumberFormat="0" applyBorder="0" applyAlignment="0" applyProtection="0"/>
    <xf numFmtId="0" fontId="16" fillId="42" borderId="0">
      <alignment horizontal="left"/>
      <protection/>
    </xf>
    <xf numFmtId="0" fontId="16" fillId="42" borderId="0">
      <alignment horizontal="left"/>
      <protection/>
    </xf>
    <xf numFmtId="0" fontId="16" fillId="42" borderId="0">
      <alignment horizontal="left"/>
      <protection/>
    </xf>
    <xf numFmtId="0" fontId="16" fillId="42" borderId="0">
      <alignment horizontal="left"/>
      <protection/>
    </xf>
    <xf numFmtId="0" fontId="74" fillId="43" borderId="0">
      <alignment/>
      <protection/>
    </xf>
    <xf numFmtId="0" fontId="74" fillId="43" borderId="0">
      <alignment/>
      <protection/>
    </xf>
    <xf numFmtId="0" fontId="74" fillId="43" borderId="0">
      <alignment/>
      <protection/>
    </xf>
    <xf numFmtId="0" fontId="104" fillId="0" borderId="0" applyNumberFormat="0" applyFill="0" applyBorder="0" applyAlignment="0" applyProtection="0"/>
    <xf numFmtId="0" fontId="104" fillId="0" borderId="0" applyNumberFormat="0" applyFill="0" applyBorder="0" applyAlignment="0" applyProtection="0"/>
    <xf numFmtId="0" fontId="120" fillId="0" borderId="0" applyNumberFormat="0" applyFill="0" applyBorder="0" applyAlignment="0" applyProtection="0"/>
    <xf numFmtId="0" fontId="104" fillId="0" borderId="0" applyNumberFormat="0" applyFill="0" applyBorder="0" applyAlignment="0" applyProtection="0"/>
    <xf numFmtId="0" fontId="12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179" fontId="8" fillId="0" borderId="15">
      <alignment horizontal="right" vertical="center"/>
      <protection/>
    </xf>
    <xf numFmtId="0" fontId="99" fillId="44" borderId="16" applyNumberFormat="0" applyAlignment="0" applyProtection="0"/>
    <xf numFmtId="0" fontId="99" fillId="44" borderId="16" applyNumberFormat="0" applyAlignment="0" applyProtection="0"/>
    <xf numFmtId="0" fontId="121" fillId="14" borderId="17" applyNumberFormat="0" applyAlignment="0" applyProtection="0"/>
    <xf numFmtId="0" fontId="99" fillId="44" borderId="16" applyNumberFormat="0" applyAlignment="0" applyProtection="0"/>
    <xf numFmtId="0" fontId="121" fillId="14" borderId="17" applyNumberFormat="0" applyAlignment="0" applyProtection="0"/>
    <xf numFmtId="0" fontId="101" fillId="45" borderId="16" applyNumberFormat="0" applyAlignment="0" applyProtection="0"/>
    <xf numFmtId="0" fontId="101" fillId="45" borderId="16" applyNumberFormat="0" applyAlignment="0" applyProtection="0"/>
    <xf numFmtId="0" fontId="122" fillId="46" borderId="17" applyNumberFormat="0" applyAlignment="0" applyProtection="0"/>
    <xf numFmtId="0" fontId="101" fillId="45" borderId="16" applyNumberFormat="0" applyAlignment="0" applyProtection="0"/>
    <xf numFmtId="0" fontId="122" fillId="46" borderId="17" applyNumberFormat="0" applyAlignment="0" applyProtection="0"/>
    <xf numFmtId="0" fontId="100" fillId="45" borderId="18" applyNumberFormat="0" applyAlignment="0" applyProtection="0"/>
    <xf numFmtId="0" fontId="100" fillId="45" borderId="18" applyNumberFormat="0" applyAlignment="0" applyProtection="0"/>
    <xf numFmtId="0" fontId="123" fillId="46" borderId="19" applyNumberFormat="0" applyAlignment="0" applyProtection="0"/>
    <xf numFmtId="0" fontId="100" fillId="45" borderId="18" applyNumberFormat="0" applyAlignment="0" applyProtection="0"/>
    <xf numFmtId="0" fontId="123" fillId="46" borderId="19" applyNumberFormat="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24" fillId="0" borderId="0" applyNumberFormat="0" applyFill="0" applyBorder="0" applyAlignment="0" applyProtection="0"/>
    <xf numFmtId="0" fontId="105" fillId="0" borderId="0" applyNumberFormat="0" applyFill="0" applyBorder="0" applyAlignment="0" applyProtection="0"/>
    <xf numFmtId="0" fontId="124" fillId="0" borderId="0" applyNumberForma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6" fillId="47" borderId="0" applyNumberFormat="0" applyBorder="0" applyAlignment="0" applyProtection="0"/>
    <xf numFmtId="0" fontId="106" fillId="47" borderId="0" applyNumberFormat="0" applyBorder="0" applyAlignment="0" applyProtection="0"/>
    <xf numFmtId="0" fontId="108" fillId="48" borderId="0" applyNumberFormat="0" applyBorder="0" applyAlignment="0" applyProtection="0"/>
    <xf numFmtId="0" fontId="106" fillId="47" borderId="0" applyNumberFormat="0" applyBorder="0" applyAlignment="0" applyProtection="0"/>
    <xf numFmtId="0" fontId="108" fillId="48" borderId="0" applyNumberFormat="0" applyBorder="0" applyAlignment="0" applyProtection="0"/>
    <xf numFmtId="0" fontId="106" fillId="49" borderId="0" applyNumberFormat="0" applyBorder="0" applyAlignment="0" applyProtection="0"/>
    <xf numFmtId="0" fontId="106" fillId="49" borderId="0" applyNumberFormat="0" applyBorder="0" applyAlignment="0" applyProtection="0"/>
    <xf numFmtId="0" fontId="108" fillId="50" borderId="0" applyNumberFormat="0" applyBorder="0" applyAlignment="0" applyProtection="0"/>
    <xf numFmtId="0" fontId="106" fillId="49" borderId="0" applyNumberFormat="0" applyBorder="0" applyAlignment="0" applyProtection="0"/>
    <xf numFmtId="0" fontId="108" fillId="50" borderId="0" applyNumberFormat="0" applyBorder="0" applyAlignment="0" applyProtection="0"/>
    <xf numFmtId="0" fontId="106" fillId="51" borderId="0" applyNumberFormat="0" applyBorder="0" applyAlignment="0" applyProtection="0"/>
    <xf numFmtId="0" fontId="106" fillId="51" borderId="0" applyNumberFormat="0" applyBorder="0" applyAlignment="0" applyProtection="0"/>
    <xf numFmtId="0" fontId="108" fillId="52" borderId="0" applyNumberFormat="0" applyBorder="0" applyAlignment="0" applyProtection="0"/>
    <xf numFmtId="0" fontId="106" fillId="51" borderId="0" applyNumberFormat="0" applyBorder="0" applyAlignment="0" applyProtection="0"/>
    <xf numFmtId="0" fontId="108" fillId="52" borderId="0" applyNumberFormat="0" applyBorder="0" applyAlignment="0" applyProtection="0"/>
    <xf numFmtId="0" fontId="106" fillId="53" borderId="0" applyNumberFormat="0" applyBorder="0" applyAlignment="0" applyProtection="0"/>
    <xf numFmtId="0" fontId="106" fillId="53" borderId="0" applyNumberFormat="0" applyBorder="0" applyAlignment="0" applyProtection="0"/>
    <xf numFmtId="0" fontId="108" fillId="30" borderId="0" applyNumberFormat="0" applyBorder="0" applyAlignment="0" applyProtection="0"/>
    <xf numFmtId="0" fontId="106" fillId="53" borderId="0" applyNumberFormat="0" applyBorder="0" applyAlignment="0" applyProtection="0"/>
    <xf numFmtId="0" fontId="108" fillId="30" borderId="0" applyNumberFormat="0" applyBorder="0" applyAlignment="0" applyProtection="0"/>
    <xf numFmtId="0" fontId="106" fillId="54" borderId="0" applyNumberFormat="0" applyBorder="0" applyAlignment="0" applyProtection="0"/>
    <xf numFmtId="0" fontId="106" fillId="54" borderId="0" applyNumberFormat="0" applyBorder="0" applyAlignment="0" applyProtection="0"/>
    <xf numFmtId="0" fontId="108" fillId="32" borderId="0" applyNumberFormat="0" applyBorder="0" applyAlignment="0" applyProtection="0"/>
    <xf numFmtId="0" fontId="106" fillId="54" borderId="0" applyNumberFormat="0" applyBorder="0" applyAlignment="0" applyProtection="0"/>
    <xf numFmtId="0" fontId="108" fillId="32" borderId="0" applyNumberFormat="0" applyBorder="0" applyAlignment="0" applyProtection="0"/>
    <xf numFmtId="0" fontId="106" fillId="55" borderId="0" applyNumberFormat="0" applyBorder="0" applyAlignment="0" applyProtection="0"/>
    <xf numFmtId="0" fontId="106" fillId="55" borderId="0" applyNumberFormat="0" applyBorder="0" applyAlignment="0" applyProtection="0"/>
    <xf numFmtId="0" fontId="108" fillId="56" borderId="0" applyNumberFormat="0" applyBorder="0" applyAlignment="0" applyProtection="0"/>
    <xf numFmtId="0" fontId="106" fillId="55" borderId="0" applyNumberFormat="0" applyBorder="0" applyAlignment="0" applyProtection="0"/>
    <xf numFmtId="0" fontId="108" fillId="56"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41" fillId="0" borderId="0">
      <alignment/>
      <protection locked="0"/>
    </xf>
    <xf numFmtId="0" fontId="83" fillId="0" borderId="0" applyNumberFormat="0" applyFill="0" applyBorder="0">
      <alignment/>
      <protection locked="0"/>
    </xf>
    <xf numFmtId="0" fontId="41" fillId="0" borderId="0">
      <alignment/>
      <protection/>
    </xf>
    <xf numFmtId="0" fontId="147" fillId="0" borderId="0" applyNumberFormat="0" applyFill="0" applyBorder="0" applyAlignment="0" applyProtection="0"/>
  </cellStyleXfs>
  <cellXfs count="1594">
    <xf numFmtId="0" fontId="0" fillId="0" borderId="0" xfId="0"/>
    <xf numFmtId="0" fontId="6" fillId="0" borderId="0" xfId="0" applyFont="1"/>
    <xf numFmtId="0" fontId="4" fillId="0" borderId="0" xfId="0" applyFont="1"/>
    <xf numFmtId="0" fontId="3" fillId="0" borderId="0" xfId="0" applyFont="1"/>
    <xf numFmtId="0" fontId="3" fillId="0" borderId="15" xfId="0" applyFont="1" applyFill="1" applyBorder="1" applyAlignment="1">
      <alignment vertical="top" wrapText="1"/>
    </xf>
    <xf numFmtId="0" fontId="3" fillId="0" borderId="15" xfId="0" applyFont="1" applyBorder="1" applyAlignment="1">
      <alignment vertical="top" wrapText="1"/>
    </xf>
    <xf numFmtId="49" fontId="3" fillId="0" borderId="15" xfId="0" applyNumberFormat="1" applyFont="1" applyFill="1" applyBorder="1" applyAlignment="1">
      <alignment horizontal="center"/>
    </xf>
    <xf numFmtId="166" fontId="3" fillId="0" borderId="15" xfId="0" applyNumberFormat="1" applyFont="1" applyFill="1" applyBorder="1" applyAlignment="1">
      <alignment/>
    </xf>
    <xf numFmtId="0" fontId="0" fillId="0" borderId="15" xfId="0" applyNumberFormat="1" applyFont="1" applyFill="1" applyBorder="1" applyAlignment="1">
      <alignment horizontal="left"/>
    </xf>
    <xf numFmtId="0" fontId="0" fillId="0" borderId="0" xfId="0" applyFont="1"/>
    <xf numFmtId="49" fontId="9" fillId="0" borderId="15" xfId="0" applyNumberFormat="1" applyFont="1" applyBorder="1" applyAlignment="1">
      <alignment horizontal="center"/>
    </xf>
    <xf numFmtId="0" fontId="8" fillId="0" borderId="0" xfId="0" applyFont="1"/>
    <xf numFmtId="0" fontId="9" fillId="0" borderId="0" xfId="0" applyFont="1"/>
    <xf numFmtId="0" fontId="9" fillId="0" borderId="15" xfId="0" applyNumberFormat="1" applyFont="1" applyBorder="1" applyAlignment="1">
      <alignment horizontal="left"/>
    </xf>
    <xf numFmtId="166" fontId="9" fillId="0" borderId="15" xfId="0" applyNumberFormat="1" applyFont="1" applyFill="1" applyBorder="1" applyAlignment="1">
      <alignment/>
    </xf>
    <xf numFmtId="49" fontId="9" fillId="0" borderId="15" xfId="0" applyNumberFormat="1" applyFont="1" applyFill="1" applyBorder="1" applyAlignment="1">
      <alignment horizontal="center"/>
    </xf>
    <xf numFmtId="49" fontId="3" fillId="0" borderId="15" xfId="0" applyNumberFormat="1" applyFont="1" applyFill="1" applyBorder="1" applyAlignment="1">
      <alignment horizontal="center" vertical="top"/>
    </xf>
    <xf numFmtId="166" fontId="12" fillId="0" borderId="15" xfId="0" applyNumberFormat="1" applyFont="1" applyFill="1" applyBorder="1" applyAlignment="1">
      <alignment horizontal="right" vertical="top"/>
    </xf>
    <xf numFmtId="166" fontId="12" fillId="57" borderId="15" xfId="0" applyNumberFormat="1" applyFont="1" applyFill="1" applyBorder="1" applyAlignment="1">
      <alignment horizontal="right" vertical="top"/>
    </xf>
    <xf numFmtId="49" fontId="3" fillId="57" borderId="15" xfId="0" applyNumberFormat="1" applyFont="1" applyFill="1" applyBorder="1" applyAlignment="1">
      <alignment horizontal="center" vertical="top"/>
    </xf>
    <xf numFmtId="0" fontId="11" fillId="0" borderId="0" xfId="0" applyFont="1" applyAlignment="1">
      <alignment horizontal="center" vertical="center"/>
    </xf>
    <xf numFmtId="0" fontId="9" fillId="57" borderId="15" xfId="0" applyNumberFormat="1" applyFont="1" applyFill="1" applyBorder="1" applyAlignment="1">
      <alignment horizontal="left"/>
    </xf>
    <xf numFmtId="49" fontId="9" fillId="57" borderId="15" xfId="0" applyNumberFormat="1" applyFont="1" applyFill="1" applyBorder="1" applyAlignment="1">
      <alignment horizontal="center"/>
    </xf>
    <xf numFmtId="0" fontId="3" fillId="0" borderId="15" xfId="0" applyNumberFormat="1" applyFont="1" applyFill="1" applyBorder="1" applyAlignment="1">
      <alignment horizontal="left" vertical="top" wrapText="1"/>
    </xf>
    <xf numFmtId="0" fontId="3" fillId="57" borderId="15" xfId="0" applyNumberFormat="1" applyFont="1" applyFill="1" applyBorder="1" applyAlignment="1">
      <alignment horizontal="left" vertical="top" wrapText="1"/>
    </xf>
    <xf numFmtId="0" fontId="3" fillId="0" borderId="20" xfId="0" applyNumberFormat="1" applyFont="1" applyFill="1" applyBorder="1" applyAlignment="1">
      <alignment horizontal="left" vertical="top" wrapText="1"/>
    </xf>
    <xf numFmtId="49" fontId="3" fillId="0" borderId="20" xfId="0" applyNumberFormat="1" applyFont="1" applyFill="1" applyBorder="1" applyAlignment="1">
      <alignment horizontal="center" vertical="top"/>
    </xf>
    <xf numFmtId="166" fontId="12" fillId="0" borderId="20" xfId="0" applyNumberFormat="1" applyFont="1" applyFill="1" applyBorder="1" applyAlignment="1">
      <alignment horizontal="right" vertical="top"/>
    </xf>
    <xf numFmtId="49" fontId="11" fillId="57" borderId="15" xfId="0" applyNumberFormat="1" applyFont="1" applyFill="1" applyBorder="1" applyAlignment="1">
      <alignment horizontal="center" vertical="center"/>
    </xf>
    <xf numFmtId="166" fontId="11" fillId="0" borderId="15" xfId="0" applyNumberFormat="1" applyFont="1" applyFill="1" applyBorder="1" applyAlignment="1">
      <alignment horizontal="center" vertical="center"/>
    </xf>
    <xf numFmtId="166" fontId="9" fillId="57" borderId="15" xfId="0" applyNumberFormat="1" applyFont="1" applyFill="1" applyBorder="1" applyAlignment="1">
      <alignment/>
    </xf>
    <xf numFmtId="49" fontId="3" fillId="0" borderId="15" xfId="0" applyNumberFormat="1" applyFont="1" applyBorder="1" applyAlignment="1">
      <alignment horizontal="center" vertical="top"/>
    </xf>
    <xf numFmtId="0" fontId="3" fillId="0" borderId="15" xfId="0" applyNumberFormat="1" applyFont="1" applyBorder="1" applyAlignment="1">
      <alignment horizontal="left" vertical="top" wrapText="1"/>
    </xf>
    <xf numFmtId="0" fontId="3" fillId="0" borderId="15" xfId="0" applyFont="1" applyBorder="1" applyAlignment="1">
      <alignment wrapText="1"/>
    </xf>
    <xf numFmtId="49" fontId="3" fillId="0" borderId="15" xfId="0" applyNumberFormat="1" applyFont="1" applyBorder="1" applyAlignment="1">
      <alignment horizontal="left" vertical="top" wrapText="1"/>
    </xf>
    <xf numFmtId="166" fontId="13" fillId="0" borderId="15" xfId="0" applyNumberFormat="1" applyFont="1" applyFill="1" applyBorder="1" applyAlignment="1">
      <alignment horizontal="right" vertical="top"/>
    </xf>
    <xf numFmtId="0" fontId="8" fillId="0" borderId="15" xfId="0" applyNumberFormat="1" applyFont="1" applyFill="1" applyBorder="1" applyAlignment="1">
      <alignment horizontal="left"/>
    </xf>
    <xf numFmtId="49" fontId="0" fillId="0" borderId="15" xfId="0" applyNumberFormat="1" applyFont="1" applyFill="1" applyBorder="1" applyAlignment="1">
      <alignment horizontal="center" vertical="top"/>
    </xf>
    <xf numFmtId="49" fontId="0" fillId="0" borderId="15" xfId="0" applyNumberFormat="1" applyFont="1" applyFill="1" applyBorder="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Alignment="1">
      <alignment horizontal="center" vertical="top"/>
    </xf>
    <xf numFmtId="166" fontId="13" fillId="0" borderId="0" xfId="0" applyNumberFormat="1" applyFont="1" applyFill="1" applyBorder="1" applyAlignment="1">
      <alignment horizontal="right" vertical="top"/>
    </xf>
    <xf numFmtId="167" fontId="0" fillId="0" borderId="0" xfId="0" applyNumberFormat="1" applyFont="1" applyAlignment="1">
      <alignment horizontal="right" vertical="top"/>
    </xf>
    <xf numFmtId="164" fontId="0" fillId="0" borderId="0" xfId="0" applyNumberFormat="1" applyFont="1" applyAlignment="1">
      <alignment horizontal="right" vertical="top"/>
    </xf>
    <xf numFmtId="49" fontId="9" fillId="0" borderId="21" xfId="0" applyNumberFormat="1" applyFont="1" applyBorder="1" applyAlignment="1">
      <alignment horizontal="center"/>
    </xf>
    <xf numFmtId="166" fontId="9" fillId="0" borderId="21" xfId="0" applyNumberFormat="1" applyFont="1" applyFill="1" applyBorder="1" applyAlignment="1">
      <alignment/>
    </xf>
    <xf numFmtId="49" fontId="9" fillId="0" borderId="22" xfId="0" applyNumberFormat="1" applyFont="1" applyBorder="1" applyAlignment="1">
      <alignment horizontal="center"/>
    </xf>
    <xf numFmtId="0" fontId="9" fillId="0" borderId="22" xfId="0" applyNumberFormat="1" applyFont="1" applyBorder="1" applyAlignment="1">
      <alignment horizontal="center"/>
    </xf>
    <xf numFmtId="0" fontId="9" fillId="0" borderId="15" xfId="0" applyNumberFormat="1" applyFont="1" applyFill="1" applyBorder="1" applyAlignment="1">
      <alignment horizontal="left"/>
    </xf>
    <xf numFmtId="49" fontId="3" fillId="58" borderId="15" xfId="0" applyNumberFormat="1" applyFont="1" applyFill="1" applyBorder="1" applyAlignment="1">
      <alignment horizontal="center" vertical="top"/>
    </xf>
    <xf numFmtId="166" fontId="12" fillId="58" borderId="15" xfId="0" applyNumberFormat="1" applyFont="1" applyFill="1" applyBorder="1" applyAlignment="1">
      <alignment horizontal="right" vertical="top"/>
    </xf>
    <xf numFmtId="0" fontId="9" fillId="0" borderId="21" xfId="0" applyNumberFormat="1" applyFont="1" applyFill="1" applyBorder="1" applyAlignment="1">
      <alignment horizontal="left"/>
    </xf>
    <xf numFmtId="0" fontId="8" fillId="58" borderId="15" xfId="0" applyNumberFormat="1" applyFont="1" applyFill="1" applyBorder="1" applyAlignment="1">
      <alignment horizontal="left"/>
    </xf>
    <xf numFmtId="0" fontId="8" fillId="58" borderId="23" xfId="0" applyNumberFormat="1" applyFont="1" applyFill="1" applyBorder="1" applyAlignment="1">
      <alignment horizontal="left"/>
    </xf>
    <xf numFmtId="49" fontId="3" fillId="58" borderId="23" xfId="0" applyNumberFormat="1" applyFont="1" applyFill="1" applyBorder="1" applyAlignment="1">
      <alignment horizontal="center" vertical="top"/>
    </xf>
    <xf numFmtId="166" fontId="12" fillId="58" borderId="23" xfId="0" applyNumberFormat="1" applyFont="1" applyFill="1" applyBorder="1" applyAlignment="1">
      <alignment horizontal="right" vertical="top"/>
    </xf>
    <xf numFmtId="167" fontId="3" fillId="58" borderId="23" xfId="0" applyNumberFormat="1" applyFont="1" applyFill="1" applyBorder="1" applyAlignment="1">
      <alignment horizontal="right" vertical="top"/>
    </xf>
    <xf numFmtId="0" fontId="0" fillId="0" borderId="0" xfId="0" applyFont="1" applyAlignment="1">
      <alignment vertical="center"/>
    </xf>
    <xf numFmtId="165" fontId="7" fillId="0" borderId="0" xfId="0" applyNumberFormat="1" applyFont="1" applyFill="1" applyBorder="1" applyAlignment="1">
      <alignment horizontal="right" vertical="top"/>
    </xf>
    <xf numFmtId="49" fontId="0" fillId="0" borderId="0" xfId="0" applyNumberFormat="1" applyFont="1" applyAlignment="1">
      <alignment horizontal="left" vertical="top"/>
    </xf>
    <xf numFmtId="0" fontId="0" fillId="0" borderId="0" xfId="0" applyAlignment="1">
      <alignment vertical="center"/>
    </xf>
    <xf numFmtId="164" fontId="9" fillId="0" borderId="24" xfId="0" applyNumberFormat="1" applyFont="1" applyBorder="1" applyAlignment="1">
      <alignment/>
    </xf>
    <xf numFmtId="164" fontId="9" fillId="0" borderId="24" xfId="0" applyNumberFormat="1" applyFont="1" applyFill="1" applyBorder="1" applyAlignment="1">
      <alignment/>
    </xf>
    <xf numFmtId="164" fontId="3" fillId="0" borderId="24" xfId="0" applyNumberFormat="1" applyFont="1" applyFill="1" applyBorder="1" applyAlignment="1">
      <alignment horizontal="right" vertical="top"/>
    </xf>
    <xf numFmtId="164" fontId="3" fillId="57" borderId="24" xfId="0" applyNumberFormat="1" applyFont="1" applyFill="1" applyBorder="1" applyAlignment="1">
      <alignment horizontal="right" vertical="top"/>
    </xf>
    <xf numFmtId="164" fontId="14" fillId="58" borderId="25" xfId="0" applyNumberFormat="1" applyFont="1" applyFill="1" applyBorder="1" applyAlignment="1">
      <alignment horizontal="right" vertical="center"/>
    </xf>
    <xf numFmtId="49" fontId="14" fillId="58" borderId="26" xfId="0" applyNumberFormat="1" applyFont="1" applyFill="1" applyBorder="1" applyAlignment="1">
      <alignment horizontal="center" vertical="center"/>
    </xf>
    <xf numFmtId="49" fontId="14" fillId="58" borderId="26" xfId="0" applyNumberFormat="1" applyFont="1" applyFill="1" applyBorder="1" applyAlignment="1">
      <alignment horizontal="left" vertical="center"/>
    </xf>
    <xf numFmtId="0" fontId="14" fillId="58" borderId="26" xfId="0" applyNumberFormat="1" applyFont="1" applyFill="1" applyBorder="1" applyAlignment="1">
      <alignment horizontal="left" vertical="center"/>
    </xf>
    <xf numFmtId="166" fontId="15" fillId="58" borderId="26" xfId="0" applyNumberFormat="1" applyFont="1" applyFill="1" applyBorder="1" applyAlignment="1">
      <alignment horizontal="right" vertical="center"/>
    </xf>
    <xf numFmtId="167" fontId="14" fillId="58" borderId="26" xfId="0" applyNumberFormat="1" applyFont="1" applyFill="1" applyBorder="1" applyAlignment="1">
      <alignment horizontal="right" vertical="center"/>
    </xf>
    <xf numFmtId="164" fontId="9" fillId="0" borderId="27" xfId="0" applyNumberFormat="1" applyFont="1" applyBorder="1" applyAlignment="1">
      <alignment/>
    </xf>
    <xf numFmtId="164" fontId="3" fillId="0" borderId="24" xfId="0" applyNumberFormat="1" applyFont="1" applyFill="1" applyBorder="1" applyAlignment="1">
      <alignment/>
    </xf>
    <xf numFmtId="164" fontId="3" fillId="57" borderId="24" xfId="0" applyNumberFormat="1" applyFont="1" applyFill="1" applyBorder="1" applyAlignment="1">
      <alignment/>
    </xf>
    <xf numFmtId="164" fontId="3" fillId="0" borderId="28" xfId="0" applyNumberFormat="1" applyFont="1" applyFill="1" applyBorder="1" applyAlignment="1">
      <alignment/>
    </xf>
    <xf numFmtId="164" fontId="3" fillId="57" borderId="28" xfId="0" applyNumberFormat="1" applyFont="1" applyFill="1" applyBorder="1" applyAlignment="1">
      <alignment horizontal="right" vertical="top"/>
    </xf>
    <xf numFmtId="164" fontId="11" fillId="0" borderId="24" xfId="0" applyNumberFormat="1" applyFont="1" applyBorder="1" applyAlignment="1">
      <alignment horizontal="center" vertical="center"/>
    </xf>
    <xf numFmtId="164" fontId="3" fillId="0" borderId="24" xfId="0" applyNumberFormat="1" applyFont="1" applyBorder="1" applyAlignment="1">
      <alignment/>
    </xf>
    <xf numFmtId="164" fontId="3" fillId="0" borderId="24" xfId="0" applyNumberFormat="1" applyFont="1" applyBorder="1" applyAlignment="1">
      <alignment horizontal="right" vertical="top"/>
    </xf>
    <xf numFmtId="164" fontId="0" fillId="0" borderId="24" xfId="0" applyNumberFormat="1" applyFont="1" applyBorder="1" applyAlignment="1">
      <alignment horizontal="right" vertical="top"/>
    </xf>
    <xf numFmtId="164" fontId="0" fillId="58" borderId="24" xfId="0" applyNumberFormat="1" applyFont="1" applyFill="1" applyBorder="1" applyAlignment="1">
      <alignment horizontal="right" vertical="top"/>
    </xf>
    <xf numFmtId="164" fontId="86" fillId="57" borderId="24" xfId="22" applyNumberFormat="1" applyFont="1" applyFill="1" applyBorder="1" applyAlignment="1">
      <alignment horizontal="right" vertical="top"/>
    </xf>
    <xf numFmtId="164" fontId="0" fillId="58" borderId="29" xfId="0" applyNumberFormat="1" applyFont="1" applyFill="1" applyBorder="1" applyAlignment="1">
      <alignment horizontal="right" vertical="top"/>
    </xf>
    <xf numFmtId="0" fontId="0" fillId="0" borderId="15" xfId="0" applyFill="1" applyBorder="1"/>
    <xf numFmtId="0" fontId="0" fillId="0" borderId="0" xfId="0" applyBorder="1"/>
    <xf numFmtId="0" fontId="0" fillId="0" borderId="0" xfId="0" applyAlignment="1">
      <alignment horizontal="center"/>
    </xf>
    <xf numFmtId="0" fontId="0" fillId="0" borderId="30" xfId="0" applyFill="1" applyBorder="1" applyAlignment="1">
      <alignment horizontal="center"/>
    </xf>
    <xf numFmtId="3" fontId="0" fillId="0" borderId="0" xfId="0" applyNumberFormat="1"/>
    <xf numFmtId="164" fontId="14" fillId="58" borderId="31" xfId="0" applyNumberFormat="1" applyFont="1" applyFill="1" applyBorder="1" applyAlignment="1">
      <alignment/>
    </xf>
    <xf numFmtId="0" fontId="13" fillId="0" borderId="32" xfId="0" applyFont="1" applyBorder="1" applyAlignment="1">
      <alignment horizontal="justify"/>
    </xf>
    <xf numFmtId="0" fontId="0" fillId="0" borderId="32" xfId="0" applyBorder="1" applyAlignment="1">
      <alignment horizontal="center"/>
    </xf>
    <xf numFmtId="3" fontId="13" fillId="0" borderId="32" xfId="53" applyNumberFormat="1" applyFont="1" applyBorder="1" applyAlignment="1">
      <alignment horizontal="right"/>
    </xf>
    <xf numFmtId="0" fontId="13" fillId="0" borderId="32" xfId="0" applyFont="1" applyBorder="1" applyAlignment="1">
      <alignment horizontal="center"/>
    </xf>
    <xf numFmtId="0" fontId="27" fillId="0" borderId="33" xfId="0" applyFont="1" applyBorder="1" applyAlignment="1">
      <alignment horizontal="justify"/>
    </xf>
    <xf numFmtId="0" fontId="16" fillId="0" borderId="32" xfId="0" applyFont="1" applyBorder="1" applyAlignment="1">
      <alignment horizontal="justify"/>
    </xf>
    <xf numFmtId="0" fontId="28" fillId="0" borderId="32" xfId="0" applyFont="1" applyBorder="1" applyAlignment="1">
      <alignment horizontal="justify" wrapText="1"/>
    </xf>
    <xf numFmtId="3" fontId="16" fillId="0" borderId="32" xfId="53" applyNumberFormat="1" applyFont="1" applyBorder="1" applyAlignment="1">
      <alignment horizontal="right"/>
    </xf>
    <xf numFmtId="0" fontId="27" fillId="0" borderId="32" xfId="0" applyFont="1" applyBorder="1" applyAlignment="1">
      <alignment horizontal="justify"/>
    </xf>
    <xf numFmtId="0" fontId="27" fillId="0" borderId="32" xfId="0" applyFont="1" applyBorder="1" applyAlignment="1">
      <alignment horizontal="center"/>
    </xf>
    <xf numFmtId="0" fontId="13" fillId="0" borderId="32" xfId="0" applyFont="1" applyBorder="1" applyAlignment="1">
      <alignment horizontal="center" wrapText="1"/>
    </xf>
    <xf numFmtId="0" fontId="13" fillId="0" borderId="33" xfId="0" applyFont="1" applyBorder="1" applyAlignment="1">
      <alignment horizontal="justify"/>
    </xf>
    <xf numFmtId="0" fontId="0" fillId="0" borderId="32" xfId="0" applyBorder="1" applyAlignment="1">
      <alignment/>
    </xf>
    <xf numFmtId="0" fontId="0" fillId="0" borderId="32" xfId="0" applyBorder="1" applyAlignment="1">
      <alignment wrapText="1"/>
    </xf>
    <xf numFmtId="0" fontId="13" fillId="0" borderId="32" xfId="0" applyFont="1" applyBorder="1" applyAlignment="1">
      <alignment horizontal="justify" wrapText="1"/>
    </xf>
    <xf numFmtId="0" fontId="13" fillId="0" borderId="32" xfId="26" applyFont="1" applyBorder="1" applyAlignment="1">
      <alignment horizontal="justify"/>
      <protection/>
    </xf>
    <xf numFmtId="0" fontId="13" fillId="0" borderId="32" xfId="0" applyFont="1" applyBorder="1" applyAlignment="1">
      <alignment wrapText="1"/>
    </xf>
    <xf numFmtId="0" fontId="30" fillId="0" borderId="0" xfId="0" applyFont="1" applyBorder="1"/>
    <xf numFmtId="0" fontId="30" fillId="0" borderId="34" xfId="0" applyFont="1" applyBorder="1" applyAlignment="1">
      <alignment horizontal="center" wrapText="1"/>
    </xf>
    <xf numFmtId="0" fontId="32" fillId="0" borderId="34" xfId="0" applyFont="1" applyBorder="1" applyAlignment="1">
      <alignment horizontal="center" wrapText="1"/>
    </xf>
    <xf numFmtId="0" fontId="32" fillId="0" borderId="34" xfId="0" applyFont="1" applyBorder="1" applyAlignment="1">
      <alignment horizontal="center" wrapText="1"/>
    </xf>
    <xf numFmtId="0" fontId="8" fillId="59" borderId="22" xfId="0" applyFont="1" applyFill="1" applyBorder="1" applyAlignment="1">
      <alignment horizontal="center" vertical="center" wrapText="1"/>
    </xf>
    <xf numFmtId="3" fontId="8" fillId="59" borderId="22" xfId="53" applyNumberFormat="1" applyFont="1" applyFill="1" applyBorder="1" applyAlignment="1">
      <alignment horizontal="center" vertical="center" wrapText="1"/>
    </xf>
    <xf numFmtId="0" fontId="31" fillId="59" borderId="22" xfId="0" applyFont="1" applyFill="1" applyBorder="1" applyAlignment="1">
      <alignment horizontal="center" vertical="center" wrapText="1"/>
    </xf>
    <xf numFmtId="3" fontId="0" fillId="0" borderId="32" xfId="0" applyNumberFormat="1" applyFont="1" applyBorder="1" applyAlignment="1">
      <alignment horizontal="right"/>
    </xf>
    <xf numFmtId="3" fontId="27" fillId="0" borderId="32" xfId="0" applyNumberFormat="1" applyFont="1" applyBorder="1" applyAlignment="1">
      <alignment horizontal="right"/>
    </xf>
    <xf numFmtId="3" fontId="0" fillId="0" borderId="0" xfId="0" applyNumberFormat="1" applyAlignment="1">
      <alignment horizontal="right"/>
    </xf>
    <xf numFmtId="3" fontId="0" fillId="0" borderId="35" xfId="0" applyNumberFormat="1" applyFont="1" applyBorder="1" applyAlignment="1">
      <alignment horizontal="right"/>
    </xf>
    <xf numFmtId="0" fontId="32" fillId="0" borderId="36" xfId="0" applyFont="1" applyBorder="1" applyAlignment="1">
      <alignment horizontal="center" wrapText="1"/>
    </xf>
    <xf numFmtId="0" fontId="30" fillId="58" borderId="37" xfId="0" applyFont="1" applyFill="1" applyBorder="1"/>
    <xf numFmtId="3" fontId="12" fillId="0" borderId="38" xfId="27" applyNumberFormat="1" applyFont="1" applyBorder="1" applyAlignment="1">
      <alignment horizontal="center"/>
      <protection/>
    </xf>
    <xf numFmtId="0" fontId="12" fillId="0" borderId="39" xfId="27" applyFont="1" applyBorder="1" applyAlignment="1">
      <alignment horizontal="left" vertical="center" wrapText="1"/>
      <protection/>
    </xf>
    <xf numFmtId="0" fontId="12" fillId="0" borderId="40" xfId="27" applyFont="1" applyBorder="1" applyAlignment="1">
      <alignment horizontal="center"/>
      <protection/>
    </xf>
    <xf numFmtId="0" fontId="33" fillId="0" borderId="39" xfId="27" applyFont="1" applyBorder="1" applyAlignment="1">
      <alignment horizontal="left" vertical="center" wrapText="1"/>
      <protection/>
    </xf>
    <xf numFmtId="3" fontId="33" fillId="0" borderId="38" xfId="27" applyNumberFormat="1" applyFont="1" applyFill="1" applyBorder="1" applyAlignment="1">
      <alignment horizontal="center"/>
      <protection/>
    </xf>
    <xf numFmtId="0" fontId="12" fillId="0" borderId="40" xfId="27" applyFont="1" applyFill="1" applyBorder="1" applyAlignment="1">
      <alignment horizontal="center"/>
      <protection/>
    </xf>
    <xf numFmtId="0" fontId="33" fillId="0" borderId="39" xfId="27" applyFont="1" applyFill="1" applyBorder="1" applyAlignment="1">
      <alignment horizontal="left" vertical="center" wrapText="1"/>
      <protection/>
    </xf>
    <xf numFmtId="0" fontId="12" fillId="0" borderId="39" xfId="27" applyFont="1" applyFill="1" applyBorder="1" applyAlignment="1">
      <alignment horizontal="left" vertical="center" wrapText="1"/>
      <protection/>
    </xf>
    <xf numFmtId="0" fontId="12" fillId="0" borderId="41" xfId="27" applyFont="1" applyFill="1" applyBorder="1" applyAlignment="1">
      <alignment horizontal="center" vertical="center" wrapText="1"/>
      <protection/>
    </xf>
    <xf numFmtId="3" fontId="12" fillId="0" borderId="38" xfId="27" applyNumberFormat="1" applyFont="1" applyFill="1" applyBorder="1" applyAlignment="1">
      <alignment horizontal="center"/>
      <protection/>
    </xf>
    <xf numFmtId="0" fontId="12" fillId="0" borderId="15" xfId="47" applyFont="1" applyBorder="1" applyAlignment="1">
      <alignment vertical="top" wrapText="1"/>
      <protection/>
    </xf>
    <xf numFmtId="0" fontId="12" fillId="0" borderId="15" xfId="50" applyFont="1" applyFill="1" applyBorder="1" applyAlignment="1">
      <alignment horizontal="center" vertical="center"/>
      <protection/>
    </xf>
    <xf numFmtId="0" fontId="12" fillId="0" borderId="15" xfId="50" applyFont="1" applyFill="1" applyBorder="1" applyAlignment="1">
      <alignment vertical="center"/>
      <protection/>
    </xf>
    <xf numFmtId="0" fontId="12" fillId="0" borderId="15" xfId="27" applyFont="1" applyFill="1" applyBorder="1" applyAlignment="1" applyProtection="1">
      <alignment horizontal="center" vertical="center"/>
      <protection/>
    </xf>
    <xf numFmtId="0" fontId="12" fillId="0" borderId="15" xfId="27" applyFont="1" applyBorder="1" applyAlignment="1" applyProtection="1">
      <alignment horizontal="left" wrapText="1"/>
      <protection hidden="1" locked="0"/>
    </xf>
    <xf numFmtId="3" fontId="12" fillId="0" borderId="38" xfId="0" applyNumberFormat="1" applyFont="1" applyFill="1" applyBorder="1" applyAlignment="1">
      <alignment horizontal="center"/>
    </xf>
    <xf numFmtId="0" fontId="12" fillId="0" borderId="40" xfId="0" applyFont="1" applyFill="1" applyBorder="1" applyAlignment="1">
      <alignment horizontal="center"/>
    </xf>
    <xf numFmtId="0" fontId="12" fillId="58" borderId="39" xfId="27" applyFont="1" applyFill="1" applyBorder="1" applyAlignment="1">
      <alignment horizontal="left" vertical="center" wrapText="1"/>
      <protection/>
    </xf>
    <xf numFmtId="0" fontId="12" fillId="58" borderId="39" xfId="0" applyFont="1" applyFill="1" applyBorder="1" applyAlignment="1">
      <alignment horizontal="left" vertical="center" wrapText="1"/>
    </xf>
    <xf numFmtId="0" fontId="3" fillId="0" borderId="23" xfId="55" applyFont="1" applyFill="1" applyBorder="1" applyAlignment="1">
      <alignment horizontal="left" vertical="center" wrapText="1"/>
      <protection/>
    </xf>
    <xf numFmtId="0" fontId="12" fillId="0" borderId="42" xfId="27" applyFont="1" applyFill="1" applyBorder="1" applyAlignment="1">
      <alignment horizontal="center" vertical="center" wrapText="1"/>
      <protection/>
    </xf>
    <xf numFmtId="3" fontId="12" fillId="0" borderId="43" xfId="27" applyNumberFormat="1" applyFont="1" applyFill="1" applyBorder="1" applyAlignment="1">
      <alignment horizontal="center"/>
      <protection/>
    </xf>
    <xf numFmtId="0" fontId="12" fillId="0" borderId="44" xfId="27" applyFont="1" applyFill="1" applyBorder="1" applyAlignment="1">
      <alignment horizontal="center"/>
      <protection/>
    </xf>
    <xf numFmtId="0" fontId="3" fillId="0" borderId="15" xfId="27" applyFont="1" applyFill="1" applyBorder="1" applyAlignment="1">
      <alignment vertical="center" wrapText="1"/>
      <protection/>
    </xf>
    <xf numFmtId="0" fontId="12" fillId="0" borderId="15" xfId="27" applyFont="1" applyFill="1" applyBorder="1" applyAlignment="1">
      <alignment horizontal="center" vertical="center" wrapText="1"/>
      <protection/>
    </xf>
    <xf numFmtId="3" fontId="12" fillId="0" borderId="15" xfId="27" applyNumberFormat="1" applyFont="1" applyFill="1" applyBorder="1" applyAlignment="1">
      <alignment horizontal="center"/>
      <protection/>
    </xf>
    <xf numFmtId="0" fontId="3" fillId="0" borderId="15" xfId="55" applyFont="1" applyFill="1" applyBorder="1" applyAlignment="1">
      <alignment horizontal="center" vertical="center"/>
      <protection/>
    </xf>
    <xf numFmtId="0" fontId="3" fillId="0" borderId="21" xfId="55" applyFont="1" applyFill="1" applyBorder="1" applyAlignment="1">
      <alignment horizontal="left" vertical="center" wrapText="1"/>
      <protection/>
    </xf>
    <xf numFmtId="0" fontId="12" fillId="0" borderId="45" xfId="27" applyFont="1" applyFill="1" applyBorder="1" applyAlignment="1">
      <alignment horizontal="center" vertical="center" wrapText="1"/>
      <protection/>
    </xf>
    <xf numFmtId="0" fontId="12" fillId="0" borderId="15" xfId="50" applyFont="1" applyFill="1" applyBorder="1" applyAlignment="1">
      <alignment vertical="center" wrapText="1"/>
      <protection/>
    </xf>
    <xf numFmtId="0" fontId="12" fillId="0" borderId="41" xfId="27" applyFont="1" applyFill="1" applyBorder="1" applyAlignment="1">
      <alignment horizontal="left" vertical="center" wrapText="1"/>
      <protection/>
    </xf>
    <xf numFmtId="49" fontId="3" fillId="0" borderId="15" xfId="55" applyNumberFormat="1" applyFont="1" applyFill="1" applyBorder="1" applyAlignment="1">
      <alignment horizontal="center" vertical="center"/>
      <protection/>
    </xf>
    <xf numFmtId="0" fontId="3" fillId="0" borderId="15" xfId="55" applyFont="1" applyFill="1" applyBorder="1" applyAlignment="1">
      <alignment horizontal="left" vertical="center" wrapText="1"/>
      <protection/>
    </xf>
    <xf numFmtId="0" fontId="12" fillId="0" borderId="15" xfId="27" applyFont="1" applyFill="1" applyBorder="1" applyAlignment="1" applyProtection="1">
      <alignment horizontal="center" vertical="center" wrapText="1"/>
      <protection/>
    </xf>
    <xf numFmtId="0" fontId="12" fillId="0" borderId="15" xfId="27" applyFont="1" applyFill="1" applyBorder="1" applyAlignment="1" applyProtection="1">
      <alignment horizontal="left" vertical="center" wrapText="1"/>
      <protection/>
    </xf>
    <xf numFmtId="0" fontId="3" fillId="0" borderId="15" xfId="27" applyFont="1" applyFill="1" applyBorder="1" applyAlignment="1" applyProtection="1">
      <alignment horizontal="center" vertical="center"/>
      <protection hidden="1"/>
    </xf>
    <xf numFmtId="0" fontId="12" fillId="0" borderId="15" xfId="27" applyFont="1" applyFill="1" applyBorder="1" applyAlignment="1" applyProtection="1">
      <alignment horizontal="left" vertical="center" wrapText="1"/>
      <protection hidden="1"/>
    </xf>
    <xf numFmtId="0" fontId="3" fillId="0" borderId="15" xfId="39" applyFont="1" applyFill="1" applyBorder="1" applyAlignment="1">
      <alignment horizontal="center" vertical="center"/>
      <protection/>
    </xf>
    <xf numFmtId="0" fontId="3" fillId="0" borderId="15" xfId="39" applyFont="1" applyFill="1" applyBorder="1" applyAlignment="1">
      <alignment vertical="center" wrapText="1"/>
      <protection/>
    </xf>
    <xf numFmtId="3" fontId="12" fillId="0" borderId="23" xfId="27" applyNumberFormat="1" applyFont="1" applyFill="1" applyBorder="1" applyAlignment="1">
      <alignment horizontal="center"/>
      <protection/>
    </xf>
    <xf numFmtId="0" fontId="3" fillId="0" borderId="23" xfId="39" applyFont="1" applyFill="1" applyBorder="1" applyAlignment="1">
      <alignment horizontal="center" vertical="center"/>
      <protection/>
    </xf>
    <xf numFmtId="0" fontId="3" fillId="0" borderId="23" xfId="39" applyFont="1" applyFill="1" applyBorder="1" applyAlignment="1">
      <alignment vertical="center" wrapText="1"/>
      <protection/>
    </xf>
    <xf numFmtId="0" fontId="12" fillId="0" borderId="42" xfId="27" applyFont="1" applyFill="1" applyBorder="1" applyAlignment="1">
      <alignment horizontal="left" vertical="center" wrapText="1"/>
      <protection/>
    </xf>
    <xf numFmtId="0" fontId="12" fillId="0" borderId="15" xfId="27" applyFont="1" applyFill="1" applyBorder="1" applyAlignment="1">
      <alignment horizontal="center" vertical="center"/>
      <protection/>
    </xf>
    <xf numFmtId="0" fontId="12" fillId="0" borderId="15" xfId="27" applyFont="1" applyFill="1" applyBorder="1" applyAlignment="1">
      <alignment horizontal="left" vertical="center" wrapText="1"/>
      <protection/>
    </xf>
    <xf numFmtId="0" fontId="12" fillId="0" borderId="15" xfId="27" applyFont="1" applyFill="1" applyBorder="1" applyAlignment="1">
      <alignment horizontal="center"/>
      <protection/>
    </xf>
    <xf numFmtId="0" fontId="3" fillId="0" borderId="15" xfId="27" applyFont="1" applyBorder="1" applyAlignment="1" applyProtection="1">
      <alignment horizontal="center" vertical="center" wrapText="1"/>
      <protection/>
    </xf>
    <xf numFmtId="0" fontId="3" fillId="0" borderId="15" xfId="55" applyFont="1" applyFill="1" applyBorder="1" applyAlignment="1">
      <alignment vertical="center" wrapText="1"/>
      <protection/>
    </xf>
    <xf numFmtId="3" fontId="12" fillId="0" borderId="46" xfId="27" applyNumberFormat="1" applyFont="1" applyFill="1" applyBorder="1" applyAlignment="1">
      <alignment horizontal="center"/>
      <protection/>
    </xf>
    <xf numFmtId="0" fontId="12" fillId="0" borderId="47" xfId="27" applyFont="1" applyFill="1" applyBorder="1" applyAlignment="1">
      <alignment horizontal="center"/>
      <protection/>
    </xf>
    <xf numFmtId="0" fontId="3" fillId="0" borderId="47" xfId="55" applyFont="1" applyFill="1" applyBorder="1" applyAlignment="1">
      <alignment horizontal="left" vertical="center" wrapText="1"/>
      <protection/>
    </xf>
    <xf numFmtId="0" fontId="12" fillId="0" borderId="47" xfId="27" applyFont="1" applyFill="1" applyBorder="1" applyAlignment="1">
      <alignment horizontal="left" vertical="center" wrapText="1"/>
      <protection/>
    </xf>
    <xf numFmtId="0" fontId="3" fillId="0" borderId="15" xfId="27" applyFont="1" applyBorder="1" applyAlignment="1" applyProtection="1">
      <alignment horizontal="left" vertical="center" wrapText="1"/>
      <protection/>
    </xf>
    <xf numFmtId="0" fontId="12" fillId="0" borderId="15" xfId="39" applyFont="1" applyFill="1" applyBorder="1" applyAlignment="1">
      <alignment horizontal="center" vertical="center"/>
      <protection/>
    </xf>
    <xf numFmtId="3" fontId="33" fillId="0" borderId="15" xfId="27" applyNumberFormat="1" applyFont="1" applyFill="1" applyBorder="1" applyAlignment="1">
      <alignment horizontal="center"/>
      <protection/>
    </xf>
    <xf numFmtId="0" fontId="33" fillId="0" borderId="15" xfId="27" applyFont="1" applyFill="1" applyBorder="1" applyAlignment="1">
      <alignment horizontal="left" vertical="center" wrapText="1"/>
      <protection/>
    </xf>
    <xf numFmtId="0" fontId="12" fillId="0" borderId="15" xfId="27" applyFont="1" applyFill="1" applyBorder="1" applyAlignment="1">
      <alignment horizontal="left" vertical="center" wrapText="1"/>
      <protection/>
    </xf>
    <xf numFmtId="0" fontId="12" fillId="0" borderId="23" xfId="27" applyFont="1" applyFill="1" applyBorder="1" applyAlignment="1">
      <alignment horizontal="center"/>
      <protection/>
    </xf>
    <xf numFmtId="0" fontId="12" fillId="0" borderId="23" xfId="27" applyFont="1" applyFill="1" applyBorder="1" applyAlignment="1">
      <alignment horizontal="left" vertical="center" wrapText="1"/>
      <protection/>
    </xf>
    <xf numFmtId="49" fontId="12" fillId="0" borderId="15" xfId="27" applyNumberFormat="1" applyFont="1" applyFill="1" applyBorder="1" applyAlignment="1">
      <alignment horizontal="center"/>
      <protection/>
    </xf>
    <xf numFmtId="0" fontId="12" fillId="0" borderId="15" xfId="50" applyFont="1" applyFill="1" applyBorder="1" applyAlignment="1">
      <alignment horizontal="left" vertical="center" wrapText="1"/>
      <protection/>
    </xf>
    <xf numFmtId="0" fontId="12" fillId="0" borderId="15" xfId="50" applyFont="1" applyFill="1" applyBorder="1" applyAlignment="1">
      <alignment vertical="center" wrapText="1"/>
      <protection/>
    </xf>
    <xf numFmtId="0" fontId="12" fillId="0" borderId="15" xfId="27" applyFont="1" applyBorder="1" applyAlignment="1" applyProtection="1">
      <alignment vertical="center" wrapText="1"/>
      <protection/>
    </xf>
    <xf numFmtId="0" fontId="12" fillId="0" borderId="15" xfId="51" applyFont="1" applyFill="1" applyBorder="1" applyAlignment="1">
      <alignment vertical="center" wrapText="1"/>
      <protection/>
    </xf>
    <xf numFmtId="0" fontId="3" fillId="0" borderId="15" xfId="45" applyFont="1" applyFill="1" applyBorder="1" applyAlignment="1">
      <alignment horizontal="left" vertical="center"/>
      <protection/>
    </xf>
    <xf numFmtId="0" fontId="3" fillId="0" borderId="15" xfId="45" applyFont="1" applyFill="1" applyBorder="1" applyAlignment="1">
      <alignment vertical="center" wrapText="1"/>
      <protection/>
    </xf>
    <xf numFmtId="0" fontId="12" fillId="0" borderId="15" xfId="55" applyFont="1" applyFill="1" applyBorder="1" applyAlignment="1">
      <alignment horizontal="left" vertical="center"/>
      <protection/>
    </xf>
    <xf numFmtId="0" fontId="12" fillId="0" borderId="15" xfId="55" applyFont="1" applyFill="1" applyBorder="1" applyAlignment="1">
      <alignment vertical="center" wrapText="1"/>
      <protection/>
    </xf>
    <xf numFmtId="0" fontId="12" fillId="0" borderId="15" xfId="50" applyFont="1" applyFill="1" applyBorder="1" applyAlignment="1">
      <alignment horizontal="left" vertical="center"/>
      <protection/>
    </xf>
    <xf numFmtId="0" fontId="3" fillId="0" borderId="15" xfId="49" applyFont="1" applyFill="1" applyBorder="1" applyAlignment="1">
      <alignment vertical="center" wrapText="1"/>
      <protection/>
    </xf>
    <xf numFmtId="3" fontId="12" fillId="0" borderId="48" xfId="27" applyNumberFormat="1" applyFont="1" applyFill="1" applyBorder="1" applyAlignment="1">
      <alignment horizontal="center"/>
      <protection/>
    </xf>
    <xf numFmtId="0" fontId="12" fillId="0" borderId="40" xfId="27" applyFont="1" applyFill="1" applyBorder="1" applyAlignment="1">
      <alignment horizontal="left" vertical="center" wrapText="1"/>
      <protection/>
    </xf>
    <xf numFmtId="0" fontId="12" fillId="0" borderId="0" xfId="27" applyFont="1">
      <alignment/>
      <protection/>
    </xf>
    <xf numFmtId="0" fontId="12" fillId="0" borderId="0" xfId="27" applyFont="1" applyAlignment="1">
      <alignment horizontal="center"/>
      <protection/>
    </xf>
    <xf numFmtId="0" fontId="12" fillId="0" borderId="4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0" xfId="0" applyFont="1" applyFill="1" applyBorder="1" applyAlignment="1">
      <alignment horizontal="left" vertical="center"/>
    </xf>
    <xf numFmtId="0" fontId="3" fillId="0" borderId="15" xfId="46" applyFont="1" applyFill="1" applyBorder="1" applyAlignment="1">
      <alignment horizontal="left" vertical="center" wrapText="1"/>
      <protection/>
    </xf>
    <xf numFmtId="0" fontId="3" fillId="59" borderId="15" xfId="46" applyFont="1" applyFill="1" applyBorder="1" applyAlignment="1">
      <alignment horizontal="left" vertical="center" wrapText="1"/>
      <protection/>
    </xf>
    <xf numFmtId="3" fontId="33" fillId="0" borderId="38" xfId="34" applyNumberFormat="1" applyFont="1" applyFill="1" applyBorder="1" applyAlignment="1">
      <alignment horizontal="center"/>
      <protection/>
    </xf>
    <xf numFmtId="0" fontId="12" fillId="0" borderId="49" xfId="34" applyFont="1" applyFill="1" applyBorder="1" applyAlignment="1">
      <alignment horizontal="center"/>
      <protection/>
    </xf>
    <xf numFmtId="0" fontId="33" fillId="0" borderId="50" xfId="34" applyFont="1" applyFill="1" applyBorder="1" applyAlignment="1">
      <alignment horizontal="left" vertical="center" wrapText="1"/>
      <protection/>
    </xf>
    <xf numFmtId="0" fontId="12" fillId="0" borderId="50" xfId="34" applyFont="1" applyFill="1" applyBorder="1" applyAlignment="1">
      <alignment horizontal="left" vertical="center" wrapText="1"/>
      <protection/>
    </xf>
    <xf numFmtId="0" fontId="12" fillId="0" borderId="50" xfId="34" applyFont="1" applyFill="1" applyBorder="1" applyAlignment="1">
      <alignment horizontal="center"/>
      <protection/>
    </xf>
    <xf numFmtId="3" fontId="12" fillId="0" borderId="51" xfId="34" applyNumberFormat="1" applyFont="1" applyFill="1" applyBorder="1" applyAlignment="1">
      <alignment horizontal="center"/>
      <protection/>
    </xf>
    <xf numFmtId="0" fontId="12" fillId="0" borderId="41" xfId="26" applyFont="1" applyFill="1" applyBorder="1" applyAlignment="1">
      <alignment horizontal="center" vertical="center" wrapText="1"/>
      <protection/>
    </xf>
    <xf numFmtId="0" fontId="12" fillId="0" borderId="15" xfId="34" applyFont="1" applyFill="1" applyBorder="1" applyAlignment="1">
      <alignment horizontal="center"/>
      <protection/>
    </xf>
    <xf numFmtId="0" fontId="3" fillId="0" borderId="15" xfId="26" applyFont="1" applyBorder="1" applyAlignment="1" applyProtection="1">
      <alignment horizontal="left" vertical="center" wrapText="1"/>
      <protection/>
    </xf>
    <xf numFmtId="0" fontId="12" fillId="0" borderId="15" xfId="55" applyFont="1" applyFill="1" applyBorder="1" applyAlignment="1">
      <alignment vertical="center" wrapText="1"/>
      <protection/>
    </xf>
    <xf numFmtId="0" fontId="12" fillId="0" borderId="15" xfId="47" applyFont="1" applyBorder="1" applyAlignment="1">
      <alignment vertical="center" wrapText="1"/>
      <protection/>
    </xf>
    <xf numFmtId="0" fontId="3" fillId="0" borderId="15" xfId="55" applyFont="1" applyFill="1" applyBorder="1" applyAlignment="1">
      <alignment wrapText="1"/>
      <protection/>
    </xf>
    <xf numFmtId="0" fontId="7" fillId="0" borderId="15" xfId="26" applyFont="1" applyFill="1" applyBorder="1" applyAlignment="1" applyProtection="1">
      <alignment horizontal="left" vertical="center" wrapText="1"/>
      <protection/>
    </xf>
    <xf numFmtId="3" fontId="33" fillId="0" borderId="51" xfId="34" applyNumberFormat="1" applyFont="1" applyFill="1" applyBorder="1" applyAlignment="1">
      <alignment horizontal="center"/>
      <protection/>
    </xf>
    <xf numFmtId="0" fontId="33" fillId="0" borderId="15" xfId="34" applyFont="1" applyFill="1" applyBorder="1" applyAlignment="1">
      <alignment horizontal="left" vertical="center" wrapText="1"/>
      <protection/>
    </xf>
    <xf numFmtId="0" fontId="7" fillId="0" borderId="15" xfId="26" applyFont="1" applyFill="1" applyBorder="1" applyAlignment="1">
      <alignment horizontal="left" vertical="center"/>
      <protection/>
    </xf>
    <xf numFmtId="0" fontId="3" fillId="0" borderId="15" xfId="26" applyFont="1" applyFill="1" applyBorder="1" applyAlignment="1">
      <alignment horizontal="left" vertical="center" wrapText="1"/>
      <protection/>
    </xf>
    <xf numFmtId="0" fontId="12" fillId="0" borderId="15" xfId="34" applyFont="1" applyFill="1" applyBorder="1" applyAlignment="1">
      <alignment horizontal="left" vertical="center" wrapText="1"/>
      <protection/>
    </xf>
    <xf numFmtId="0" fontId="3" fillId="0" borderId="15" xfId="39" applyFont="1" applyFill="1" applyBorder="1" applyAlignment="1">
      <alignment horizontal="left" vertical="center" wrapText="1"/>
      <protection/>
    </xf>
    <xf numFmtId="3" fontId="12" fillId="0" borderId="38" xfId="34" applyNumberFormat="1" applyFont="1" applyFill="1" applyBorder="1" applyAlignment="1">
      <alignment horizontal="center"/>
      <protection/>
    </xf>
    <xf numFmtId="0" fontId="12" fillId="0" borderId="40" xfId="34" applyFont="1" applyFill="1" applyBorder="1" applyAlignment="1">
      <alignment horizontal="center"/>
      <protection/>
    </xf>
    <xf numFmtId="0" fontId="12" fillId="0" borderId="15" xfId="52" applyFont="1" applyFill="1" applyBorder="1" applyAlignment="1">
      <alignment vertical="center" wrapText="1"/>
      <protection/>
    </xf>
    <xf numFmtId="0" fontId="12" fillId="0" borderId="15" xfId="51" applyFont="1" applyFill="1" applyBorder="1" applyAlignment="1">
      <alignment horizontal="left" vertical="center"/>
      <protection/>
    </xf>
    <xf numFmtId="0" fontId="12" fillId="0" borderId="39" xfId="34" applyFont="1" applyFill="1" applyBorder="1" applyAlignment="1">
      <alignment horizontal="center"/>
      <protection/>
    </xf>
    <xf numFmtId="0" fontId="12" fillId="0" borderId="39" xfId="34" applyFont="1" applyFill="1" applyBorder="1" applyAlignment="1">
      <alignment horizontal="left" vertical="center" wrapText="1"/>
      <protection/>
    </xf>
    <xf numFmtId="0" fontId="89" fillId="0" borderId="15" xfId="39" applyFont="1" applyFill="1" applyBorder="1" applyAlignment="1">
      <alignment vertical="center"/>
      <protection/>
    </xf>
    <xf numFmtId="0" fontId="12" fillId="0" borderId="15" xfId="51" applyFont="1" applyFill="1" applyBorder="1" applyAlignment="1">
      <alignment horizontal="left" vertical="center" wrapText="1"/>
      <protection/>
    </xf>
    <xf numFmtId="0" fontId="12" fillId="0" borderId="15" xfId="26" applyFont="1" applyBorder="1" applyAlignment="1" applyProtection="1">
      <alignment vertical="center" wrapText="1"/>
      <protection/>
    </xf>
    <xf numFmtId="0" fontId="12" fillId="0" borderId="15" xfId="38" applyFont="1" applyFill="1" applyBorder="1" applyAlignment="1">
      <alignment horizontal="center" vertical="center"/>
      <protection/>
    </xf>
    <xf numFmtId="0" fontId="12" fillId="0" borderId="39" xfId="26" applyFont="1" applyFill="1" applyBorder="1" applyAlignment="1">
      <alignment horizontal="left" vertical="center" wrapText="1"/>
      <protection/>
    </xf>
    <xf numFmtId="49" fontId="12" fillId="0" borderId="38" xfId="34" applyNumberFormat="1" applyFont="1" applyFill="1" applyBorder="1" applyAlignment="1">
      <alignment horizontal="center"/>
      <protection/>
    </xf>
    <xf numFmtId="0" fontId="12" fillId="0" borderId="15" xfId="51" applyFont="1" applyFill="1" applyBorder="1" applyAlignment="1">
      <alignment horizontal="left" vertical="center"/>
      <protection/>
    </xf>
    <xf numFmtId="0" fontId="12" fillId="0" borderId="40" xfId="38" applyFont="1" applyFill="1" applyBorder="1" applyAlignment="1">
      <alignment horizontal="center" vertical="center"/>
      <protection/>
    </xf>
    <xf numFmtId="0" fontId="33" fillId="0" borderId="39" xfId="34" applyFont="1" applyFill="1" applyBorder="1" applyAlignment="1">
      <alignment horizontal="left" vertical="center" wrapText="1"/>
      <protection/>
    </xf>
    <xf numFmtId="0" fontId="12" fillId="0" borderId="0" xfId="34" applyFont="1">
      <alignment/>
      <protection/>
    </xf>
    <xf numFmtId="3" fontId="13" fillId="0" borderId="38" xfId="38" applyNumberFormat="1" applyFont="1" applyBorder="1" applyAlignment="1">
      <alignment horizontal="center"/>
      <protection/>
    </xf>
    <xf numFmtId="0" fontId="13" fillId="0" borderId="52" xfId="38" applyFont="1" applyBorder="1" applyAlignment="1">
      <alignment horizontal="center"/>
      <protection/>
    </xf>
    <xf numFmtId="0" fontId="13" fillId="0" borderId="39" xfId="38" applyFont="1" applyBorder="1" applyAlignment="1">
      <alignment horizontal="left" vertical="center" wrapText="1"/>
      <protection/>
    </xf>
    <xf numFmtId="0" fontId="13" fillId="0" borderId="39" xfId="38" applyFont="1" applyBorder="1" applyAlignment="1">
      <alignment horizontal="center"/>
      <protection/>
    </xf>
    <xf numFmtId="3" fontId="16" fillId="0" borderId="38" xfId="38" applyNumberFormat="1" applyFont="1" applyFill="1" applyBorder="1" applyAlignment="1">
      <alignment horizontal="center"/>
      <protection/>
    </xf>
    <xf numFmtId="0" fontId="13" fillId="0" borderId="49" xfId="38" applyFont="1" applyFill="1" applyBorder="1" applyAlignment="1">
      <alignment horizontal="center"/>
      <protection/>
    </xf>
    <xf numFmtId="0" fontId="16" fillId="0" borderId="50" xfId="38" applyFont="1" applyFill="1" applyBorder="1" applyAlignment="1">
      <alignment horizontal="left" vertical="center" wrapText="1"/>
      <protection/>
    </xf>
    <xf numFmtId="0" fontId="13" fillId="0" borderId="50" xfId="38" applyFont="1" applyFill="1" applyBorder="1" applyAlignment="1">
      <alignment horizontal="left" vertical="center" wrapText="1"/>
      <protection/>
    </xf>
    <xf numFmtId="0" fontId="13" fillId="0" borderId="39" xfId="38" applyFont="1" applyFill="1" applyBorder="1" applyAlignment="1">
      <alignment horizontal="center"/>
      <protection/>
    </xf>
    <xf numFmtId="3" fontId="13" fillId="0" borderId="51" xfId="38" applyNumberFormat="1" applyFont="1" applyFill="1" applyBorder="1" applyAlignment="1">
      <alignment horizontal="center"/>
      <protection/>
    </xf>
    <xf numFmtId="0" fontId="3" fillId="0" borderId="15" xfId="41" applyFont="1" applyFill="1" applyBorder="1" applyAlignment="1">
      <alignment horizontal="left" vertical="center" wrapText="1"/>
      <protection/>
    </xf>
    <xf numFmtId="0" fontId="13" fillId="0" borderId="41" xfId="38" applyFont="1" applyFill="1" applyBorder="1" applyAlignment="1">
      <alignment horizontal="center"/>
      <protection/>
    </xf>
    <xf numFmtId="0" fontId="3" fillId="0" borderId="15" xfId="26" applyFont="1" applyFill="1" applyBorder="1" applyAlignment="1">
      <alignment horizontal="left" vertical="center" wrapText="1"/>
      <protection/>
    </xf>
    <xf numFmtId="0" fontId="12" fillId="0" borderId="15" xfId="26" applyFont="1" applyFill="1" applyBorder="1" applyAlignment="1">
      <alignment horizontal="center" vertical="center" wrapText="1"/>
      <protection/>
    </xf>
    <xf numFmtId="0" fontId="13" fillId="0" borderId="15" xfId="38" applyFont="1" applyFill="1" applyBorder="1" applyAlignment="1">
      <alignment horizontal="center"/>
      <protection/>
    </xf>
    <xf numFmtId="0" fontId="13" fillId="0" borderId="15" xfId="38" applyFill="1" applyBorder="1" applyAlignment="1">
      <alignment horizontal="left" vertical="center" wrapText="1"/>
      <protection/>
    </xf>
    <xf numFmtId="0" fontId="35" fillId="0" borderId="15" xfId="47" applyFont="1" applyBorder="1" applyAlignment="1">
      <alignment vertical="top" wrapText="1"/>
      <protection/>
    </xf>
    <xf numFmtId="0" fontId="13" fillId="0" borderId="15" xfId="38" applyFont="1" applyFill="1" applyBorder="1" applyAlignment="1">
      <alignment horizontal="center" vertical="center" wrapText="1"/>
      <protection/>
    </xf>
    <xf numFmtId="0" fontId="13" fillId="0" borderId="15" xfId="38" applyFont="1" applyFill="1" applyBorder="1" applyAlignment="1">
      <alignment horizontal="left" vertical="center" wrapText="1"/>
      <protection/>
    </xf>
    <xf numFmtId="3" fontId="16" fillId="0" borderId="51" xfId="38" applyNumberFormat="1" applyFont="1" applyFill="1" applyBorder="1" applyAlignment="1">
      <alignment horizontal="center"/>
      <protection/>
    </xf>
    <xf numFmtId="0" fontId="16" fillId="0" borderId="15" xfId="38" applyFont="1" applyFill="1" applyBorder="1" applyAlignment="1">
      <alignment horizontal="left" vertical="center" wrapText="1"/>
      <protection/>
    </xf>
    <xf numFmtId="3" fontId="13" fillId="0" borderId="38" xfId="38" applyNumberFormat="1" applyFont="1" applyFill="1" applyBorder="1" applyAlignment="1">
      <alignment horizontal="center"/>
      <protection/>
    </xf>
    <xf numFmtId="0" fontId="13" fillId="0" borderId="40" xfId="38" applyFont="1" applyFill="1" applyBorder="1" applyAlignment="1">
      <alignment horizontal="center"/>
      <protection/>
    </xf>
    <xf numFmtId="0" fontId="13" fillId="0" borderId="40" xfId="38" applyFill="1" applyBorder="1" applyAlignment="1">
      <alignment horizontal="left" vertical="center" wrapText="1"/>
      <protection/>
    </xf>
    <xf numFmtId="0" fontId="13" fillId="0" borderId="40" xfId="38" applyFont="1" applyFill="1" applyBorder="1" applyAlignment="1">
      <alignment horizontal="left" vertical="center" wrapText="1"/>
      <protection/>
    </xf>
    <xf numFmtId="0" fontId="13" fillId="0" borderId="39" xfId="38" applyFont="1" applyFill="1" applyBorder="1" applyAlignment="1">
      <alignment horizontal="left" vertical="center" wrapText="1"/>
      <protection/>
    </xf>
    <xf numFmtId="0" fontId="16" fillId="0" borderId="39" xfId="38" applyFont="1" applyFill="1" applyBorder="1" applyAlignment="1">
      <alignment horizontal="left" vertical="center" wrapText="1"/>
      <protection/>
    </xf>
    <xf numFmtId="49" fontId="13" fillId="0" borderId="38" xfId="38" applyNumberFormat="1" applyFont="1" applyFill="1" applyBorder="1" applyAlignment="1">
      <alignment horizontal="center"/>
      <protection/>
    </xf>
    <xf numFmtId="0" fontId="13" fillId="0" borderId="39" xfId="38" applyFill="1" applyBorder="1" applyAlignment="1">
      <alignment horizontal="left" vertical="center" wrapText="1"/>
      <protection/>
    </xf>
    <xf numFmtId="0" fontId="13" fillId="0" borderId="0" xfId="38">
      <alignment/>
      <protection/>
    </xf>
    <xf numFmtId="0" fontId="13" fillId="0" borderId="40" xfId="38" applyFont="1" applyFill="1" applyBorder="1" applyAlignment="1">
      <alignment horizontal="center" vertical="center"/>
      <protection/>
    </xf>
    <xf numFmtId="0" fontId="13" fillId="0" borderId="39" xfId="38" applyFont="1" applyFill="1" applyBorder="1" applyAlignment="1">
      <alignment horizontal="center" vertical="center"/>
      <protection/>
    </xf>
    <xf numFmtId="0" fontId="13" fillId="0" borderId="39" xfId="38" applyFill="1" applyBorder="1" applyAlignment="1">
      <alignment horizontal="center" vertical="center"/>
      <protection/>
    </xf>
    <xf numFmtId="0" fontId="13" fillId="0" borderId="49" xfId="38" applyFont="1" applyFill="1" applyBorder="1" applyAlignment="1">
      <alignment horizontal="center" vertical="center"/>
      <protection/>
    </xf>
    <xf numFmtId="0" fontId="13" fillId="0" borderId="50" xfId="38" applyFill="1" applyBorder="1" applyAlignment="1">
      <alignment horizontal="center" vertical="center"/>
      <protection/>
    </xf>
    <xf numFmtId="0" fontId="13" fillId="0" borderId="15" xfId="38" applyFont="1" applyFill="1" applyBorder="1" applyAlignment="1">
      <alignment horizontal="center" vertical="center"/>
      <protection/>
    </xf>
    <xf numFmtId="0" fontId="12" fillId="0" borderId="53" xfId="26" applyFont="1" applyFill="1" applyBorder="1" applyAlignment="1">
      <alignment horizontal="left" vertical="center" wrapText="1"/>
      <protection/>
    </xf>
    <xf numFmtId="0" fontId="12" fillId="0" borderId="40" xfId="26" applyFont="1" applyFill="1" applyBorder="1" applyAlignment="1">
      <alignment horizontal="left" vertical="center" wrapText="1"/>
      <protection/>
    </xf>
    <xf numFmtId="0" fontId="12" fillId="0" borderId="40" xfId="26" applyFont="1" applyFill="1" applyBorder="1" applyAlignment="1">
      <alignment horizontal="center" vertical="center"/>
      <protection/>
    </xf>
    <xf numFmtId="0" fontId="12" fillId="0" borderId="39" xfId="26" applyFont="1" applyFill="1" applyBorder="1" applyAlignment="1">
      <alignment horizontal="center" vertical="center"/>
      <protection/>
    </xf>
    <xf numFmtId="0" fontId="12" fillId="0" borderId="15" xfId="26" applyFont="1" applyFill="1" applyBorder="1" applyAlignment="1">
      <alignment horizontal="left" vertical="center" wrapText="1"/>
      <protection/>
    </xf>
    <xf numFmtId="0" fontId="12" fillId="0" borderId="15" xfId="26" applyFont="1" applyFill="1" applyBorder="1" applyAlignment="1">
      <alignment horizontal="center"/>
      <protection/>
    </xf>
    <xf numFmtId="0" fontId="16" fillId="0" borderId="54" xfId="38" applyFont="1" applyFill="1" applyBorder="1" applyAlignment="1">
      <alignment horizontal="center" vertical="center"/>
      <protection/>
    </xf>
    <xf numFmtId="0" fontId="16" fillId="0" borderId="55" xfId="38" applyFont="1" applyFill="1" applyBorder="1" applyAlignment="1">
      <alignment horizontal="center" vertical="center" wrapText="1"/>
      <protection/>
    </xf>
    <xf numFmtId="0" fontId="16" fillId="0" borderId="54" xfId="38" applyFont="1" applyFill="1" applyBorder="1" applyAlignment="1">
      <alignment horizontal="center" vertical="center" wrapText="1"/>
      <protection/>
    </xf>
    <xf numFmtId="0" fontId="12" fillId="0" borderId="15" xfId="47" applyFont="1" applyFill="1" applyBorder="1" applyAlignment="1">
      <alignment vertical="center" wrapText="1"/>
      <protection/>
    </xf>
    <xf numFmtId="0" fontId="35" fillId="0" borderId="15" xfId="47" applyFont="1" applyFill="1" applyBorder="1" applyAlignment="1">
      <alignment vertical="center" wrapText="1"/>
      <protection/>
    </xf>
    <xf numFmtId="0" fontId="12" fillId="0" borderId="23" xfId="47" applyFont="1" applyFill="1" applyBorder="1" applyAlignment="1">
      <alignment vertical="center" wrapText="1"/>
      <protection/>
    </xf>
    <xf numFmtId="0" fontId="12" fillId="0" borderId="15" xfId="26" applyFont="1" applyFill="1" applyBorder="1" applyAlignment="1" applyProtection="1">
      <alignment vertical="center" wrapText="1"/>
      <protection/>
    </xf>
    <xf numFmtId="0" fontId="13" fillId="0" borderId="0" xfId="38" applyFill="1" applyAlignment="1">
      <alignment vertical="center"/>
      <protection/>
    </xf>
    <xf numFmtId="3" fontId="16" fillId="0" borderId="54" xfId="38" applyNumberFormat="1" applyFont="1" applyFill="1" applyBorder="1" applyAlignment="1">
      <alignment horizontal="center" vertical="center" wrapText="1"/>
      <protection/>
    </xf>
    <xf numFmtId="3" fontId="13" fillId="0" borderId="15" xfId="38" applyNumberFormat="1" applyFill="1" applyBorder="1" applyAlignment="1">
      <alignment horizontal="right" vertical="center"/>
      <protection/>
    </xf>
    <xf numFmtId="3" fontId="13" fillId="0" borderId="0" xfId="38" applyNumberFormat="1" applyFill="1" applyAlignment="1">
      <alignment vertical="center"/>
      <protection/>
    </xf>
    <xf numFmtId="3" fontId="13" fillId="0" borderId="53" xfId="38" applyNumberFormat="1" applyFont="1" applyFill="1" applyBorder="1" applyAlignment="1">
      <alignment horizontal="center" vertical="center"/>
      <protection/>
    </xf>
    <xf numFmtId="3" fontId="13" fillId="0" borderId="39" xfId="38" applyNumberFormat="1" applyFont="1" applyFill="1" applyBorder="1" applyAlignment="1">
      <alignment horizontal="center" vertical="center"/>
      <protection/>
    </xf>
    <xf numFmtId="3" fontId="13" fillId="0" borderId="50" xfId="38" applyNumberFormat="1" applyFont="1" applyFill="1" applyBorder="1" applyAlignment="1">
      <alignment horizontal="center" vertical="center"/>
      <protection/>
    </xf>
    <xf numFmtId="3" fontId="13" fillId="0" borderId="15" xfId="38" applyNumberFormat="1" applyFont="1" applyFill="1" applyBorder="1" applyAlignment="1">
      <alignment horizontal="center" vertical="center"/>
      <protection/>
    </xf>
    <xf numFmtId="3" fontId="12" fillId="0" borderId="40" xfId="26" applyNumberFormat="1" applyFont="1" applyFill="1" applyBorder="1" applyAlignment="1">
      <alignment horizontal="center" vertical="center"/>
      <protection/>
    </xf>
    <xf numFmtId="3" fontId="12" fillId="0" borderId="39" xfId="26" applyNumberFormat="1" applyFont="1" applyFill="1" applyBorder="1" applyAlignment="1">
      <alignment horizontal="center" vertical="center"/>
      <protection/>
    </xf>
    <xf numFmtId="3" fontId="12" fillId="0" borderId="15" xfId="26" applyNumberFormat="1" applyFont="1" applyFill="1" applyBorder="1" applyAlignment="1">
      <alignment horizontal="center"/>
      <protection/>
    </xf>
    <xf numFmtId="3" fontId="13" fillId="0" borderId="0" xfId="38" applyNumberFormat="1" applyFont="1" applyFill="1" applyAlignment="1">
      <alignment horizontal="center" vertical="center"/>
      <protection/>
    </xf>
    <xf numFmtId="0" fontId="26" fillId="0" borderId="56" xfId="38" applyFont="1" applyFill="1" applyBorder="1" applyAlignment="1">
      <alignment vertical="center"/>
      <protection/>
    </xf>
    <xf numFmtId="0" fontId="36" fillId="0" borderId="0" xfId="0" applyFont="1"/>
    <xf numFmtId="0" fontId="16" fillId="0" borderId="56" xfId="38" applyFont="1" applyFill="1" applyBorder="1" applyAlignment="1">
      <alignment horizontal="center" vertical="center"/>
      <protection/>
    </xf>
    <xf numFmtId="0" fontId="13" fillId="0" borderId="57" xfId="38" applyFont="1" applyFill="1" applyBorder="1" applyAlignment="1">
      <alignment vertical="center"/>
      <protection/>
    </xf>
    <xf numFmtId="0" fontId="13" fillId="0" borderId="57" xfId="38" applyFill="1" applyBorder="1" applyAlignment="1">
      <alignment vertical="center" wrapText="1"/>
      <protection/>
    </xf>
    <xf numFmtId="0" fontId="13" fillId="0" borderId="58" xfId="38" applyFont="1" applyFill="1" applyBorder="1" applyAlignment="1">
      <alignment vertical="center"/>
      <protection/>
    </xf>
    <xf numFmtId="0" fontId="13" fillId="0" borderId="59" xfId="38" applyFont="1" applyFill="1" applyBorder="1" applyAlignment="1">
      <alignment vertical="center"/>
      <protection/>
    </xf>
    <xf numFmtId="3" fontId="16" fillId="0" borderId="60" xfId="38" applyNumberFormat="1" applyFont="1" applyFill="1" applyBorder="1" applyAlignment="1">
      <alignment horizontal="center" vertical="center" wrapText="1"/>
      <protection/>
    </xf>
    <xf numFmtId="3" fontId="13" fillId="0" borderId="38" xfId="38" applyNumberFormat="1" applyFont="1" applyFill="1" applyBorder="1" applyAlignment="1">
      <alignment horizontal="center" vertical="center"/>
      <protection/>
    </xf>
    <xf numFmtId="3" fontId="13" fillId="0" borderId="61" xfId="38" applyNumberFormat="1" applyFill="1" applyBorder="1" applyAlignment="1">
      <alignment vertical="center"/>
      <protection/>
    </xf>
    <xf numFmtId="3" fontId="16" fillId="0" borderId="38" xfId="38" applyNumberFormat="1" applyFont="1" applyFill="1" applyBorder="1" applyAlignment="1">
      <alignment horizontal="center" vertical="center"/>
      <protection/>
    </xf>
    <xf numFmtId="3" fontId="13" fillId="0" borderId="51" xfId="38" applyNumberFormat="1" applyFont="1" applyFill="1" applyBorder="1" applyAlignment="1">
      <alignment horizontal="center" vertical="center"/>
      <protection/>
    </xf>
    <xf numFmtId="3" fontId="16" fillId="0" borderId="51" xfId="38" applyNumberFormat="1" applyFont="1" applyFill="1" applyBorder="1" applyAlignment="1">
      <alignment horizontal="center" vertical="center"/>
      <protection/>
    </xf>
    <xf numFmtId="0" fontId="34" fillId="60" borderId="62" xfId="38" applyFont="1" applyFill="1" applyBorder="1" applyAlignment="1">
      <alignment horizontal="right"/>
      <protection/>
    </xf>
    <xf numFmtId="3" fontId="26" fillId="58" borderId="56" xfId="38" applyNumberFormat="1" applyFont="1" applyFill="1" applyBorder="1" applyAlignment="1">
      <alignment horizontal="center" vertical="center"/>
      <protection/>
    </xf>
    <xf numFmtId="3" fontId="13" fillId="0" borderId="52" xfId="38" applyNumberFormat="1" applyBorder="1" applyAlignment="1">
      <alignment horizontal="right"/>
      <protection/>
    </xf>
    <xf numFmtId="3" fontId="13" fillId="0" borderId="53" xfId="38" applyNumberFormat="1" applyFill="1" applyBorder="1" applyAlignment="1">
      <alignment horizontal="right"/>
      <protection/>
    </xf>
    <xf numFmtId="3" fontId="12" fillId="0" borderId="39" xfId="26" applyNumberFormat="1" applyFont="1" applyFill="1" applyBorder="1" applyAlignment="1">
      <alignment horizontal="right" vertical="center"/>
      <protection/>
    </xf>
    <xf numFmtId="3" fontId="13" fillId="0" borderId="0" xfId="38" applyNumberFormat="1">
      <alignment/>
      <protection/>
    </xf>
    <xf numFmtId="3" fontId="13" fillId="0" borderId="63" xfId="38" applyNumberFormat="1" applyBorder="1" applyAlignment="1">
      <alignment/>
      <protection/>
    </xf>
    <xf numFmtId="3" fontId="13" fillId="0" borderId="61" xfId="38" applyNumberFormat="1" applyFill="1" applyBorder="1" applyAlignment="1">
      <alignment/>
      <protection/>
    </xf>
    <xf numFmtId="0" fontId="12" fillId="0" borderId="42" xfId="26" applyFont="1" applyFill="1" applyBorder="1" applyAlignment="1">
      <alignment horizontal="center" vertical="center" wrapText="1"/>
      <protection/>
    </xf>
    <xf numFmtId="3" fontId="12" fillId="0" borderId="64" xfId="26" applyNumberFormat="1" applyFont="1" applyFill="1" applyBorder="1" applyAlignment="1">
      <alignment vertical="center"/>
      <protection/>
    </xf>
    <xf numFmtId="3" fontId="34" fillId="60" borderId="62" xfId="38" applyNumberFormat="1" applyFont="1" applyFill="1" applyBorder="1" applyAlignment="1">
      <alignment horizontal="center"/>
      <protection/>
    </xf>
    <xf numFmtId="3" fontId="13" fillId="0" borderId="39" xfId="38" applyNumberFormat="1" applyFont="1" applyBorder="1" applyAlignment="1">
      <alignment horizontal="center"/>
      <protection/>
    </xf>
    <xf numFmtId="3" fontId="13" fillId="0" borderId="39" xfId="38" applyNumberFormat="1" applyFont="1" applyFill="1" applyBorder="1" applyAlignment="1">
      <alignment horizontal="center"/>
      <protection/>
    </xf>
    <xf numFmtId="3" fontId="13" fillId="0" borderId="0" xfId="38" applyNumberFormat="1" applyFont="1" applyAlignment="1">
      <alignment horizontal="center"/>
      <protection/>
    </xf>
    <xf numFmtId="3" fontId="12" fillId="0" borderId="65" xfId="34" applyNumberFormat="1" applyFont="1" applyFill="1" applyBorder="1" applyAlignment="1">
      <alignment horizontal="right"/>
      <protection/>
    </xf>
    <xf numFmtId="3" fontId="12" fillId="0" borderId="66" xfId="34" applyNumberFormat="1" applyFont="1" applyFill="1" applyBorder="1" applyAlignment="1">
      <alignment/>
      <protection/>
    </xf>
    <xf numFmtId="3" fontId="12" fillId="0" borderId="61" xfId="38" applyNumberFormat="1" applyFont="1" applyFill="1" applyBorder="1" applyAlignment="1">
      <alignment vertical="center"/>
      <protection/>
    </xf>
    <xf numFmtId="3" fontId="12" fillId="0" borderId="0" xfId="34" applyNumberFormat="1" applyFont="1">
      <alignment/>
      <protection/>
    </xf>
    <xf numFmtId="3" fontId="12" fillId="0" borderId="50" xfId="34" applyNumberFormat="1" applyFont="1" applyFill="1" applyBorder="1" applyAlignment="1">
      <alignment horizontal="center"/>
      <protection/>
    </xf>
    <xf numFmtId="3" fontId="12" fillId="0" borderId="15" xfId="34" applyNumberFormat="1" applyFont="1" applyFill="1" applyBorder="1" applyAlignment="1">
      <alignment horizontal="center"/>
      <protection/>
    </xf>
    <xf numFmtId="3" fontId="12" fillId="0" borderId="40" xfId="34" applyNumberFormat="1" applyFont="1" applyFill="1" applyBorder="1" applyAlignment="1">
      <alignment horizontal="center"/>
      <protection/>
    </xf>
    <xf numFmtId="3" fontId="12" fillId="0" borderId="39" xfId="34" applyNumberFormat="1" applyFont="1" applyFill="1" applyBorder="1" applyAlignment="1">
      <alignment horizontal="center"/>
      <protection/>
    </xf>
    <xf numFmtId="3" fontId="12" fillId="0" borderId="0" xfId="34" applyNumberFormat="1" applyFont="1" applyAlignment="1">
      <alignment horizontal="center"/>
      <protection/>
    </xf>
    <xf numFmtId="3" fontId="33" fillId="0" borderId="38" xfId="0" applyNumberFormat="1" applyFont="1" applyFill="1" applyBorder="1" applyAlignment="1">
      <alignment horizontal="center" vertical="center"/>
    </xf>
    <xf numFmtId="0" fontId="33" fillId="0" borderId="50"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39" xfId="0" applyFont="1" applyFill="1" applyBorder="1" applyAlignment="1">
      <alignment horizontal="center" vertical="center"/>
    </xf>
    <xf numFmtId="4" fontId="12" fillId="0" borderId="39" xfId="0" applyNumberFormat="1" applyFont="1" applyFill="1" applyBorder="1" applyAlignment="1">
      <alignment vertical="center"/>
    </xf>
    <xf numFmtId="3" fontId="12" fillId="0" borderId="67" xfId="0" applyNumberFormat="1" applyFont="1" applyFill="1" applyBorder="1" applyAlignment="1">
      <alignment horizontal="center" vertical="center"/>
    </xf>
    <xf numFmtId="0" fontId="12" fillId="0" borderId="41" xfId="0" applyFont="1" applyFill="1" applyBorder="1" applyAlignment="1">
      <alignment horizontal="center"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3" fontId="12" fillId="0" borderId="38" xfId="0" applyNumberFormat="1" applyFont="1" applyFill="1" applyBorder="1" applyAlignment="1">
      <alignment horizontal="center" vertical="center"/>
    </xf>
    <xf numFmtId="0" fontId="33" fillId="0" borderId="39" xfId="0" applyFont="1" applyFill="1" applyBorder="1" applyAlignment="1">
      <alignment horizontal="left" vertical="center" wrapText="1"/>
    </xf>
    <xf numFmtId="49" fontId="12" fillId="0" borderId="38" xfId="0" applyNumberFormat="1" applyFont="1" applyFill="1" applyBorder="1" applyAlignment="1">
      <alignment horizontal="center" vertical="center"/>
    </xf>
    <xf numFmtId="49" fontId="12" fillId="0" borderId="39" xfId="0" applyNumberFormat="1" applyFont="1" applyFill="1" applyBorder="1" applyAlignment="1">
      <alignment horizontal="left" vertical="center" wrapText="1"/>
    </xf>
    <xf numFmtId="0" fontId="0" fillId="58" borderId="22" xfId="0" applyFill="1" applyBorder="1"/>
    <xf numFmtId="0" fontId="8" fillId="0" borderId="0" xfId="0" applyFont="1" applyAlignment="1">
      <alignment horizontal="center"/>
    </xf>
    <xf numFmtId="0" fontId="8" fillId="59" borderId="22" xfId="0" applyFont="1" applyFill="1" applyBorder="1" applyAlignment="1">
      <alignment horizontal="center" vertical="center" textRotation="90" wrapText="1"/>
    </xf>
    <xf numFmtId="3" fontId="8" fillId="59" borderId="22" xfId="0" applyNumberFormat="1" applyFont="1" applyFill="1" applyBorder="1" applyAlignment="1">
      <alignment horizontal="center" vertical="center" wrapText="1"/>
    </xf>
    <xf numFmtId="0" fontId="8" fillId="0" borderId="0" xfId="0" applyFont="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4"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ill="1"/>
    <xf numFmtId="49" fontId="10" fillId="0" borderId="68" xfId="0" applyNumberFormat="1" applyFont="1" applyFill="1" applyBorder="1" applyAlignment="1">
      <alignment horizontal="center" vertical="center"/>
    </xf>
    <xf numFmtId="49" fontId="10" fillId="0" borderId="69" xfId="0" applyNumberFormat="1" applyFont="1" applyFill="1" applyBorder="1" applyAlignment="1">
      <alignment horizontal="center" vertical="center"/>
    </xf>
    <xf numFmtId="0" fontId="10" fillId="0" borderId="69" xfId="0" applyNumberFormat="1" applyFont="1" applyFill="1" applyBorder="1" applyAlignment="1">
      <alignment vertical="center"/>
    </xf>
    <xf numFmtId="49" fontId="10" fillId="0" borderId="57" xfId="0" applyNumberFormat="1" applyFont="1" applyFill="1" applyBorder="1" applyAlignment="1">
      <alignment vertical="center"/>
    </xf>
    <xf numFmtId="0" fontId="37" fillId="0" borderId="24" xfId="0" applyNumberFormat="1" applyFont="1" applyFill="1" applyBorder="1" applyAlignment="1">
      <alignment horizontal="center" vertical="center" wrapText="1"/>
    </xf>
    <xf numFmtId="49" fontId="37" fillId="0" borderId="15" xfId="0" applyNumberFormat="1" applyFont="1" applyFill="1" applyBorder="1" applyAlignment="1">
      <alignment horizontal="center" vertical="center" wrapText="1"/>
    </xf>
    <xf numFmtId="0" fontId="37" fillId="0" borderId="15" xfId="0" applyNumberFormat="1" applyFont="1" applyFill="1" applyBorder="1" applyAlignment="1">
      <alignment vertical="center" wrapText="1"/>
    </xf>
    <xf numFmtId="0" fontId="37" fillId="0" borderId="15" xfId="0" applyNumberFormat="1" applyFont="1" applyFill="1" applyBorder="1" applyAlignment="1">
      <alignment horizontal="center" vertical="center" wrapText="1"/>
    </xf>
    <xf numFmtId="4" fontId="37" fillId="0" borderId="15" xfId="0" applyNumberFormat="1" applyFont="1" applyFill="1" applyBorder="1" applyAlignment="1">
      <alignment horizontal="right" vertical="center"/>
    </xf>
    <xf numFmtId="4" fontId="37" fillId="0" borderId="70" xfId="0" applyNumberFormat="1" applyFont="1" applyFill="1" applyBorder="1" applyAlignment="1">
      <alignment horizontal="right" vertical="center" wrapText="1"/>
    </xf>
    <xf numFmtId="0" fontId="0" fillId="0" borderId="0" xfId="0" applyFont="1"/>
    <xf numFmtId="0" fontId="37" fillId="0" borderId="23" xfId="0" applyNumberFormat="1" applyFont="1" applyFill="1" applyBorder="1" applyAlignment="1">
      <alignment vertical="center" wrapText="1"/>
    </xf>
    <xf numFmtId="49" fontId="37" fillId="0" borderId="23" xfId="0" applyNumberFormat="1" applyFont="1" applyFill="1" applyBorder="1" applyAlignment="1">
      <alignment horizontal="center" vertical="center"/>
    </xf>
    <xf numFmtId="3" fontId="37" fillId="0" borderId="23" xfId="0" applyNumberFormat="1" applyFont="1" applyFill="1" applyBorder="1" applyAlignment="1">
      <alignment horizontal="center" vertical="center"/>
    </xf>
    <xf numFmtId="49" fontId="37" fillId="0" borderId="23"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xf>
    <xf numFmtId="49" fontId="0" fillId="0" borderId="71"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37" fillId="0" borderId="15" xfId="0" applyNumberFormat="1" applyFont="1" applyFill="1" applyBorder="1" applyAlignment="1">
      <alignment horizontal="center" vertical="center"/>
    </xf>
    <xf numFmtId="0" fontId="37" fillId="0" borderId="23" xfId="0" applyNumberFormat="1" applyFont="1" applyFill="1" applyBorder="1" applyAlignment="1">
      <alignment horizontal="center" vertical="center" wrapText="1"/>
    </xf>
    <xf numFmtId="0" fontId="38" fillId="0" borderId="15" xfId="0" applyNumberFormat="1" applyFont="1" applyFill="1" applyBorder="1" applyAlignment="1">
      <alignment vertical="center" wrapText="1"/>
    </xf>
    <xf numFmtId="0" fontId="8" fillId="0" borderId="0" xfId="0" applyNumberFormat="1" applyFont="1" applyFill="1" applyBorder="1" applyAlignment="1">
      <alignment vertical="center"/>
    </xf>
    <xf numFmtId="3" fontId="9" fillId="0" borderId="22" xfId="0" applyNumberFormat="1" applyFont="1" applyBorder="1" applyAlignment="1">
      <alignment horizontal="center"/>
    </xf>
    <xf numFmtId="3" fontId="9" fillId="0" borderId="72" xfId="0" applyNumberFormat="1" applyFont="1" applyBorder="1" applyAlignment="1">
      <alignment/>
    </xf>
    <xf numFmtId="3" fontId="9" fillId="0" borderId="70" xfId="0" applyNumberFormat="1" applyFont="1" applyBorder="1" applyAlignment="1">
      <alignment/>
    </xf>
    <xf numFmtId="3" fontId="3" fillId="0" borderId="70" xfId="0" applyNumberFormat="1" applyFont="1" applyFill="1" applyBorder="1" applyAlignment="1">
      <alignment/>
    </xf>
    <xf numFmtId="3" fontId="10" fillId="58" borderId="70" xfId="0" applyNumberFormat="1" applyFont="1" applyFill="1" applyBorder="1" applyAlignment="1">
      <alignment/>
    </xf>
    <xf numFmtId="3" fontId="10" fillId="58" borderId="73" xfId="0" applyNumberFormat="1" applyFont="1" applyFill="1" applyBorder="1" applyAlignment="1">
      <alignment/>
    </xf>
    <xf numFmtId="3" fontId="0" fillId="0" borderId="0" xfId="0" applyNumberFormat="1" applyFont="1" applyAlignment="1">
      <alignment horizontal="right" vertical="top"/>
    </xf>
    <xf numFmtId="3" fontId="9" fillId="0" borderId="70" xfId="0" applyNumberFormat="1" applyFont="1" applyBorder="1" applyAlignment="1">
      <alignment horizontal="center"/>
    </xf>
    <xf numFmtId="3" fontId="9" fillId="0" borderId="70" xfId="0" applyNumberFormat="1" applyFont="1" applyFill="1" applyBorder="1" applyAlignment="1">
      <alignment/>
    </xf>
    <xf numFmtId="3" fontId="3" fillId="0" borderId="70" xfId="0" applyNumberFormat="1" applyFont="1" applyFill="1" applyBorder="1" applyAlignment="1">
      <alignment horizontal="right" vertical="top"/>
    </xf>
    <xf numFmtId="3" fontId="14" fillId="58" borderId="74"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0" fillId="0" borderId="0" xfId="0" applyNumberFormat="1" applyAlignment="1">
      <alignment vertical="center"/>
    </xf>
    <xf numFmtId="0" fontId="13" fillId="0" borderId="0" xfId="26">
      <alignment/>
      <protection/>
    </xf>
    <xf numFmtId="0" fontId="16" fillId="0" borderId="75" xfId="26" applyFont="1" applyBorder="1" applyAlignment="1">
      <alignment horizontal="center"/>
      <protection/>
    </xf>
    <xf numFmtId="0" fontId="16" fillId="0" borderId="15" xfId="26" applyFont="1" applyBorder="1" applyAlignment="1">
      <alignment horizontal="center"/>
      <protection/>
    </xf>
    <xf numFmtId="0" fontId="16" fillId="0" borderId="61" xfId="26" applyFont="1" applyBorder="1" applyAlignment="1">
      <alignment horizontal="center"/>
      <protection/>
    </xf>
    <xf numFmtId="0" fontId="16" fillId="0" borderId="0" xfId="26" applyFont="1" applyAlignment="1">
      <alignment horizontal="center"/>
      <protection/>
    </xf>
    <xf numFmtId="0" fontId="13" fillId="0" borderId="75" xfId="26" applyBorder="1">
      <alignment/>
      <protection/>
    </xf>
    <xf numFmtId="0" fontId="13" fillId="0" borderId="15" xfId="26" applyBorder="1">
      <alignment/>
      <protection/>
    </xf>
    <xf numFmtId="0" fontId="13" fillId="0" borderId="15" xfId="26" applyBorder="1" applyAlignment="1">
      <alignment horizontal="center"/>
      <protection/>
    </xf>
    <xf numFmtId="0" fontId="13" fillId="0" borderId="15" xfId="26" applyNumberFormat="1" applyBorder="1" applyAlignment="1">
      <alignment horizontal="center"/>
      <protection/>
    </xf>
    <xf numFmtId="3" fontId="13" fillId="0" borderId="61" xfId="26" applyNumberFormat="1" applyBorder="1">
      <alignment/>
      <protection/>
    </xf>
    <xf numFmtId="44" fontId="0" fillId="0" borderId="0" xfId="35" applyNumberFormat="1">
      <alignment/>
      <protection/>
    </xf>
    <xf numFmtId="0" fontId="0" fillId="0" borderId="0" xfId="35">
      <alignment/>
      <protection/>
    </xf>
    <xf numFmtId="0" fontId="13" fillId="0" borderId="0" xfId="26" applyAlignment="1">
      <alignment horizontal="center"/>
      <protection/>
    </xf>
    <xf numFmtId="0" fontId="41" fillId="0" borderId="0" xfId="40" applyFont="1" applyAlignment="1" applyProtection="1">
      <alignment horizontal="left" vertical="top"/>
      <protection locked="0"/>
    </xf>
    <xf numFmtId="0" fontId="41" fillId="0" borderId="0" xfId="40" applyAlignment="1" applyProtection="1">
      <alignment horizontal="left" vertical="top"/>
      <protection locked="0"/>
    </xf>
    <xf numFmtId="0" fontId="41" fillId="0" borderId="0" xfId="40" applyFont="1" applyAlignment="1" applyProtection="1">
      <alignment horizontal="left" vertical="center"/>
      <protection locked="0"/>
    </xf>
    <xf numFmtId="169" fontId="41" fillId="0" borderId="0" xfId="40" applyNumberFormat="1" applyFont="1" applyAlignment="1" applyProtection="1">
      <alignment horizontal="right" vertical="center"/>
      <protection locked="0"/>
    </xf>
    <xf numFmtId="0" fontId="41" fillId="0" borderId="0" xfId="40" applyFont="1" applyAlignment="1" applyProtection="1">
      <alignment horizontal="left"/>
      <protection locked="0"/>
    </xf>
    <xf numFmtId="169" fontId="44" fillId="0" borderId="0" xfId="40" applyNumberFormat="1" applyFont="1" applyAlignment="1" applyProtection="1">
      <alignment horizontal="right" vertical="center"/>
      <protection locked="0"/>
    </xf>
    <xf numFmtId="0" fontId="44" fillId="0" borderId="0" xfId="40" applyFont="1" applyAlignment="1" applyProtection="1">
      <alignment horizontal="left"/>
      <protection locked="0"/>
    </xf>
    <xf numFmtId="169" fontId="46" fillId="0" borderId="0" xfId="40" applyNumberFormat="1" applyFont="1" applyAlignment="1" applyProtection="1">
      <alignment horizontal="right" vertical="center"/>
      <protection locked="0"/>
    </xf>
    <xf numFmtId="0" fontId="41" fillId="0" borderId="0" xfId="40" applyFont="1" applyAlignment="1" applyProtection="1">
      <alignment horizontal="center" vertical="center" wrapText="1"/>
      <protection locked="0"/>
    </xf>
    <xf numFmtId="0" fontId="54" fillId="0" borderId="0" xfId="40" applyFont="1" applyAlignment="1" applyProtection="1">
      <alignment horizontal="left" vertical="center"/>
      <protection locked="0"/>
    </xf>
    <xf numFmtId="0" fontId="55" fillId="0" borderId="0" xfId="40" applyFont="1" applyAlignment="1" applyProtection="1">
      <alignment horizontal="left" vertical="center"/>
      <protection locked="0"/>
    </xf>
    <xf numFmtId="0" fontId="41" fillId="0" borderId="42" xfId="40" applyBorder="1" applyAlignment="1" applyProtection="1">
      <alignment horizontal="left" vertical="center"/>
      <protection locked="0"/>
    </xf>
    <xf numFmtId="0" fontId="41" fillId="0" borderId="0" xfId="40" applyFont="1" applyAlignment="1" applyProtection="1">
      <alignment horizontal="left" vertical="center" wrapText="1"/>
      <protection locked="0"/>
    </xf>
    <xf numFmtId="0" fontId="59" fillId="0" borderId="0" xfId="40" applyFont="1" applyAlignment="1" applyProtection="1">
      <alignment horizontal="left" vertical="center"/>
      <protection locked="0"/>
    </xf>
    <xf numFmtId="0" fontId="41" fillId="38" borderId="0" xfId="40" applyFill="1" applyAlignment="1" applyProtection="1">
      <alignment horizontal="left" vertical="top"/>
      <protection locked="0"/>
    </xf>
    <xf numFmtId="0" fontId="41" fillId="38" borderId="0" xfId="40" applyFont="1" applyFill="1" applyAlignment="1" applyProtection="1">
      <alignment horizontal="left" vertical="top"/>
      <protection locked="0"/>
    </xf>
    <xf numFmtId="0" fontId="41" fillId="38" borderId="0" xfId="40" applyFont="1" applyFill="1" applyAlignment="1" applyProtection="1">
      <alignment horizontal="left" vertical="top"/>
      <protection/>
    </xf>
    <xf numFmtId="0" fontId="91" fillId="38" borderId="0" xfId="21" applyFont="1" applyFill="1" applyAlignment="1" applyProtection="1">
      <alignment horizontal="left" vertical="center"/>
      <protection/>
    </xf>
    <xf numFmtId="0" fontId="55" fillId="38" borderId="0" xfId="40" applyFont="1" applyFill="1" applyAlignment="1" applyProtection="1">
      <alignment horizontal="left" vertical="center"/>
      <protection/>
    </xf>
    <xf numFmtId="0" fontId="60" fillId="38" borderId="0" xfId="40" applyFont="1" applyFill="1" applyAlignment="1" applyProtection="1">
      <alignment horizontal="left" vertical="center"/>
      <protection/>
    </xf>
    <xf numFmtId="0" fontId="41" fillId="0" borderId="45" xfId="40" applyBorder="1" applyAlignment="1" applyProtection="1">
      <alignment horizontal="left" vertical="center"/>
      <protection locked="0"/>
    </xf>
    <xf numFmtId="0" fontId="41" fillId="0" borderId="76" xfId="40" applyBorder="1" applyAlignment="1" applyProtection="1">
      <alignment horizontal="left" vertical="center"/>
      <protection locked="0"/>
    </xf>
    <xf numFmtId="0" fontId="41" fillId="0" borderId="77" xfId="40" applyBorder="1" applyAlignment="1" applyProtection="1">
      <alignment horizontal="left" vertical="center"/>
      <protection locked="0"/>
    </xf>
    <xf numFmtId="171" fontId="42" fillId="0" borderId="78" xfId="40" applyNumberFormat="1" applyFont="1" applyBorder="1" applyAlignment="1" applyProtection="1">
      <alignment horizontal="right" vertical="center"/>
      <protection locked="0"/>
    </xf>
    <xf numFmtId="171" fontId="42" fillId="0" borderId="79" xfId="40" applyNumberFormat="1" applyFont="1" applyBorder="1" applyAlignment="1" applyProtection="1">
      <alignment horizontal="right" vertical="center"/>
      <protection locked="0"/>
    </xf>
    <xf numFmtId="0" fontId="42" fillId="0" borderId="79" xfId="40" applyFont="1" applyBorder="1" applyAlignment="1" applyProtection="1">
      <alignment horizontal="center" vertical="center"/>
      <protection locked="0"/>
    </xf>
    <xf numFmtId="0" fontId="42" fillId="0" borderId="80" xfId="40" applyFont="1" applyBorder="1" applyAlignment="1" applyProtection="1">
      <alignment horizontal="left" vertical="center"/>
      <protection locked="0"/>
    </xf>
    <xf numFmtId="0" fontId="41" fillId="0" borderId="81" xfId="40" applyBorder="1" applyAlignment="1" applyProtection="1">
      <alignment horizontal="left" vertical="center"/>
      <protection locked="0"/>
    </xf>
    <xf numFmtId="0" fontId="41" fillId="0" borderId="80" xfId="40" applyBorder="1" applyAlignment="1" applyProtection="1">
      <alignment horizontal="left" vertical="center"/>
      <protection locked="0"/>
    </xf>
    <xf numFmtId="171" fontId="44" fillId="0" borderId="82" xfId="40" applyNumberFormat="1" applyFont="1" applyBorder="1" applyAlignment="1" applyProtection="1">
      <alignment horizontal="right"/>
      <protection locked="0"/>
    </xf>
    <xf numFmtId="171" fontId="44" fillId="0" borderId="0" xfId="40" applyNumberFormat="1" applyFont="1" applyAlignment="1" applyProtection="1">
      <alignment horizontal="right"/>
      <protection locked="0"/>
    </xf>
    <xf numFmtId="0" fontId="44" fillId="0" borderId="83" xfId="40" applyFont="1" applyBorder="1" applyAlignment="1" applyProtection="1">
      <alignment horizontal="left"/>
      <protection locked="0"/>
    </xf>
    <xf numFmtId="0" fontId="44" fillId="0" borderId="81" xfId="40" applyFont="1" applyBorder="1" applyAlignment="1" applyProtection="1">
      <alignment horizontal="left"/>
      <protection locked="0"/>
    </xf>
    <xf numFmtId="171" fontId="42" fillId="0" borderId="82" xfId="40" applyNumberFormat="1" applyFont="1" applyBorder="1" applyAlignment="1" applyProtection="1">
      <alignment horizontal="right" vertical="center"/>
      <protection locked="0"/>
    </xf>
    <xf numFmtId="171" fontId="42" fillId="0" borderId="0" xfId="40" applyNumberFormat="1" applyFont="1" applyAlignment="1" applyProtection="1">
      <alignment horizontal="right" vertical="center"/>
      <protection locked="0"/>
    </xf>
    <xf numFmtId="0" fontId="42" fillId="0" borderId="0" xfId="40" applyFont="1" applyAlignment="1" applyProtection="1">
      <alignment horizontal="center" vertical="center"/>
      <protection locked="0"/>
    </xf>
    <xf numFmtId="171" fontId="47" fillId="0" borderId="84" xfId="40" applyNumberFormat="1" applyFont="1" applyBorder="1" applyAlignment="1" applyProtection="1">
      <alignment horizontal="right"/>
      <protection locked="0"/>
    </xf>
    <xf numFmtId="0" fontId="41" fillId="0" borderId="85" xfId="40" applyBorder="1" applyAlignment="1" applyProtection="1">
      <alignment horizontal="left" vertical="center"/>
      <protection locked="0"/>
    </xf>
    <xf numFmtId="171" fontId="47" fillId="0" borderId="85" xfId="40" applyNumberFormat="1" applyFont="1" applyBorder="1" applyAlignment="1" applyProtection="1">
      <alignment horizontal="right"/>
      <protection locked="0"/>
    </xf>
    <xf numFmtId="0" fontId="41" fillId="0" borderId="86" xfId="40" applyBorder="1" applyAlignment="1" applyProtection="1">
      <alignment horizontal="left" vertical="center"/>
      <protection locked="0"/>
    </xf>
    <xf numFmtId="0" fontId="49" fillId="0" borderId="87" xfId="40" applyFont="1" applyBorder="1" applyAlignment="1" applyProtection="1">
      <alignment horizontal="center" vertical="center" wrapText="1"/>
      <protection locked="0"/>
    </xf>
    <xf numFmtId="0" fontId="49" fillId="0" borderId="88" xfId="40" applyFont="1" applyBorder="1" applyAlignment="1" applyProtection="1">
      <alignment horizontal="center" vertical="center" wrapText="1"/>
      <protection locked="0"/>
    </xf>
    <xf numFmtId="0" fontId="49" fillId="0" borderId="89" xfId="40" applyFont="1" applyBorder="1" applyAlignment="1" applyProtection="1">
      <alignment horizontal="center" vertical="center" wrapText="1"/>
      <protection locked="0"/>
    </xf>
    <xf numFmtId="0" fontId="41" fillId="0" borderId="81" xfId="40" applyBorder="1" applyAlignment="1" applyProtection="1">
      <alignment horizontal="center" vertical="center" wrapText="1"/>
      <protection locked="0"/>
    </xf>
    <xf numFmtId="0" fontId="53" fillId="0" borderId="90" xfId="40" applyFont="1" applyBorder="1" applyAlignment="1" applyProtection="1">
      <alignment horizontal="center" vertical="center"/>
      <protection locked="0"/>
    </xf>
    <xf numFmtId="0" fontId="41" fillId="0" borderId="90" xfId="40" applyBorder="1" applyAlignment="1" applyProtection="1">
      <alignment horizontal="left" vertical="center"/>
      <protection locked="0"/>
    </xf>
    <xf numFmtId="0" fontId="49" fillId="0" borderId="80" xfId="40" applyFont="1" applyBorder="1" applyAlignment="1" applyProtection="1">
      <alignment horizontal="center" vertical="center"/>
      <protection locked="0"/>
    </xf>
    <xf numFmtId="0" fontId="45" fillId="0" borderId="81" xfId="40" applyFont="1" applyBorder="1" applyAlignment="1" applyProtection="1">
      <alignment horizontal="left" vertical="center"/>
      <protection locked="0"/>
    </xf>
    <xf numFmtId="0" fontId="43" fillId="0" borderId="81" xfId="40" applyFont="1" applyBorder="1" applyAlignment="1" applyProtection="1">
      <alignment horizontal="left" vertical="center"/>
      <protection locked="0"/>
    </xf>
    <xf numFmtId="0" fontId="41" fillId="0" borderId="81" xfId="40" applyBorder="1" applyAlignment="1" applyProtection="1">
      <alignment horizontal="left" vertical="top"/>
      <protection locked="0"/>
    </xf>
    <xf numFmtId="0" fontId="41" fillId="0" borderId="81" xfId="40" applyBorder="1" applyAlignment="1" applyProtection="1">
      <alignment horizontal="left" vertical="center" wrapText="1"/>
      <protection locked="0"/>
    </xf>
    <xf numFmtId="0" fontId="41" fillId="0" borderId="42" xfId="40" applyBorder="1" applyAlignment="1" applyProtection="1">
      <alignment horizontal="left" vertical="top"/>
      <protection locked="0"/>
    </xf>
    <xf numFmtId="4" fontId="13" fillId="0" borderId="0" xfId="26" applyNumberFormat="1">
      <alignment/>
      <protection/>
    </xf>
    <xf numFmtId="0" fontId="61" fillId="0" borderId="0" xfId="26" applyFont="1">
      <alignment/>
      <protection/>
    </xf>
    <xf numFmtId="4" fontId="61" fillId="19" borderId="91" xfId="26" applyNumberFormat="1" applyFont="1" applyFill="1" applyBorder="1">
      <alignment/>
      <protection/>
    </xf>
    <xf numFmtId="4" fontId="13" fillId="0" borderId="92" xfId="26" applyNumberFormat="1" applyBorder="1">
      <alignment/>
      <protection/>
    </xf>
    <xf numFmtId="4" fontId="13" fillId="0" borderId="20" xfId="26" applyNumberFormat="1" applyBorder="1">
      <alignment/>
      <protection/>
    </xf>
    <xf numFmtId="0" fontId="13" fillId="0" borderId="20" xfId="26" applyBorder="1" applyAlignment="1">
      <alignment horizontal="center"/>
      <protection/>
    </xf>
    <xf numFmtId="0" fontId="13" fillId="0" borderId="20" xfId="26" applyBorder="1">
      <alignment/>
      <protection/>
    </xf>
    <xf numFmtId="0" fontId="13" fillId="0" borderId="93" xfId="26" applyBorder="1" applyAlignment="1">
      <alignment horizontal="center"/>
      <protection/>
    </xf>
    <xf numFmtId="4" fontId="16" fillId="19" borderId="92" xfId="26" applyNumberFormat="1" applyFont="1" applyFill="1" applyBorder="1">
      <alignment/>
      <protection/>
    </xf>
    <xf numFmtId="4" fontId="13" fillId="19" borderId="20" xfId="26" applyNumberFormat="1" applyFill="1" applyBorder="1">
      <alignment/>
      <protection/>
    </xf>
    <xf numFmtId="0" fontId="13" fillId="19" borderId="20" xfId="26" applyFill="1" applyBorder="1" applyAlignment="1">
      <alignment horizontal="center"/>
      <protection/>
    </xf>
    <xf numFmtId="0" fontId="16" fillId="19" borderId="20" xfId="26" applyFont="1" applyFill="1" applyBorder="1">
      <alignment/>
      <protection/>
    </xf>
    <xf numFmtId="0" fontId="13" fillId="19" borderId="93" xfId="26" applyFill="1" applyBorder="1" applyAlignment="1">
      <alignment horizontal="center"/>
      <protection/>
    </xf>
    <xf numFmtId="0" fontId="13" fillId="0" borderId="20" xfId="26" applyFont="1" applyBorder="1" applyAlignment="1">
      <alignment wrapText="1"/>
      <protection/>
    </xf>
    <xf numFmtId="0" fontId="16" fillId="0" borderId="20" xfId="26" applyFont="1" applyBorder="1">
      <alignment/>
      <protection/>
    </xf>
    <xf numFmtId="0" fontId="16" fillId="0" borderId="20" xfId="26" applyFont="1" applyBorder="1" applyAlignment="1">
      <alignment horizontal="left"/>
      <protection/>
    </xf>
    <xf numFmtId="0" fontId="13" fillId="0" borderId="20" xfId="26" applyFont="1" applyBorder="1">
      <alignment/>
      <protection/>
    </xf>
    <xf numFmtId="49" fontId="13" fillId="0" borderId="20" xfId="26" applyNumberFormat="1" applyFont="1" applyBorder="1" applyAlignment="1">
      <alignment horizontal="center"/>
      <protection/>
    </xf>
    <xf numFmtId="0" fontId="13" fillId="0" borderId="20" xfId="26" applyFont="1" applyBorder="1" applyAlignment="1">
      <alignment horizontal="center"/>
      <protection/>
    </xf>
    <xf numFmtId="0" fontId="13" fillId="0" borderId="93" xfId="26" applyFont="1" applyBorder="1" applyAlignment="1">
      <alignment horizontal="center"/>
      <protection/>
    </xf>
    <xf numFmtId="4" fontId="13" fillId="0" borderId="94" xfId="26" applyNumberFormat="1" applyBorder="1">
      <alignment/>
      <protection/>
    </xf>
    <xf numFmtId="4" fontId="13" fillId="0" borderId="95" xfId="26" applyNumberFormat="1" applyBorder="1">
      <alignment/>
      <protection/>
    </xf>
    <xf numFmtId="0" fontId="13" fillId="0" borderId="95" xfId="26" applyBorder="1" applyAlignment="1">
      <alignment horizontal="center"/>
      <protection/>
    </xf>
    <xf numFmtId="0" fontId="16" fillId="0" borderId="95" xfId="26" applyFont="1" applyBorder="1">
      <alignment/>
      <protection/>
    </xf>
    <xf numFmtId="0" fontId="16" fillId="0" borderId="95" xfId="26" applyFont="1" applyBorder="1" applyAlignment="1">
      <alignment horizontal="left"/>
      <protection/>
    </xf>
    <xf numFmtId="0" fontId="13" fillId="0" borderId="96" xfId="26" applyBorder="1" applyAlignment="1">
      <alignment horizontal="center"/>
      <protection/>
    </xf>
    <xf numFmtId="4" fontId="16" fillId="0" borderId="62" xfId="26" applyNumberFormat="1" applyFont="1" applyBorder="1" applyAlignment="1">
      <alignment horizontal="center"/>
      <protection/>
    </xf>
    <xf numFmtId="0" fontId="16" fillId="0" borderId="62" xfId="26" applyFont="1" applyBorder="1" applyAlignment="1">
      <alignment horizontal="center"/>
      <protection/>
    </xf>
    <xf numFmtId="165" fontId="7" fillId="0" borderId="15" xfId="32" applyNumberFormat="1" applyFont="1" applyFill="1" applyBorder="1" applyAlignment="1">
      <alignment horizontal="right" vertical="top"/>
      <protection/>
    </xf>
    <xf numFmtId="166" fontId="62" fillId="0" borderId="15" xfId="32" applyNumberFormat="1" applyFont="1" applyFill="1" applyBorder="1" applyAlignment="1">
      <alignment horizontal="right" vertical="top"/>
      <protection/>
    </xf>
    <xf numFmtId="49" fontId="7" fillId="0" borderId="15" xfId="32" applyNumberFormat="1" applyFont="1" applyFill="1" applyBorder="1" applyAlignment="1">
      <alignment horizontal="center" vertical="top"/>
      <protection/>
    </xf>
    <xf numFmtId="0" fontId="7" fillId="0" borderId="15" xfId="32" applyNumberFormat="1" applyFont="1" applyFill="1" applyBorder="1" applyAlignment="1">
      <alignment horizontal="left" vertical="top" wrapText="1"/>
      <protection/>
    </xf>
    <xf numFmtId="164" fontId="5" fillId="0" borderId="15" xfId="32" applyNumberFormat="1" applyFont="1" applyBorder="1" applyAlignment="1">
      <alignment horizontal="right" vertical="top"/>
      <protection/>
    </xf>
    <xf numFmtId="166" fontId="63" fillId="0" borderId="15" xfId="32" applyNumberFormat="1" applyFont="1" applyFill="1" applyBorder="1" applyAlignment="1">
      <alignment horizontal="right" vertical="top"/>
      <protection/>
    </xf>
    <xf numFmtId="49" fontId="0" fillId="0" borderId="15" xfId="32" applyNumberFormat="1" applyFont="1" applyBorder="1" applyAlignment="1">
      <alignment horizontal="center" vertical="top"/>
      <protection/>
    </xf>
    <xf numFmtId="0" fontId="0" fillId="0" borderId="15" xfId="32" applyNumberFormat="1" applyFont="1" applyBorder="1" applyAlignment="1">
      <alignment horizontal="left"/>
      <protection/>
    </xf>
    <xf numFmtId="49" fontId="5" fillId="0" borderId="15" xfId="32" applyNumberFormat="1" applyFont="1" applyBorder="1" applyAlignment="1">
      <alignment horizontal="left" vertical="top" wrapText="1"/>
      <protection/>
    </xf>
    <xf numFmtId="49" fontId="5" fillId="0" borderId="15" xfId="32" applyNumberFormat="1" applyFont="1" applyBorder="1" applyAlignment="1">
      <alignment horizontal="center" vertical="top"/>
      <protection/>
    </xf>
    <xf numFmtId="0" fontId="3" fillId="0" borderId="15" xfId="32" applyFont="1" applyFill="1" applyBorder="1" applyAlignment="1">
      <alignment vertical="top" wrapText="1"/>
      <protection/>
    </xf>
    <xf numFmtId="164" fontId="5" fillId="0" borderId="15" xfId="32" applyNumberFormat="1" applyFont="1" applyFill="1" applyBorder="1" applyAlignment="1">
      <alignment horizontal="right" vertical="top"/>
      <protection/>
    </xf>
    <xf numFmtId="166" fontId="3" fillId="0" borderId="15" xfId="32" applyNumberFormat="1" applyFont="1" applyFill="1" applyBorder="1" applyAlignment="1">
      <alignment/>
      <protection/>
    </xf>
    <xf numFmtId="49" fontId="3" fillId="0" borderId="15" xfId="32" applyNumberFormat="1" applyFont="1" applyFill="1" applyBorder="1" applyAlignment="1">
      <alignment horizontal="center"/>
      <protection/>
    </xf>
    <xf numFmtId="166" fontId="62" fillId="0" borderId="15" xfId="26" applyNumberFormat="1" applyFont="1" applyFill="1" applyBorder="1" applyAlignment="1">
      <alignment horizontal="right" vertical="top"/>
      <protection/>
    </xf>
    <xf numFmtId="49" fontId="7" fillId="0" borderId="15" xfId="26" applyNumberFormat="1" applyFont="1" applyFill="1" applyBorder="1" applyAlignment="1">
      <alignment horizontal="center" vertical="top"/>
      <protection/>
    </xf>
    <xf numFmtId="0" fontId="7" fillId="0" borderId="15" xfId="26" applyNumberFormat="1" applyFont="1" applyFill="1" applyBorder="1" applyAlignment="1">
      <alignment horizontal="left" vertical="top" wrapText="1"/>
      <protection/>
    </xf>
    <xf numFmtId="166" fontId="63" fillId="0" borderId="15" xfId="26" applyNumberFormat="1" applyFont="1" applyFill="1" applyBorder="1" applyAlignment="1">
      <alignment horizontal="right" vertical="top"/>
      <protection/>
    </xf>
    <xf numFmtId="49" fontId="5" fillId="0" borderId="15" xfId="26" applyNumberFormat="1" applyFont="1" applyFill="1" applyBorder="1" applyAlignment="1">
      <alignment horizontal="center" vertical="top"/>
      <protection/>
    </xf>
    <xf numFmtId="49" fontId="5" fillId="0" borderId="15" xfId="26" applyNumberFormat="1" applyFont="1" applyFill="1" applyBorder="1" applyAlignment="1">
      <alignment horizontal="left" vertical="top" wrapText="1"/>
      <protection/>
    </xf>
    <xf numFmtId="166" fontId="62" fillId="57" borderId="15" xfId="26" applyNumberFormat="1" applyFont="1" applyFill="1" applyBorder="1" applyAlignment="1">
      <alignment horizontal="right" vertical="top"/>
      <protection/>
    </xf>
    <xf numFmtId="49" fontId="7" fillId="57" borderId="15" xfId="26" applyNumberFormat="1" applyFont="1" applyFill="1" applyBorder="1" applyAlignment="1">
      <alignment horizontal="center" vertical="top"/>
      <protection/>
    </xf>
    <xf numFmtId="0" fontId="3" fillId="57" borderId="15" xfId="26" applyFont="1" applyFill="1" applyBorder="1" applyAlignment="1">
      <alignment vertical="top" wrapText="1"/>
      <protection/>
    </xf>
    <xf numFmtId="166" fontId="3" fillId="57" borderId="15" xfId="26" applyNumberFormat="1" applyFont="1" applyFill="1" applyBorder="1" applyAlignment="1">
      <alignment/>
      <protection/>
    </xf>
    <xf numFmtId="49" fontId="3" fillId="57" borderId="15" xfId="26" applyNumberFormat="1" applyFont="1" applyFill="1" applyBorder="1" applyAlignment="1">
      <alignment horizontal="center"/>
      <protection/>
    </xf>
    <xf numFmtId="0" fontId="3" fillId="0" borderId="15" xfId="26" applyFont="1" applyFill="1" applyBorder="1" applyAlignment="1">
      <alignment vertical="top" wrapText="1"/>
      <protection/>
    </xf>
    <xf numFmtId="166" fontId="3" fillId="0" borderId="15" xfId="26" applyNumberFormat="1" applyFont="1" applyFill="1" applyBorder="1" applyAlignment="1">
      <alignment/>
      <protection/>
    </xf>
    <xf numFmtId="49" fontId="3" fillId="0" borderId="15" xfId="26" applyNumberFormat="1" applyFont="1" applyFill="1" applyBorder="1" applyAlignment="1">
      <alignment horizontal="center"/>
      <protection/>
    </xf>
    <xf numFmtId="0" fontId="7" fillId="57" borderId="15" xfId="26" applyNumberFormat="1" applyFont="1" applyFill="1" applyBorder="1" applyAlignment="1">
      <alignment horizontal="left" vertical="top" wrapText="1"/>
      <protection/>
    </xf>
    <xf numFmtId="167" fontId="4" fillId="0" borderId="15" xfId="26" applyNumberFormat="1" applyFont="1" applyFill="1" applyBorder="1" applyAlignment="1">
      <alignment/>
      <protection/>
    </xf>
    <xf numFmtId="166" fontId="4" fillId="57" borderId="15" xfId="26" applyNumberFormat="1" applyFont="1" applyFill="1" applyBorder="1" applyAlignment="1">
      <alignment/>
      <protection/>
    </xf>
    <xf numFmtId="49" fontId="4" fillId="57" borderId="15" xfId="26" applyNumberFormat="1" applyFont="1" applyFill="1" applyBorder="1" applyAlignment="1">
      <alignment horizontal="center"/>
      <protection/>
    </xf>
    <xf numFmtId="0" fontId="13" fillId="0" borderId="0" xfId="26" applyFill="1">
      <alignment/>
      <protection/>
    </xf>
    <xf numFmtId="0" fontId="13" fillId="0" borderId="20" xfId="26" applyFont="1" applyFill="1" applyBorder="1" applyAlignment="1">
      <alignment horizontal="center"/>
      <protection/>
    </xf>
    <xf numFmtId="166" fontId="4" fillId="0" borderId="15" xfId="26" applyNumberFormat="1" applyFont="1" applyFill="1" applyBorder="1" applyAlignment="1">
      <alignment/>
      <protection/>
    </xf>
    <xf numFmtId="49" fontId="4" fillId="0" borderId="15" xfId="26" applyNumberFormat="1" applyFont="1" applyFill="1" applyBorder="1" applyAlignment="1">
      <alignment horizontal="center"/>
      <protection/>
    </xf>
    <xf numFmtId="0" fontId="13" fillId="0" borderId="20" xfId="26" applyFont="1" applyBorder="1" applyAlignment="1">
      <alignment/>
      <protection/>
    </xf>
    <xf numFmtId="4" fontId="13" fillId="0" borderId="92" xfId="26" applyNumberFormat="1" applyFill="1" applyBorder="1">
      <alignment/>
      <protection/>
    </xf>
    <xf numFmtId="4" fontId="13" fillId="0" borderId="20" xfId="26" applyNumberFormat="1" applyFill="1" applyBorder="1">
      <alignment/>
      <protection/>
    </xf>
    <xf numFmtId="0" fontId="13" fillId="0" borderId="20" xfId="26" applyFill="1" applyBorder="1" applyAlignment="1">
      <alignment horizontal="center"/>
      <protection/>
    </xf>
    <xf numFmtId="0" fontId="16" fillId="0" borderId="20" xfId="26" applyFont="1" applyFill="1" applyBorder="1" applyAlignment="1">
      <alignment/>
      <protection/>
    </xf>
    <xf numFmtId="0" fontId="13" fillId="0" borderId="93" xfId="26" applyFill="1" applyBorder="1" applyAlignment="1">
      <alignment horizontal="center"/>
      <protection/>
    </xf>
    <xf numFmtId="0" fontId="16" fillId="0" borderId="20" xfId="26" applyFont="1" applyFill="1" applyBorder="1">
      <alignment/>
      <protection/>
    </xf>
    <xf numFmtId="0" fontId="16" fillId="0" borderId="20" xfId="26" applyFont="1" applyFill="1" applyBorder="1" applyAlignment="1">
      <alignment horizontal="left"/>
      <protection/>
    </xf>
    <xf numFmtId="0" fontId="13" fillId="0" borderId="93" xfId="26" applyFont="1" applyFill="1" applyBorder="1" applyAlignment="1">
      <alignment horizontal="center"/>
      <protection/>
    </xf>
    <xf numFmtId="4" fontId="13" fillId="0" borderId="20" xfId="26" applyNumberFormat="1" applyFont="1" applyBorder="1">
      <alignment/>
      <protection/>
    </xf>
    <xf numFmtId="0" fontId="13" fillId="0" borderId="20" xfId="26" applyFont="1" applyFill="1" applyBorder="1">
      <alignment/>
      <protection/>
    </xf>
    <xf numFmtId="4" fontId="13" fillId="0" borderId="97" xfId="26" applyNumberFormat="1" applyFill="1" applyBorder="1">
      <alignment/>
      <protection/>
    </xf>
    <xf numFmtId="4" fontId="13" fillId="0" borderId="98" xfId="26" applyNumberFormat="1" applyFill="1" applyBorder="1">
      <alignment/>
      <protection/>
    </xf>
    <xf numFmtId="0" fontId="13" fillId="0" borderId="98" xfId="26" applyFill="1" applyBorder="1" applyAlignment="1">
      <alignment horizontal="center"/>
      <protection/>
    </xf>
    <xf numFmtId="0" fontId="16" fillId="0" borderId="98" xfId="26" applyFont="1" applyFill="1" applyBorder="1">
      <alignment/>
      <protection/>
    </xf>
    <xf numFmtId="0" fontId="16" fillId="0" borderId="98" xfId="26" applyFont="1" applyFill="1" applyBorder="1" applyAlignment="1">
      <alignment horizontal="left"/>
      <protection/>
    </xf>
    <xf numFmtId="0" fontId="13" fillId="0" borderId="99" xfId="26" applyFill="1" applyBorder="1" applyAlignment="1">
      <alignment horizontal="center"/>
      <protection/>
    </xf>
    <xf numFmtId="0" fontId="0" fillId="0" borderId="0" xfId="37">
      <alignment/>
      <protection/>
    </xf>
    <xf numFmtId="3" fontId="0" fillId="0" borderId="0" xfId="37" applyNumberFormat="1" applyFont="1" applyFill="1" applyBorder="1" applyAlignment="1">
      <alignment vertical="center"/>
      <protection/>
    </xf>
    <xf numFmtId="4" fontId="0" fillId="0" borderId="0" xfId="37" applyNumberFormat="1" applyFont="1" applyFill="1" applyBorder="1" applyAlignment="1">
      <alignment vertical="center"/>
      <protection/>
    </xf>
    <xf numFmtId="49" fontId="0" fillId="0" borderId="0" xfId="37" applyNumberFormat="1" applyFont="1" applyFill="1" applyBorder="1" applyAlignment="1">
      <alignment horizontal="center" vertical="center"/>
      <protection/>
    </xf>
    <xf numFmtId="0" fontId="0" fillId="0" borderId="0" xfId="37" applyNumberFormat="1" applyFont="1" applyFill="1" applyBorder="1" applyAlignment="1">
      <alignment vertical="center"/>
      <protection/>
    </xf>
    <xf numFmtId="4" fontId="37" fillId="61" borderId="70" xfId="37" applyNumberFormat="1" applyFont="1" applyFill="1" applyBorder="1" applyAlignment="1">
      <alignment horizontal="right" vertical="center" wrapText="1"/>
      <protection/>
    </xf>
    <xf numFmtId="0" fontId="37" fillId="0" borderId="15" xfId="37" applyNumberFormat="1" applyFont="1" applyFill="1" applyBorder="1" applyAlignment="1">
      <alignment horizontal="center" vertical="center" wrapText="1"/>
      <protection/>
    </xf>
    <xf numFmtId="49" fontId="37" fillId="0" borderId="15" xfId="37" applyNumberFormat="1" applyFont="1" applyFill="1" applyBorder="1" applyAlignment="1">
      <alignment horizontal="center" vertical="center" wrapText="1"/>
      <protection/>
    </xf>
    <xf numFmtId="0" fontId="37" fillId="0" borderId="15" xfId="37" applyNumberFormat="1" applyFont="1" applyFill="1" applyBorder="1" applyAlignment="1">
      <alignment vertical="center" wrapText="1"/>
      <protection/>
    </xf>
    <xf numFmtId="0" fontId="37" fillId="61" borderId="24" xfId="37" applyNumberFormat="1" applyFont="1" applyFill="1" applyBorder="1" applyAlignment="1">
      <alignment horizontal="center" vertical="center" wrapText="1"/>
      <protection/>
    </xf>
    <xf numFmtId="0" fontId="8" fillId="0" borderId="0" xfId="37" applyFont="1" applyFill="1">
      <alignment/>
      <protection/>
    </xf>
    <xf numFmtId="49" fontId="38" fillId="0" borderId="100" xfId="37" applyNumberFormat="1" applyFont="1" applyFill="1" applyBorder="1" applyAlignment="1">
      <alignment horizontal="center" vertical="center" wrapText="1"/>
      <protection/>
    </xf>
    <xf numFmtId="49" fontId="38" fillId="0" borderId="101" xfId="37" applyNumberFormat="1" applyFont="1" applyFill="1" applyBorder="1" applyAlignment="1">
      <alignment horizontal="center" vertical="center" wrapText="1"/>
      <protection/>
    </xf>
    <xf numFmtId="49" fontId="38" fillId="0" borderId="101" xfId="37" applyNumberFormat="1" applyFont="1" applyFill="1" applyBorder="1" applyAlignment="1">
      <alignment horizontal="center" vertical="center"/>
      <protection/>
    </xf>
    <xf numFmtId="0" fontId="38" fillId="0" borderId="101" xfId="37" applyNumberFormat="1" applyFont="1" applyFill="1" applyBorder="1" applyAlignment="1">
      <alignment horizontal="center" vertical="center"/>
      <protection/>
    </xf>
    <xf numFmtId="49" fontId="38" fillId="0" borderId="102" xfId="37" applyNumberFormat="1" applyFont="1" applyFill="1" applyBorder="1" applyAlignment="1">
      <alignment horizontal="center" vertical="center"/>
      <protection/>
    </xf>
    <xf numFmtId="3" fontId="37" fillId="61" borderId="70" xfId="37" applyNumberFormat="1" applyFont="1" applyFill="1" applyBorder="1" applyAlignment="1">
      <alignment horizontal="right" vertical="center" wrapText="1"/>
      <protection/>
    </xf>
    <xf numFmtId="3" fontId="38" fillId="0" borderId="100" xfId="37" applyNumberFormat="1" applyFont="1" applyFill="1" applyBorder="1" applyAlignment="1">
      <alignment horizontal="center" vertical="center" wrapText="1"/>
      <protection/>
    </xf>
    <xf numFmtId="3" fontId="38" fillId="0" borderId="101" xfId="37" applyNumberFormat="1" applyFont="1" applyFill="1" applyBorder="1" applyAlignment="1">
      <alignment horizontal="center" vertical="center" wrapText="1"/>
      <protection/>
    </xf>
    <xf numFmtId="0" fontId="0" fillId="0" borderId="0" xfId="32">
      <alignment/>
      <protection/>
    </xf>
    <xf numFmtId="3" fontId="0" fillId="0" borderId="0" xfId="32" applyNumberFormat="1">
      <alignment/>
      <protection/>
    </xf>
    <xf numFmtId="0" fontId="0" fillId="0" borderId="0" xfId="32" applyAlignment="1">
      <alignment horizontal="center"/>
      <protection/>
    </xf>
    <xf numFmtId="3" fontId="0" fillId="62" borderId="103" xfId="32" applyNumberFormat="1" applyFill="1" applyBorder="1">
      <alignment/>
      <protection/>
    </xf>
    <xf numFmtId="0" fontId="0" fillId="62" borderId="103" xfId="32" applyFill="1" applyBorder="1" applyAlignment="1">
      <alignment horizontal="center"/>
      <protection/>
    </xf>
    <xf numFmtId="0" fontId="0" fillId="62" borderId="103" xfId="32" applyFill="1" applyBorder="1">
      <alignment/>
      <protection/>
    </xf>
    <xf numFmtId="3" fontId="0" fillId="0" borderId="39" xfId="32" applyNumberFormat="1" applyBorder="1">
      <alignment/>
      <protection/>
    </xf>
    <xf numFmtId="0" fontId="0" fillId="0" borderId="39" xfId="32" applyBorder="1" applyAlignment="1">
      <alignment horizontal="center"/>
      <protection/>
    </xf>
    <xf numFmtId="0" fontId="0" fillId="0" borderId="39" xfId="32" applyBorder="1">
      <alignment/>
      <protection/>
    </xf>
    <xf numFmtId="0" fontId="9" fillId="0" borderId="39" xfId="26" applyFont="1" applyBorder="1">
      <alignment/>
      <protection/>
    </xf>
    <xf numFmtId="0" fontId="64" fillId="0" borderId="0" xfId="32" applyFont="1">
      <alignment/>
      <protection/>
    </xf>
    <xf numFmtId="3" fontId="64" fillId="62" borderId="104" xfId="32" applyNumberFormat="1" applyFont="1" applyFill="1" applyBorder="1" applyAlignment="1">
      <alignment/>
      <protection/>
    </xf>
    <xf numFmtId="0" fontId="64" fillId="62" borderId="51" xfId="32" applyFont="1" applyFill="1" applyBorder="1" applyAlignment="1">
      <alignment/>
      <protection/>
    </xf>
    <xf numFmtId="0" fontId="64" fillId="62" borderId="41" xfId="32" applyFont="1" applyFill="1" applyBorder="1" applyAlignment="1">
      <alignment/>
      <protection/>
    </xf>
    <xf numFmtId="0" fontId="64" fillId="62" borderId="105" xfId="32" applyFont="1" applyFill="1" applyBorder="1" applyAlignment="1">
      <alignment/>
      <protection/>
    </xf>
    <xf numFmtId="3" fontId="0" fillId="0" borderId="61" xfId="32" applyNumberFormat="1" applyBorder="1">
      <alignment/>
      <protection/>
    </xf>
    <xf numFmtId="0" fontId="3" fillId="0" borderId="15" xfId="26" applyFont="1" applyBorder="1" applyAlignment="1">
      <alignment horizontal="center"/>
      <protection/>
    </xf>
    <xf numFmtId="0" fontId="3" fillId="0" borderId="15" xfId="26" applyFont="1" applyBorder="1">
      <alignment/>
      <protection/>
    </xf>
    <xf numFmtId="0" fontId="3" fillId="0" borderId="75" xfId="26" applyFont="1" applyBorder="1">
      <alignment/>
      <protection/>
    </xf>
    <xf numFmtId="0" fontId="65" fillId="0" borderId="15" xfId="26" applyFont="1" applyBorder="1">
      <alignment/>
      <protection/>
    </xf>
    <xf numFmtId="0" fontId="65" fillId="0" borderId="15" xfId="26" applyFont="1" applyBorder="1" applyAlignment="1">
      <alignment horizontal="center"/>
      <protection/>
    </xf>
    <xf numFmtId="0" fontId="66" fillId="0" borderId="75" xfId="26" applyFont="1" applyBorder="1">
      <alignment/>
      <protection/>
    </xf>
    <xf numFmtId="49" fontId="3" fillId="0" borderId="15" xfId="26" applyNumberFormat="1" applyFont="1" applyBorder="1" applyAlignment="1">
      <alignment horizontal="center"/>
      <protection/>
    </xf>
    <xf numFmtId="0" fontId="66" fillId="0" borderId="15" xfId="26" applyFont="1" applyBorder="1">
      <alignment/>
      <protection/>
    </xf>
    <xf numFmtId="0" fontId="9" fillId="0" borderId="15" xfId="26" applyFont="1" applyBorder="1">
      <alignment/>
      <protection/>
    </xf>
    <xf numFmtId="0" fontId="9" fillId="0" borderId="75" xfId="26" applyFont="1" applyBorder="1">
      <alignment/>
      <protection/>
    </xf>
    <xf numFmtId="0" fontId="68" fillId="0" borderId="15" xfId="26" applyFont="1" applyBorder="1">
      <alignment/>
      <protection/>
    </xf>
    <xf numFmtId="0" fontId="3" fillId="0" borderId="61" xfId="26" applyFont="1" applyBorder="1">
      <alignment/>
      <protection/>
    </xf>
    <xf numFmtId="0" fontId="9" fillId="0" borderId="61" xfId="26" applyFont="1" applyBorder="1">
      <alignment/>
      <protection/>
    </xf>
    <xf numFmtId="0" fontId="66" fillId="0" borderId="15" xfId="26" applyFont="1" applyBorder="1" applyAlignment="1">
      <alignment horizontal="center"/>
      <protection/>
    </xf>
    <xf numFmtId="0" fontId="0" fillId="0" borderId="23" xfId="32" applyBorder="1">
      <alignment/>
      <protection/>
    </xf>
    <xf numFmtId="0" fontId="70" fillId="0" borderId="75" xfId="32" applyFont="1" applyBorder="1" applyAlignment="1">
      <alignment horizontal="center"/>
      <protection/>
    </xf>
    <xf numFmtId="3" fontId="64" fillId="62" borderId="106" xfId="32" applyNumberFormat="1" applyFont="1" applyFill="1" applyBorder="1">
      <alignment/>
      <protection/>
    </xf>
    <xf numFmtId="0" fontId="0" fillId="0" borderId="15" xfId="32" applyBorder="1" applyAlignment="1">
      <alignment horizontal="center"/>
      <protection/>
    </xf>
    <xf numFmtId="0" fontId="0" fillId="0" borderId="15" xfId="32" applyFont="1" applyBorder="1" applyAlignment="1">
      <alignment horizontal="center"/>
      <protection/>
    </xf>
    <xf numFmtId="0" fontId="0" fillId="0" borderId="15" xfId="32" applyFont="1" applyBorder="1">
      <alignment/>
      <protection/>
    </xf>
    <xf numFmtId="0" fontId="0" fillId="0" borderId="75" xfId="32" applyFont="1" applyBorder="1">
      <alignment/>
      <protection/>
    </xf>
    <xf numFmtId="0" fontId="8" fillId="0" borderId="75" xfId="32" applyFont="1" applyBorder="1">
      <alignment/>
      <protection/>
    </xf>
    <xf numFmtId="0" fontId="0" fillId="0" borderId="15" xfId="32" applyBorder="1" applyAlignment="1">
      <alignment horizontal="center" vertical="center"/>
      <protection/>
    </xf>
    <xf numFmtId="0" fontId="0" fillId="0" borderId="15" xfId="32" applyFont="1" applyBorder="1" applyAlignment="1">
      <alignment horizontal="center" vertical="center"/>
      <protection/>
    </xf>
    <xf numFmtId="0" fontId="0" fillId="0" borderId="15" xfId="32" applyFont="1" applyBorder="1" applyAlignment="1">
      <alignment horizontal="center" vertical="center" wrapText="1"/>
      <protection/>
    </xf>
    <xf numFmtId="0" fontId="8" fillId="0" borderId="75" xfId="32" applyFont="1" applyBorder="1" applyAlignment="1">
      <alignment horizontal="left" vertical="center"/>
      <protection/>
    </xf>
    <xf numFmtId="0" fontId="0" fillId="0" borderId="0" xfId="32" applyAlignment="1">
      <alignment horizontal="center" vertical="center"/>
      <protection/>
    </xf>
    <xf numFmtId="0" fontId="0" fillId="0" borderId="15" xfId="32" applyBorder="1">
      <alignment/>
      <protection/>
    </xf>
    <xf numFmtId="0" fontId="70" fillId="0" borderId="75" xfId="32" applyFont="1" applyFill="1" applyBorder="1" applyAlignment="1">
      <alignment horizontal="center"/>
      <protection/>
    </xf>
    <xf numFmtId="3" fontId="0" fillId="0" borderId="106" xfId="32" applyNumberFormat="1" applyBorder="1">
      <alignment/>
      <protection/>
    </xf>
    <xf numFmtId="0" fontId="0" fillId="0" borderId="39" xfId="32" applyFont="1" applyBorder="1">
      <alignment/>
      <protection/>
    </xf>
    <xf numFmtId="0" fontId="0" fillId="0" borderId="39" xfId="32" applyFont="1" applyBorder="1" applyAlignment="1">
      <alignment horizontal="center"/>
      <protection/>
    </xf>
    <xf numFmtId="0" fontId="0" fillId="0" borderId="38" xfId="32" applyFont="1" applyBorder="1">
      <alignment/>
      <protection/>
    </xf>
    <xf numFmtId="0" fontId="0" fillId="0" borderId="38" xfId="32" applyFont="1" applyBorder="1" applyAlignment="1">
      <alignment horizontal="left"/>
      <protection/>
    </xf>
    <xf numFmtId="3" fontId="0" fillId="0" borderId="107" xfId="32" applyNumberFormat="1" applyBorder="1">
      <alignment/>
      <protection/>
    </xf>
    <xf numFmtId="3" fontId="0" fillId="0" borderId="40" xfId="32" applyNumberFormat="1" applyBorder="1">
      <alignment/>
      <protection/>
    </xf>
    <xf numFmtId="0" fontId="0" fillId="0" borderId="40" xfId="32" applyBorder="1" applyAlignment="1">
      <alignment horizontal="center"/>
      <protection/>
    </xf>
    <xf numFmtId="0" fontId="0" fillId="0" borderId="40" xfId="32" applyBorder="1">
      <alignment/>
      <protection/>
    </xf>
    <xf numFmtId="0" fontId="70" fillId="0" borderId="48" xfId="32" applyFont="1" applyFill="1" applyBorder="1" applyAlignment="1">
      <alignment horizontal="center"/>
      <protection/>
    </xf>
    <xf numFmtId="3" fontId="16" fillId="0" borderId="62" xfId="26" applyNumberFormat="1" applyFont="1" applyBorder="1" applyAlignment="1">
      <alignment horizontal="center"/>
      <protection/>
    </xf>
    <xf numFmtId="3" fontId="15" fillId="28" borderId="108" xfId="26" applyNumberFormat="1" applyFont="1" applyFill="1" applyBorder="1" applyAlignment="1">
      <alignment vertical="center"/>
      <protection/>
    </xf>
    <xf numFmtId="3" fontId="13" fillId="28" borderId="109" xfId="26" applyNumberFormat="1" applyFill="1" applyBorder="1">
      <alignment/>
      <protection/>
    </xf>
    <xf numFmtId="0" fontId="13" fillId="28" borderId="109" xfId="26" applyFill="1" applyBorder="1">
      <alignment/>
      <protection/>
    </xf>
    <xf numFmtId="3" fontId="13" fillId="0" borderId="110" xfId="26" applyNumberFormat="1" applyBorder="1" applyAlignment="1">
      <alignment vertical="center"/>
      <protection/>
    </xf>
    <xf numFmtId="0" fontId="13" fillId="0" borderId="111" xfId="26" applyBorder="1">
      <alignment/>
      <protection/>
    </xf>
    <xf numFmtId="0" fontId="13" fillId="0" borderId="111" xfId="26" applyBorder="1" applyAlignment="1">
      <alignment horizontal="center"/>
      <protection/>
    </xf>
    <xf numFmtId="0" fontId="82" fillId="0" borderId="112" xfId="26" applyNumberFormat="1" applyFont="1" applyBorder="1" applyAlignment="1">
      <alignment horizontal="center" vertical="center" wrapText="1"/>
      <protection/>
    </xf>
    <xf numFmtId="0" fontId="86" fillId="0" borderId="111" xfId="26" applyNumberFormat="1" applyFont="1" applyBorder="1" applyAlignment="1">
      <alignment horizontal="center" vertical="center"/>
      <protection/>
    </xf>
    <xf numFmtId="0" fontId="13" fillId="0" borderId="111" xfId="26" applyNumberFormat="1" applyBorder="1" applyAlignment="1">
      <alignment horizontal="center" vertical="center"/>
      <protection/>
    </xf>
    <xf numFmtId="0" fontId="13" fillId="0" borderId="111" xfId="26" applyNumberFormat="1" applyBorder="1" applyAlignment="1">
      <alignment horizontal="center" vertical="center" wrapText="1"/>
      <protection/>
    </xf>
    <xf numFmtId="0" fontId="92" fillId="0" borderId="111" xfId="26" applyFont="1" applyBorder="1" applyAlignment="1">
      <alignment horizontal="center" vertical="center"/>
      <protection/>
    </xf>
    <xf numFmtId="3" fontId="13" fillId="0" borderId="113" xfId="26" applyNumberFormat="1" applyBorder="1" applyAlignment="1">
      <alignment vertical="center"/>
      <protection/>
    </xf>
    <xf numFmtId="0" fontId="86" fillId="0" borderId="114" xfId="26" applyNumberFormat="1" applyFont="1" applyBorder="1" applyAlignment="1">
      <alignment horizontal="center" vertical="center"/>
      <protection/>
    </xf>
    <xf numFmtId="0" fontId="13" fillId="0" borderId="114" xfId="26" applyNumberFormat="1" applyBorder="1" applyAlignment="1">
      <alignment horizontal="center" vertical="center"/>
      <protection/>
    </xf>
    <xf numFmtId="0" fontId="13" fillId="0" borderId="114" xfId="26" applyNumberFormat="1" applyBorder="1" applyAlignment="1">
      <alignment horizontal="center" vertical="center" wrapText="1"/>
      <protection/>
    </xf>
    <xf numFmtId="0" fontId="82" fillId="0" borderId="115" xfId="26" applyNumberFormat="1" applyFont="1" applyBorder="1" applyAlignment="1">
      <alignment horizontal="center" vertical="center" wrapText="1"/>
      <protection/>
    </xf>
    <xf numFmtId="0" fontId="82" fillId="0" borderId="116" xfId="26" applyNumberFormat="1" applyFont="1" applyFill="1" applyBorder="1" applyAlignment="1">
      <alignment horizontal="center" vertical="center" wrapText="1"/>
      <protection/>
    </xf>
    <xf numFmtId="0" fontId="82" fillId="0" borderId="103" xfId="26" applyNumberFormat="1" applyFont="1" applyBorder="1" applyAlignment="1">
      <alignment horizontal="center" vertical="center" wrapText="1"/>
      <protection/>
    </xf>
    <xf numFmtId="0" fontId="82" fillId="0" borderId="103" xfId="26" applyNumberFormat="1" applyFont="1" applyFill="1" applyBorder="1" applyAlignment="1">
      <alignment horizontal="center" vertical="center" wrapText="1"/>
      <protection/>
    </xf>
    <xf numFmtId="0" fontId="82" fillId="0" borderId="117" xfId="26" applyNumberFormat="1" applyFont="1" applyBorder="1" applyAlignment="1">
      <alignment horizontal="center" vertical="center" wrapText="1"/>
      <protection/>
    </xf>
    <xf numFmtId="0" fontId="0" fillId="0" borderId="0" xfId="36">
      <alignment/>
      <protection/>
    </xf>
    <xf numFmtId="3" fontId="0" fillId="0" borderId="0" xfId="36" applyNumberFormat="1" applyFill="1" applyAlignment="1">
      <alignment horizontal="right"/>
      <protection/>
    </xf>
    <xf numFmtId="3" fontId="0" fillId="0" borderId="0" xfId="36" applyNumberFormat="1" applyFill="1">
      <alignment/>
      <protection/>
    </xf>
    <xf numFmtId="0" fontId="0" fillId="0" borderId="0" xfId="36" applyFill="1">
      <alignment/>
      <protection/>
    </xf>
    <xf numFmtId="49" fontId="0" fillId="0" borderId="0" xfId="36" applyNumberFormat="1" applyFill="1">
      <alignment/>
      <protection/>
    </xf>
    <xf numFmtId="175" fontId="73" fillId="0" borderId="0" xfId="48" applyNumberFormat="1" applyFont="1" applyFill="1" applyBorder="1" applyAlignment="1">
      <alignment wrapText="1"/>
      <protection/>
    </xf>
    <xf numFmtId="0" fontId="73" fillId="0" borderId="0" xfId="48" applyFont="1" applyFill="1" applyBorder="1" applyAlignment="1">
      <alignment wrapText="1"/>
      <protection/>
    </xf>
    <xf numFmtId="49" fontId="0" fillId="0" borderId="0" xfId="36" applyNumberFormat="1" applyFill="1" applyBorder="1">
      <alignment/>
      <protection/>
    </xf>
    <xf numFmtId="2" fontId="73" fillId="0" borderId="0" xfId="48" applyNumberFormat="1" applyFont="1" applyFill="1" applyBorder="1" applyAlignment="1">
      <alignment wrapText="1"/>
      <protection/>
    </xf>
    <xf numFmtId="3" fontId="0" fillId="0" borderId="0" xfId="24" applyNumberFormat="1" applyFont="1" applyFill="1" applyAlignment="1">
      <alignment horizontal="right"/>
    </xf>
    <xf numFmtId="3" fontId="0" fillId="0" borderId="0" xfId="24" applyNumberFormat="1" applyFont="1" applyFill="1"/>
    <xf numFmtId="44" fontId="0" fillId="0" borderId="0" xfId="36" applyNumberFormat="1">
      <alignment/>
      <protection/>
    </xf>
    <xf numFmtId="3" fontId="0" fillId="0" borderId="21" xfId="24" applyNumberFormat="1" applyFont="1" applyFill="1" applyBorder="1" applyAlignment="1">
      <alignment horizontal="right"/>
    </xf>
    <xf numFmtId="0" fontId="0" fillId="0" borderId="21" xfId="36" applyFill="1" applyBorder="1" applyAlignment="1">
      <alignment horizontal="center"/>
      <protection/>
    </xf>
    <xf numFmtId="0" fontId="0" fillId="0" borderId="21" xfId="36" applyFill="1" applyBorder="1">
      <alignment/>
      <protection/>
    </xf>
    <xf numFmtId="0" fontId="0" fillId="0" borderId="21" xfId="36" applyFont="1" applyFill="1" applyBorder="1" applyAlignment="1">
      <alignment wrapText="1"/>
      <protection/>
    </xf>
    <xf numFmtId="49" fontId="0" fillId="0" borderId="27" xfId="36" applyNumberFormat="1" applyFont="1" applyFill="1" applyBorder="1" applyAlignment="1">
      <alignment horizontal="center"/>
      <protection/>
    </xf>
    <xf numFmtId="0" fontId="0" fillId="0" borderId="15" xfId="36" applyFill="1" applyBorder="1" applyAlignment="1">
      <alignment horizontal="center"/>
      <protection/>
    </xf>
    <xf numFmtId="0" fontId="0" fillId="0" borderId="15" xfId="36" applyFill="1" applyBorder="1">
      <alignment/>
      <protection/>
    </xf>
    <xf numFmtId="0" fontId="0" fillId="0" borderId="15" xfId="36" applyFont="1" applyFill="1" applyBorder="1" applyAlignment="1">
      <alignment wrapText="1"/>
      <protection/>
    </xf>
    <xf numFmtId="3" fontId="8" fillId="0" borderId="15" xfId="24" applyNumberFormat="1" applyFont="1" applyFill="1" applyBorder="1" applyAlignment="1">
      <alignment horizontal="right"/>
    </xf>
    <xf numFmtId="0" fontId="8" fillId="0" borderId="15" xfId="36" applyFont="1" applyFill="1" applyBorder="1" applyAlignment="1">
      <alignment/>
      <protection/>
    </xf>
    <xf numFmtId="49" fontId="8" fillId="0" borderId="24" xfId="36" applyNumberFormat="1" applyFont="1" applyFill="1" applyBorder="1" applyAlignment="1">
      <alignment horizontal="center"/>
      <protection/>
    </xf>
    <xf numFmtId="3" fontId="8" fillId="0" borderId="21" xfId="24" applyNumberFormat="1" applyFont="1" applyFill="1" applyBorder="1" applyAlignment="1">
      <alignment horizontal="right"/>
    </xf>
    <xf numFmtId="3" fontId="8" fillId="0" borderId="15" xfId="36" applyNumberFormat="1" applyFont="1" applyFill="1" applyBorder="1" applyAlignment="1">
      <alignment horizontal="right"/>
      <protection/>
    </xf>
    <xf numFmtId="44" fontId="0" fillId="0" borderId="0" xfId="24" applyFont="1"/>
    <xf numFmtId="49" fontId="0" fillId="0" borderId="27" xfId="36" applyNumberFormat="1" applyFill="1" applyBorder="1" applyAlignment="1">
      <alignment horizontal="center"/>
      <protection/>
    </xf>
    <xf numFmtId="3" fontId="8" fillId="0" borderId="118" xfId="36" applyNumberFormat="1" applyFont="1" applyFill="1" applyBorder="1" applyAlignment="1">
      <alignment horizontal="right"/>
      <protection/>
    </xf>
    <xf numFmtId="3" fontId="8" fillId="0" borderId="118" xfId="36" applyNumberFormat="1" applyFont="1" applyFill="1" applyBorder="1" applyAlignment="1">
      <alignment horizontal="center"/>
      <protection/>
    </xf>
    <xf numFmtId="0" fontId="8" fillId="0" borderId="118" xfId="36" applyFont="1" applyFill="1" applyBorder="1" applyAlignment="1">
      <alignment/>
      <protection/>
    </xf>
    <xf numFmtId="49" fontId="8" fillId="0" borderId="119" xfId="36" applyNumberFormat="1" applyFont="1" applyFill="1" applyBorder="1" applyAlignment="1">
      <alignment horizontal="center"/>
      <protection/>
    </xf>
    <xf numFmtId="0" fontId="8" fillId="0" borderId="0" xfId="36" applyFont="1" applyFill="1">
      <alignment/>
      <protection/>
    </xf>
    <xf numFmtId="0" fontId="8" fillId="0" borderId="120" xfId="36" applyFont="1" applyFill="1" applyBorder="1" applyAlignment="1">
      <alignment horizontal="center"/>
      <protection/>
    </xf>
    <xf numFmtId="0" fontId="8" fillId="0" borderId="121" xfId="36" applyFont="1" applyFill="1" applyBorder="1" applyAlignment="1">
      <alignment horizontal="center"/>
      <protection/>
    </xf>
    <xf numFmtId="0" fontId="40" fillId="0" borderId="0" xfId="43" applyAlignment="1" applyProtection="1">
      <alignment horizontal="left" vertical="top"/>
      <protection locked="0"/>
    </xf>
    <xf numFmtId="0" fontId="9" fillId="0" borderId="71" xfId="43" applyFont="1" applyBorder="1" applyAlignment="1" applyProtection="1">
      <alignment horizontal="left" vertical="top"/>
      <protection/>
    </xf>
    <xf numFmtId="0" fontId="33" fillId="0" borderId="0" xfId="43" applyFont="1" applyBorder="1" applyAlignment="1" applyProtection="1">
      <alignment horizontal="left" vertical="top"/>
      <protection/>
    </xf>
    <xf numFmtId="0" fontId="3" fillId="0" borderId="0" xfId="43" applyFont="1" applyBorder="1" applyAlignment="1" applyProtection="1">
      <alignment horizontal="left" vertical="top"/>
      <protection/>
    </xf>
    <xf numFmtId="0" fontId="12" fillId="0" borderId="0" xfId="43" applyFont="1" applyBorder="1" applyAlignment="1" applyProtection="1">
      <alignment horizontal="left" vertical="top"/>
      <protection/>
    </xf>
    <xf numFmtId="0" fontId="3" fillId="0" borderId="122" xfId="43" applyFont="1" applyBorder="1" applyAlignment="1" applyProtection="1">
      <alignment horizontal="left" vertical="top"/>
      <protection/>
    </xf>
    <xf numFmtId="0" fontId="39" fillId="0" borderId="71" xfId="43" applyFont="1" applyBorder="1" applyAlignment="1" applyProtection="1">
      <alignment horizontal="left"/>
      <protection/>
    </xf>
    <xf numFmtId="0" fontId="74" fillId="0" borderId="0" xfId="43" applyFont="1" applyBorder="1" applyAlignment="1" applyProtection="1">
      <alignment horizontal="left"/>
      <protection/>
    </xf>
    <xf numFmtId="0" fontId="75" fillId="0" borderId="0" xfId="43" applyFont="1" applyBorder="1" applyAlignment="1" applyProtection="1">
      <alignment horizontal="left"/>
      <protection/>
    </xf>
    <xf numFmtId="0" fontId="76" fillId="0" borderId="0" xfId="43" applyFont="1" applyBorder="1" applyAlignment="1" applyProtection="1">
      <alignment horizontal="left"/>
      <protection/>
    </xf>
    <xf numFmtId="0" fontId="75" fillId="0" borderId="122" xfId="43" applyFont="1" applyBorder="1" applyAlignment="1" applyProtection="1">
      <alignment horizontal="left"/>
      <protection/>
    </xf>
    <xf numFmtId="0" fontId="77" fillId="0" borderId="0" xfId="43" applyFont="1" applyAlignment="1" applyProtection="1">
      <alignment horizontal="left" vertical="top"/>
      <protection locked="0"/>
    </xf>
    <xf numFmtId="0" fontId="3" fillId="0" borderId="71" xfId="43" applyFont="1" applyBorder="1" applyAlignment="1" applyProtection="1">
      <alignment horizontal="left"/>
      <protection/>
    </xf>
    <xf numFmtId="0" fontId="12" fillId="0" borderId="0" xfId="43" applyFont="1" applyBorder="1" applyAlignment="1" applyProtection="1">
      <alignment horizontal="left"/>
      <protection/>
    </xf>
    <xf numFmtId="0" fontId="3" fillId="0" borderId="0" xfId="43" applyFont="1" applyBorder="1" applyAlignment="1" applyProtection="1">
      <alignment horizontal="left"/>
      <protection/>
    </xf>
    <xf numFmtId="0" fontId="3" fillId="0" borderId="122" xfId="43" applyFont="1" applyBorder="1" applyAlignment="1" applyProtection="1">
      <alignment horizontal="left"/>
      <protection/>
    </xf>
    <xf numFmtId="0" fontId="12" fillId="0" borderId="71" xfId="43" applyFont="1" applyBorder="1" applyAlignment="1" applyProtection="1">
      <alignment horizontal="left"/>
      <protection/>
    </xf>
    <xf numFmtId="0" fontId="37" fillId="0" borderId="71" xfId="43" applyFont="1" applyBorder="1" applyAlignment="1" applyProtection="1">
      <alignment horizontal="left"/>
      <protection/>
    </xf>
    <xf numFmtId="0" fontId="0" fillId="0" borderId="0" xfId="43" applyFont="1" applyBorder="1" applyAlignment="1" applyProtection="1">
      <alignment horizontal="left"/>
      <protection/>
    </xf>
    <xf numFmtId="0" fontId="0" fillId="0" borderId="122" xfId="43" applyFont="1" applyBorder="1" applyAlignment="1" applyProtection="1">
      <alignment horizontal="left"/>
      <protection/>
    </xf>
    <xf numFmtId="0" fontId="8" fillId="59" borderId="123" xfId="43" applyFont="1" applyFill="1" applyBorder="1" applyAlignment="1" applyProtection="1">
      <alignment horizontal="center" vertical="center"/>
      <protection/>
    </xf>
    <xf numFmtId="0" fontId="8" fillId="59" borderId="39" xfId="43" applyFont="1" applyFill="1" applyBorder="1" applyAlignment="1" applyProtection="1">
      <alignment horizontal="center" vertical="center"/>
      <protection/>
    </xf>
    <xf numFmtId="0" fontId="8" fillId="59" borderId="124" xfId="43" applyFont="1" applyFill="1" applyBorder="1" applyAlignment="1" applyProtection="1">
      <alignment horizontal="center" vertical="center"/>
      <protection/>
    </xf>
    <xf numFmtId="0" fontId="78" fillId="0" borderId="0" xfId="43" applyFont="1" applyAlignment="1" applyProtection="1">
      <alignment horizontal="left" vertical="top"/>
      <protection locked="0"/>
    </xf>
    <xf numFmtId="0" fontId="28" fillId="0" borderId="123" xfId="43" applyFont="1" applyBorder="1" applyAlignment="1" applyProtection="1">
      <alignment horizontal="left" wrapText="1"/>
      <protection/>
    </xf>
    <xf numFmtId="0" fontId="28" fillId="0" borderId="39" xfId="43" applyFont="1" applyBorder="1" applyAlignment="1" applyProtection="1">
      <alignment horizontal="center" wrapText="1"/>
      <protection/>
    </xf>
    <xf numFmtId="176" fontId="28" fillId="0" borderId="39" xfId="43" applyNumberFormat="1" applyFont="1" applyBorder="1" applyAlignment="1" applyProtection="1">
      <alignment horizontal="right"/>
      <protection/>
    </xf>
    <xf numFmtId="176" fontId="28" fillId="0" borderId="124" xfId="43" applyNumberFormat="1" applyFont="1" applyBorder="1" applyAlignment="1" applyProtection="1">
      <alignment horizontal="right"/>
      <protection/>
    </xf>
    <xf numFmtId="0" fontId="79" fillId="0" borderId="0" xfId="43" applyFont="1" applyAlignment="1" applyProtection="1">
      <alignment horizontal="left" vertical="top"/>
      <protection locked="0"/>
    </xf>
    <xf numFmtId="0" fontId="80" fillId="0" borderId="123" xfId="43" applyFont="1" applyBorder="1" applyAlignment="1" applyProtection="1">
      <alignment horizontal="left" wrapText="1"/>
      <protection/>
    </xf>
    <xf numFmtId="0" fontId="80" fillId="0" borderId="39" xfId="43" applyFont="1" applyBorder="1" applyAlignment="1" applyProtection="1">
      <alignment horizontal="left" wrapText="1"/>
      <protection/>
    </xf>
    <xf numFmtId="176" fontId="80" fillId="0" borderId="39" xfId="43" applyNumberFormat="1" applyFont="1" applyFill="1" applyBorder="1" applyAlignment="1" applyProtection="1">
      <alignment horizontal="right"/>
      <protection/>
    </xf>
    <xf numFmtId="176" fontId="80" fillId="0" borderId="39" xfId="43" applyNumberFormat="1" applyFont="1" applyBorder="1" applyAlignment="1" applyProtection="1">
      <alignment horizontal="right"/>
      <protection/>
    </xf>
    <xf numFmtId="176" fontId="80" fillId="0" borderId="124" xfId="43" applyNumberFormat="1" applyFont="1" applyBorder="1" applyAlignment="1" applyProtection="1">
      <alignment horizontal="right"/>
      <protection/>
    </xf>
    <xf numFmtId="0" fontId="28" fillId="58" borderId="123" xfId="43" applyFont="1" applyFill="1" applyBorder="1" applyAlignment="1" applyProtection="1">
      <alignment horizontal="left" wrapText="1"/>
      <protection/>
    </xf>
    <xf numFmtId="0" fontId="81" fillId="58" borderId="39" xfId="43" applyFont="1" applyFill="1" applyBorder="1" applyAlignment="1" applyProtection="1">
      <alignment horizontal="right" wrapText="1"/>
      <protection/>
    </xf>
    <xf numFmtId="176" fontId="28" fillId="58" borderId="39" xfId="43" applyNumberFormat="1" applyFont="1" applyFill="1" applyBorder="1" applyAlignment="1" applyProtection="1">
      <alignment horizontal="right"/>
      <protection/>
    </xf>
    <xf numFmtId="176" fontId="28" fillId="58" borderId="124" xfId="43" applyNumberFormat="1" applyFont="1" applyFill="1" applyBorder="1" applyAlignment="1" applyProtection="1">
      <alignment horizontal="right"/>
      <protection/>
    </xf>
    <xf numFmtId="0" fontId="40" fillId="0" borderId="0" xfId="43" applyFont="1" applyAlignment="1" applyProtection="1">
      <alignment horizontal="left" vertical="top"/>
      <protection locked="0"/>
    </xf>
    <xf numFmtId="0" fontId="0" fillId="0" borderId="15" xfId="32" applyNumberFormat="1" applyFont="1" applyFill="1" applyBorder="1" applyAlignment="1">
      <alignment horizontal="left" wrapText="1"/>
      <protection/>
    </xf>
    <xf numFmtId="0" fontId="13" fillId="0" borderId="0" xfId="324">
      <alignment/>
      <protection/>
    </xf>
    <xf numFmtId="3" fontId="13" fillId="0" borderId="0" xfId="324" applyNumberFormat="1" applyFont="1" applyAlignment="1">
      <alignment horizontal="right"/>
      <protection/>
    </xf>
    <xf numFmtId="0" fontId="13" fillId="0" borderId="0" xfId="324" applyBorder="1">
      <alignment/>
      <protection/>
    </xf>
    <xf numFmtId="49" fontId="13" fillId="0" borderId="0" xfId="324" applyNumberFormat="1">
      <alignment/>
      <protection/>
    </xf>
    <xf numFmtId="182" fontId="16" fillId="0" borderId="73"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23" xfId="0" applyFont="1" applyFill="1" applyBorder="1" applyAlignment="1">
      <alignment horizontal="center" vertical="center"/>
    </xf>
    <xf numFmtId="0" fontId="13" fillId="0" borderId="23" xfId="0" applyFont="1" applyFill="1" applyBorder="1" applyAlignment="1">
      <alignment horizontal="left" vertical="center" wrapText="1" indent="1"/>
    </xf>
    <xf numFmtId="49" fontId="0" fillId="0" borderId="29" xfId="0" applyNumberFormat="1" applyFont="1" applyFill="1" applyBorder="1" applyAlignment="1">
      <alignment horizontal="center" vertical="center"/>
    </xf>
    <xf numFmtId="49" fontId="16" fillId="0" borderId="0" xfId="324" applyNumberFormat="1" applyFont="1" applyBorder="1" applyAlignment="1">
      <alignment vertical="center"/>
      <protection/>
    </xf>
    <xf numFmtId="182" fontId="16" fillId="0" borderId="72"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5" xfId="0" applyFont="1" applyFill="1" applyBorder="1" applyAlignment="1">
      <alignment horizontal="center" vertical="center"/>
    </xf>
    <xf numFmtId="0" fontId="13" fillId="0" borderId="15" xfId="0" applyFont="1" applyFill="1" applyBorder="1" applyAlignment="1">
      <alignment horizontal="left" vertical="center" wrapText="1" indent="1"/>
    </xf>
    <xf numFmtId="49" fontId="0" fillId="0" borderId="24"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49" fontId="0" fillId="0" borderId="24" xfId="0" applyNumberFormat="1" applyFont="1" applyFill="1" applyBorder="1" applyAlignment="1">
      <alignment/>
    </xf>
    <xf numFmtId="0" fontId="0" fillId="63" borderId="21" xfId="0" applyFont="1" applyFill="1" applyBorder="1" applyAlignment="1">
      <alignment horizontal="center" vertical="center"/>
    </xf>
    <xf numFmtId="0" fontId="16" fillId="63" borderId="21" xfId="0" applyFont="1" applyFill="1" applyBorder="1" applyAlignment="1">
      <alignment horizontal="center" vertical="center"/>
    </xf>
    <xf numFmtId="49" fontId="0" fillId="63" borderId="27" xfId="0" applyNumberFormat="1" applyFont="1" applyFill="1" applyBorder="1" applyAlignment="1">
      <alignment horizontal="center" vertical="center"/>
    </xf>
    <xf numFmtId="182" fontId="16" fillId="0" borderId="125"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0" fontId="13" fillId="0" borderId="15" xfId="0" applyFont="1" applyFill="1" applyBorder="1" applyAlignment="1">
      <alignment horizontal="left" vertical="center" indent="1"/>
    </xf>
    <xf numFmtId="49" fontId="0" fillId="0" borderId="24" xfId="0" applyNumberFormat="1" applyFont="1" applyFill="1" applyBorder="1" applyAlignment="1">
      <alignment horizontal="center" vertical="center"/>
    </xf>
    <xf numFmtId="0" fontId="22" fillId="0" borderId="15" xfId="0" applyNumberFormat="1" applyFont="1" applyFill="1" applyBorder="1" applyAlignment="1">
      <alignment horizontal="center" vertical="center"/>
    </xf>
    <xf numFmtId="0" fontId="22" fillId="0" borderId="15" xfId="0" applyFont="1" applyFill="1" applyBorder="1" applyAlignment="1">
      <alignment horizontal="center" vertical="center"/>
    </xf>
    <xf numFmtId="0" fontId="22" fillId="0" borderId="15" xfId="0" applyFont="1" applyFill="1" applyBorder="1" applyAlignment="1">
      <alignment horizontal="left" vertical="center" wrapText="1" indent="1"/>
    </xf>
    <xf numFmtId="49" fontId="22" fillId="0" borderId="24" xfId="0" applyNumberFormat="1" applyFont="1" applyFill="1" applyBorder="1" applyAlignment="1">
      <alignment horizontal="center" vertical="center"/>
    </xf>
    <xf numFmtId="49" fontId="23" fillId="0" borderId="24" xfId="0" applyNumberFormat="1" applyFont="1" applyFill="1" applyBorder="1" applyAlignment="1">
      <alignment vertical="center"/>
    </xf>
    <xf numFmtId="0" fontId="22" fillId="0" borderId="15" xfId="0" applyFont="1" applyFill="1" applyBorder="1" applyAlignment="1">
      <alignment vertical="center" wrapText="1"/>
    </xf>
    <xf numFmtId="0" fontId="22" fillId="0" borderId="15" xfId="0" applyFont="1" applyFill="1" applyBorder="1" applyAlignment="1">
      <alignment horizontal="left" wrapText="1"/>
    </xf>
    <xf numFmtId="49" fontId="13" fillId="0" borderId="15" xfId="0" applyNumberFormat="1" applyFont="1" applyFill="1" applyBorder="1" applyAlignment="1">
      <alignment vertical="center"/>
    </xf>
    <xf numFmtId="49" fontId="13" fillId="0" borderId="24" xfId="0" applyNumberFormat="1" applyFont="1" applyFill="1" applyBorder="1" applyAlignment="1">
      <alignment vertical="center"/>
    </xf>
    <xf numFmtId="0" fontId="0" fillId="0" borderId="15" xfId="0" applyFont="1" applyFill="1" applyBorder="1" applyAlignment="1">
      <alignment horizontal="left" vertical="center" wrapText="1"/>
    </xf>
    <xf numFmtId="49" fontId="16" fillId="0" borderId="24" xfId="0" applyNumberFormat="1" applyFont="1" applyFill="1" applyBorder="1" applyAlignment="1">
      <alignment vertical="center"/>
    </xf>
    <xf numFmtId="49" fontId="16" fillId="0" borderId="24"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0" fontId="16" fillId="0" borderId="15" xfId="0" applyFont="1" applyFill="1" applyBorder="1" applyAlignment="1">
      <alignment horizontal="center" vertical="center"/>
    </xf>
    <xf numFmtId="0" fontId="16" fillId="63" borderId="15" xfId="0" applyFont="1" applyFill="1" applyBorder="1" applyAlignment="1">
      <alignment horizontal="center" vertical="center"/>
    </xf>
    <xf numFmtId="49" fontId="16" fillId="63" borderId="24" xfId="0" applyNumberFormat="1" applyFont="1" applyFill="1" applyBorder="1" applyAlignment="1">
      <alignment vertical="center"/>
    </xf>
    <xf numFmtId="182" fontId="16" fillId="0" borderId="21" xfId="0" applyNumberFormat="1" applyFont="1" applyFill="1" applyBorder="1" applyAlignment="1">
      <alignment horizontal="center" vertical="center"/>
    </xf>
    <xf numFmtId="0" fontId="16" fillId="0" borderId="30" xfId="0" applyFont="1" applyFill="1" applyBorder="1" applyAlignment="1">
      <alignment horizontal="center" vertical="center"/>
    </xf>
    <xf numFmtId="0" fontId="87" fillId="0" borderId="24" xfId="0" applyFont="1" applyFill="1" applyBorder="1" applyAlignment="1">
      <alignment vertical="center" wrapText="1"/>
    </xf>
    <xf numFmtId="0" fontId="13" fillId="0" borderId="0" xfId="324" applyFill="1">
      <alignment/>
      <protection/>
    </xf>
    <xf numFmtId="49" fontId="16" fillId="0" borderId="0" xfId="324" applyNumberFormat="1" applyFont="1" applyFill="1" applyBorder="1" applyAlignment="1">
      <alignment vertical="center"/>
      <protection/>
    </xf>
    <xf numFmtId="0" fontId="0" fillId="0" borderId="30" xfId="0" applyFill="1" applyBorder="1" applyAlignment="1">
      <alignment horizontal="center" vertical="center"/>
    </xf>
    <xf numFmtId="0" fontId="13" fillId="0" borderId="15" xfId="0" applyFont="1" applyFill="1" applyBorder="1" applyAlignment="1">
      <alignment vertical="center" wrapText="1"/>
    </xf>
    <xf numFmtId="0" fontId="87" fillId="0" borderId="24" xfId="0" applyFont="1" applyFill="1" applyBorder="1" applyAlignment="1">
      <alignment horizontal="left" vertical="center" wrapText="1"/>
    </xf>
    <xf numFmtId="0" fontId="0" fillId="0" borderId="15" xfId="0" applyFill="1" applyBorder="1" applyAlignment="1">
      <alignment horizontal="center"/>
    </xf>
    <xf numFmtId="0" fontId="87" fillId="0" borderId="24" xfId="0" applyFont="1" applyFill="1" applyBorder="1" applyAlignment="1">
      <alignment horizontal="left" vertical="center" wrapText="1" indent="1"/>
    </xf>
    <xf numFmtId="0" fontId="0" fillId="0" borderId="126" xfId="0" applyFill="1" applyBorder="1" applyAlignment="1">
      <alignment horizontal="center"/>
    </xf>
    <xf numFmtId="0" fontId="0" fillId="0" borderId="21" xfId="0" applyFill="1" applyBorder="1" applyAlignment="1">
      <alignment horizontal="center"/>
    </xf>
    <xf numFmtId="0" fontId="87" fillId="0" borderId="21" xfId="0" applyFont="1" applyFill="1" applyBorder="1" applyAlignment="1">
      <alignment horizontal="left" vertical="center" wrapText="1" indent="1"/>
    </xf>
    <xf numFmtId="0" fontId="87" fillId="0" borderId="27" xfId="0" applyFont="1" applyFill="1" applyBorder="1" applyAlignment="1">
      <alignment horizontal="left" vertical="center" wrapText="1" indent="1"/>
    </xf>
    <xf numFmtId="0" fontId="0" fillId="0" borderId="127" xfId="0" applyFill="1" applyBorder="1" applyAlignment="1">
      <alignment horizontal="center"/>
    </xf>
    <xf numFmtId="0" fontId="0" fillId="0" borderId="26" xfId="0" applyFill="1" applyBorder="1" applyAlignment="1">
      <alignment horizontal="center"/>
    </xf>
    <xf numFmtId="0" fontId="87" fillId="0" borderId="26" xfId="0" applyFont="1" applyFill="1" applyBorder="1" applyAlignment="1">
      <alignment horizontal="left" vertical="center" wrapText="1"/>
    </xf>
    <xf numFmtId="0" fontId="87" fillId="0" borderId="25" xfId="0" applyFont="1" applyFill="1" applyBorder="1" applyAlignment="1">
      <alignment horizontal="center" vertical="center" wrapText="1"/>
    </xf>
    <xf numFmtId="0" fontId="87" fillId="0" borderId="15" xfId="0" applyFont="1" applyFill="1" applyBorder="1" applyAlignment="1">
      <alignment horizontal="left" vertical="center" wrapText="1"/>
    </xf>
    <xf numFmtId="0" fontId="87" fillId="0" borderId="24" xfId="0" applyFont="1" applyFill="1" applyBorder="1" applyAlignment="1">
      <alignment horizontal="center" vertical="center" wrapText="1"/>
    </xf>
    <xf numFmtId="49" fontId="87" fillId="0" borderId="15" xfId="0" applyNumberFormat="1" applyFont="1" applyFill="1" applyBorder="1" applyAlignment="1">
      <alignment horizontal="left" vertical="center" wrapText="1"/>
    </xf>
    <xf numFmtId="49" fontId="87" fillId="0" borderId="24" xfId="0" applyNumberFormat="1" applyFont="1" applyFill="1" applyBorder="1" applyAlignment="1">
      <alignment horizontal="center" vertical="center" wrapText="1"/>
    </xf>
    <xf numFmtId="0" fontId="0" fillId="0" borderId="15" xfId="0" applyFill="1" applyBorder="1" applyAlignment="1">
      <alignment horizontal="left" vertical="center"/>
    </xf>
    <xf numFmtId="0" fontId="0" fillId="0" borderId="24" xfId="0" applyFill="1" applyBorder="1" applyAlignment="1">
      <alignment horizontal="center" vertical="center"/>
    </xf>
    <xf numFmtId="49" fontId="0" fillId="0" borderId="24" xfId="0" applyNumberFormat="1" applyFill="1" applyBorder="1" applyAlignment="1">
      <alignment horizontal="center"/>
    </xf>
    <xf numFmtId="49" fontId="0" fillId="0" borderId="15" xfId="0" applyNumberFormat="1" applyFill="1" applyBorder="1" applyAlignment="1">
      <alignment horizontal="left"/>
    </xf>
    <xf numFmtId="49" fontId="16" fillId="0" borderId="72" xfId="0" applyNumberFormat="1" applyFont="1" applyFill="1" applyBorder="1" applyAlignment="1">
      <alignment horizontal="center" vertical="center"/>
    </xf>
    <xf numFmtId="0" fontId="16" fillId="63" borderId="128" xfId="0" applyFont="1" applyFill="1" applyBorder="1" applyAlignment="1">
      <alignment horizontal="center" vertical="center"/>
    </xf>
    <xf numFmtId="0" fontId="16" fillId="63" borderId="120" xfId="0" applyFont="1" applyFill="1" applyBorder="1" applyAlignment="1">
      <alignment horizontal="center" vertical="center"/>
    </xf>
    <xf numFmtId="49" fontId="16" fillId="63" borderId="121" xfId="0" applyNumberFormat="1" applyFont="1" applyFill="1" applyBorder="1" applyAlignment="1">
      <alignment vertical="center"/>
    </xf>
    <xf numFmtId="0" fontId="16" fillId="0" borderId="0" xfId="324" applyFont="1" applyAlignment="1">
      <alignment horizontal="center"/>
      <protection/>
    </xf>
    <xf numFmtId="49" fontId="16" fillId="0" borderId="31" xfId="324" applyNumberFormat="1" applyFont="1" applyBorder="1" applyAlignment="1">
      <alignment horizontal="center" vertical="center"/>
      <protection/>
    </xf>
    <xf numFmtId="49" fontId="16" fillId="0" borderId="22" xfId="0" applyNumberFormat="1" applyFont="1" applyBorder="1" applyAlignment="1">
      <alignment horizontal="center" vertical="center"/>
    </xf>
    <xf numFmtId="182" fontId="16" fillId="0" borderId="129" xfId="0" applyNumberFormat="1" applyFont="1" applyBorder="1" applyAlignment="1">
      <alignment vertical="center"/>
    </xf>
    <xf numFmtId="0" fontId="16" fillId="0" borderId="130" xfId="0" applyFont="1" applyBorder="1" applyAlignment="1">
      <alignment horizontal="center" vertical="center"/>
    </xf>
    <xf numFmtId="0" fontId="16" fillId="0" borderId="131" xfId="0" applyFont="1" applyBorder="1" applyAlignment="1">
      <alignment horizontal="center" vertical="center"/>
    </xf>
    <xf numFmtId="0" fontId="16" fillId="0" borderId="131" xfId="0" applyFont="1" applyBorder="1" applyAlignment="1">
      <alignment vertical="center"/>
    </xf>
    <xf numFmtId="49" fontId="16" fillId="0" borderId="132" xfId="0" applyNumberFormat="1" applyFont="1" applyBorder="1" applyAlignment="1">
      <alignment vertical="center"/>
    </xf>
    <xf numFmtId="3" fontId="13" fillId="0" borderId="0" xfId="324" applyNumberFormat="1" applyAlignment="1">
      <alignment horizontal="right"/>
      <protection/>
    </xf>
    <xf numFmtId="0" fontId="13" fillId="0" borderId="74" xfId="0" applyNumberFormat="1"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0" applyFont="1" applyFill="1" applyBorder="1" applyAlignment="1">
      <alignment horizontal="left" vertical="center" wrapText="1" indent="1"/>
    </xf>
    <xf numFmtId="49" fontId="126" fillId="0" borderId="25" xfId="0" applyNumberFormat="1" applyFont="1" applyFill="1" applyBorder="1" applyAlignment="1">
      <alignment horizontal="center" vertical="center"/>
    </xf>
    <xf numFmtId="0" fontId="13" fillId="0" borderId="70" xfId="0" applyNumberFormat="1" applyFont="1" applyFill="1" applyBorder="1" applyAlignment="1">
      <alignment horizontal="center" vertical="center"/>
    </xf>
    <xf numFmtId="49" fontId="126" fillId="0" borderId="24" xfId="0" applyNumberFormat="1" applyFont="1" applyFill="1" applyBorder="1" applyAlignment="1">
      <alignment horizontal="center" vertical="center"/>
    </xf>
    <xf numFmtId="182" fontId="16" fillId="0" borderId="70" xfId="0" applyNumberFormat="1" applyFont="1" applyFill="1" applyBorder="1" applyAlignment="1">
      <alignment horizontal="center" vertical="center"/>
    </xf>
    <xf numFmtId="0" fontId="0" fillId="0" borderId="30" xfId="0" applyBorder="1"/>
    <xf numFmtId="0" fontId="13" fillId="0" borderId="15" xfId="0" applyFont="1" applyFill="1" applyBorder="1" applyAlignment="1">
      <alignment horizontal="left" vertical="center" wrapText="1"/>
    </xf>
    <xf numFmtId="49" fontId="88" fillId="0" borderId="15"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49" fontId="0" fillId="0" borderId="70" xfId="0" applyNumberFormat="1" applyFont="1" applyFill="1" applyBorder="1" applyAlignment="1">
      <alignment horizontal="center" vertical="center"/>
    </xf>
    <xf numFmtId="0" fontId="0" fillId="0" borderId="15" xfId="0" applyBorder="1" applyAlignment="1">
      <alignment wrapText="1"/>
    </xf>
    <xf numFmtId="0" fontId="16" fillId="0" borderId="70" xfId="0" applyFont="1" applyFill="1" applyBorder="1" applyAlignment="1">
      <alignment horizontal="center" vertical="center"/>
    </xf>
    <xf numFmtId="0" fontId="0" fillId="0" borderId="70"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wrapText="1"/>
    </xf>
    <xf numFmtId="0" fontId="18" fillId="64" borderId="70" xfId="0" applyFont="1" applyFill="1" applyBorder="1" applyAlignment="1">
      <alignment horizontal="center" vertical="center"/>
    </xf>
    <xf numFmtId="0" fontId="18" fillId="64" borderId="15" xfId="0" applyFont="1" applyFill="1" applyBorder="1" applyAlignment="1">
      <alignment horizontal="center" vertical="center"/>
    </xf>
    <xf numFmtId="49" fontId="18" fillId="64" borderId="24" xfId="0" applyNumberFormat="1" applyFont="1" applyFill="1" applyBorder="1" applyAlignment="1">
      <alignment vertical="center"/>
    </xf>
    <xf numFmtId="0" fontId="0" fillId="0" borderId="70" xfId="0" applyFill="1" applyBorder="1" applyAlignment="1">
      <alignment horizontal="center"/>
    </xf>
    <xf numFmtId="0" fontId="0" fillId="0" borderId="70" xfId="0" applyFill="1" applyBorder="1" applyAlignment="1">
      <alignment horizontal="center" vertical="center"/>
    </xf>
    <xf numFmtId="0" fontId="87" fillId="0" borderId="15" xfId="0" applyFont="1" applyFill="1" applyBorder="1" applyAlignment="1">
      <alignment horizontal="left" vertical="center" wrapText="1" indent="1"/>
    </xf>
    <xf numFmtId="0" fontId="0" fillId="0" borderId="24" xfId="0" applyBorder="1"/>
    <xf numFmtId="49" fontId="0" fillId="0" borderId="24" xfId="0" applyNumberFormat="1" applyFont="1" applyFill="1" applyBorder="1" applyAlignment="1">
      <alignment vertical="center"/>
    </xf>
    <xf numFmtId="0" fontId="16" fillId="62" borderId="70" xfId="0" applyFont="1" applyFill="1" applyBorder="1" applyAlignment="1">
      <alignment horizontal="center" vertical="center"/>
    </xf>
    <xf numFmtId="0" fontId="16" fillId="62" borderId="15" xfId="0" applyFont="1" applyFill="1" applyBorder="1" applyAlignment="1">
      <alignment horizontal="center" vertical="center"/>
    </xf>
    <xf numFmtId="49" fontId="16" fillId="62" borderId="24" xfId="0" applyNumberFormat="1" applyFont="1" applyFill="1" applyBorder="1" applyAlignment="1">
      <alignment vertical="center"/>
    </xf>
    <xf numFmtId="0" fontId="0" fillId="0" borderId="24" xfId="0" applyFont="1" applyBorder="1"/>
    <xf numFmtId="182" fontId="16" fillId="0" borderId="133" xfId="0" applyNumberFormat="1" applyFont="1" applyBorder="1" applyAlignment="1">
      <alignment vertical="center"/>
    </xf>
    <xf numFmtId="0" fontId="16" fillId="0" borderId="70" xfId="0" applyFont="1" applyBorder="1" applyAlignment="1">
      <alignment horizontal="center" vertical="center"/>
    </xf>
    <xf numFmtId="0" fontId="16" fillId="0" borderId="15" xfId="0" applyFont="1" applyBorder="1" applyAlignment="1">
      <alignment horizontal="center" vertical="center"/>
    </xf>
    <xf numFmtId="0" fontId="16" fillId="0" borderId="15" xfId="0" applyFont="1" applyBorder="1" applyAlignment="1">
      <alignment vertical="center"/>
    </xf>
    <xf numFmtId="49" fontId="16" fillId="0" borderId="24" xfId="0" applyNumberFormat="1" applyFont="1" applyBorder="1" applyAlignment="1">
      <alignment vertical="center"/>
    </xf>
    <xf numFmtId="49" fontId="16" fillId="0" borderId="70" xfId="0" applyNumberFormat="1" applyFont="1" applyBorder="1" applyAlignment="1">
      <alignment horizontal="center" vertical="center"/>
    </xf>
    <xf numFmtId="0" fontId="17" fillId="64" borderId="70" xfId="0" applyFont="1" applyFill="1" applyBorder="1" applyAlignment="1">
      <alignment horizontal="center" vertical="center"/>
    </xf>
    <xf numFmtId="0" fontId="17" fillId="64" borderId="15" xfId="0" applyFont="1" applyFill="1" applyBorder="1" applyAlignment="1">
      <alignment horizontal="center" vertical="center"/>
    </xf>
    <xf numFmtId="49" fontId="17" fillId="64" borderId="24" xfId="0" applyNumberFormat="1" applyFont="1" applyFill="1" applyBorder="1" applyAlignment="1">
      <alignment vertical="center"/>
    </xf>
    <xf numFmtId="0" fontId="25" fillId="0" borderId="0" xfId="324" applyFont="1" applyAlignment="1">
      <alignment horizontal="center"/>
      <protection/>
    </xf>
    <xf numFmtId="49" fontId="24" fillId="0" borderId="31" xfId="324" applyNumberFormat="1" applyFont="1" applyBorder="1" applyAlignment="1">
      <alignment horizontal="center" vertical="center"/>
      <protection/>
    </xf>
    <xf numFmtId="49" fontId="16" fillId="0" borderId="134" xfId="0" applyNumberFormat="1" applyFont="1" applyBorder="1" applyAlignment="1">
      <alignment horizontal="center" vertical="center"/>
    </xf>
    <xf numFmtId="182" fontId="16" fillId="0" borderId="135" xfId="0" applyNumberFormat="1" applyFont="1" applyBorder="1" applyAlignment="1">
      <alignment vertical="center"/>
    </xf>
    <xf numFmtId="0" fontId="16" fillId="0" borderId="134" xfId="0" applyFont="1" applyBorder="1" applyAlignment="1">
      <alignment horizontal="center" vertical="center"/>
    </xf>
    <xf numFmtId="0" fontId="16" fillId="0" borderId="120" xfId="0" applyFont="1" applyBorder="1" applyAlignment="1">
      <alignment horizontal="center" vertical="center"/>
    </xf>
    <xf numFmtId="0" fontId="16" fillId="0" borderId="120" xfId="0" applyFont="1" applyBorder="1" applyAlignment="1">
      <alignment vertical="center"/>
    </xf>
    <xf numFmtId="49" fontId="16" fillId="0" borderId="121" xfId="0" applyNumberFormat="1" applyFont="1" applyBorder="1" applyAlignment="1">
      <alignment vertical="center"/>
    </xf>
    <xf numFmtId="0" fontId="16" fillId="0" borderId="69" xfId="325" applyFont="1" applyFill="1" applyBorder="1" applyAlignment="1">
      <alignment vertical="top"/>
      <protection/>
    </xf>
    <xf numFmtId="0" fontId="16" fillId="0" borderId="69" xfId="325" applyFont="1" applyFill="1" applyBorder="1">
      <alignment/>
      <protection/>
    </xf>
    <xf numFmtId="49" fontId="16" fillId="0" borderId="30" xfId="325" applyNumberFormat="1" applyFont="1" applyFill="1" applyBorder="1">
      <alignment/>
      <protection/>
    </xf>
    <xf numFmtId="0" fontId="13" fillId="0" borderId="0" xfId="325" applyFill="1" applyAlignment="1">
      <alignment vertical="top"/>
      <protection/>
    </xf>
    <xf numFmtId="0" fontId="13" fillId="0" borderId="0" xfId="325" applyFill="1">
      <alignment/>
      <protection/>
    </xf>
    <xf numFmtId="49" fontId="13" fillId="0" borderId="0" xfId="325" applyNumberFormat="1" applyFill="1">
      <alignment/>
      <protection/>
    </xf>
    <xf numFmtId="0" fontId="13" fillId="0" borderId="15" xfId="325" applyFill="1" applyBorder="1" applyAlignment="1">
      <alignment vertical="top"/>
      <protection/>
    </xf>
    <xf numFmtId="0" fontId="13" fillId="0" borderId="15" xfId="325" applyFill="1" applyBorder="1">
      <alignment/>
      <protection/>
    </xf>
    <xf numFmtId="49" fontId="13" fillId="0" borderId="15" xfId="325" applyNumberFormat="1" applyFill="1" applyBorder="1">
      <alignment/>
      <protection/>
    </xf>
    <xf numFmtId="0" fontId="0" fillId="0" borderId="0" xfId="0" applyAlignment="1">
      <alignment wrapText="1" shrinkToFit="1"/>
    </xf>
    <xf numFmtId="0" fontId="13" fillId="0" borderId="15" xfId="325" applyFill="1" applyBorder="1" applyAlignment="1">
      <alignment vertical="top" wrapText="1" shrinkToFit="1"/>
      <protection/>
    </xf>
    <xf numFmtId="0" fontId="13" fillId="0" borderId="15" xfId="325" applyFill="1" applyBorder="1" applyAlignment="1">
      <alignment wrapText="1" shrinkToFit="1"/>
      <protection/>
    </xf>
    <xf numFmtId="49" fontId="13" fillId="0" borderId="15" xfId="325" applyNumberFormat="1" applyFill="1" applyBorder="1" applyAlignment="1">
      <alignment wrapText="1" shrinkToFit="1"/>
      <protection/>
    </xf>
    <xf numFmtId="0" fontId="13" fillId="0" borderId="69" xfId="325" applyFill="1" applyBorder="1" applyAlignment="1">
      <alignment vertical="top" wrapText="1" shrinkToFit="1"/>
      <protection/>
    </xf>
    <xf numFmtId="0" fontId="13" fillId="0" borderId="69" xfId="325" applyFill="1" applyBorder="1" applyAlignment="1">
      <alignment wrapText="1" shrinkToFit="1"/>
      <protection/>
    </xf>
    <xf numFmtId="0" fontId="13" fillId="0" borderId="0" xfId="325" applyFill="1" applyAlignment="1">
      <alignment vertical="top" wrapText="1" shrinkToFit="1"/>
      <protection/>
    </xf>
    <xf numFmtId="0" fontId="13" fillId="0" borderId="0" xfId="325" applyFill="1" applyAlignment="1">
      <alignment wrapText="1" shrinkToFit="1"/>
      <protection/>
    </xf>
    <xf numFmtId="49" fontId="13" fillId="0" borderId="0" xfId="325" applyNumberFormat="1" applyFill="1" applyAlignment="1">
      <alignment wrapText="1" shrinkToFit="1"/>
      <protection/>
    </xf>
    <xf numFmtId="49" fontId="13" fillId="0" borderId="15" xfId="325" applyNumberFormat="1" applyFill="1" applyBorder="1" applyAlignment="1">
      <alignment vertical="top" wrapText="1" shrinkToFit="1"/>
      <protection/>
    </xf>
    <xf numFmtId="0" fontId="13" fillId="0" borderId="0" xfId="325" applyFill="1" applyBorder="1" applyAlignment="1">
      <alignment vertical="top" wrapText="1" shrinkToFit="1"/>
      <protection/>
    </xf>
    <xf numFmtId="0" fontId="13" fillId="0" borderId="0" xfId="325" applyFill="1" applyBorder="1" applyAlignment="1">
      <alignment wrapText="1" shrinkToFit="1"/>
      <protection/>
    </xf>
    <xf numFmtId="49" fontId="13" fillId="0" borderId="0" xfId="325" applyNumberFormat="1" applyFill="1" applyBorder="1" applyAlignment="1">
      <alignment wrapText="1" shrinkToFit="1"/>
      <protection/>
    </xf>
    <xf numFmtId="0" fontId="8" fillId="0" borderId="0" xfId="0" applyFont="1" applyAlignment="1">
      <alignment wrapText="1" shrinkToFit="1"/>
    </xf>
    <xf numFmtId="49" fontId="13" fillId="0" borderId="0" xfId="325" applyNumberFormat="1" applyFill="1" applyBorder="1" applyAlignment="1">
      <alignment vertical="top" wrapText="1" shrinkToFit="1"/>
      <protection/>
    </xf>
    <xf numFmtId="49" fontId="16" fillId="0" borderId="22" xfId="325" applyNumberFormat="1" applyFont="1" applyFill="1" applyBorder="1" applyAlignment="1">
      <alignment horizontal="center" vertical="top"/>
      <protection/>
    </xf>
    <xf numFmtId="182" fontId="16" fillId="0" borderId="129" xfId="325" applyNumberFormat="1" applyFont="1" applyFill="1" applyBorder="1" applyAlignment="1">
      <alignment vertical="top"/>
      <protection/>
    </xf>
    <xf numFmtId="0" fontId="16" fillId="0" borderId="129" xfId="325" applyFont="1" applyFill="1" applyBorder="1" applyAlignment="1">
      <alignment horizontal="center" vertical="top"/>
      <protection/>
    </xf>
    <xf numFmtId="182" fontId="16" fillId="0" borderId="129" xfId="325" applyNumberFormat="1" applyFont="1" applyFill="1" applyBorder="1" applyAlignment="1">
      <alignment vertical="center"/>
      <protection/>
    </xf>
    <xf numFmtId="182" fontId="16" fillId="0" borderId="136" xfId="325" applyNumberFormat="1" applyFont="1" applyFill="1" applyBorder="1" applyAlignment="1">
      <alignment vertical="center"/>
      <protection/>
    </xf>
    <xf numFmtId="2" fontId="13" fillId="0" borderId="15" xfId="325" applyNumberFormat="1" applyFill="1" applyBorder="1" applyAlignment="1">
      <alignment vertical="top" wrapText="1" shrinkToFit="1"/>
      <protection/>
    </xf>
    <xf numFmtId="2" fontId="13" fillId="0" borderId="0" xfId="325" applyNumberFormat="1" applyFill="1" applyAlignment="1">
      <alignment vertical="top" wrapText="1" shrinkToFit="1"/>
      <protection/>
    </xf>
    <xf numFmtId="2" fontId="13" fillId="0" borderId="133" xfId="325" applyNumberFormat="1" applyFill="1" applyBorder="1" applyAlignment="1">
      <alignment vertical="top" wrapText="1" shrinkToFit="1"/>
      <protection/>
    </xf>
    <xf numFmtId="2" fontId="13" fillId="0" borderId="15" xfId="325" applyNumberFormat="1" applyFill="1" applyBorder="1" applyAlignment="1">
      <alignment vertical="top" wrapText="1"/>
      <protection/>
    </xf>
    <xf numFmtId="2" fontId="13" fillId="0" borderId="0" xfId="325" applyNumberFormat="1" applyFill="1" applyAlignment="1">
      <alignment vertical="top"/>
      <protection/>
    </xf>
    <xf numFmtId="2" fontId="33" fillId="0" borderId="133" xfId="325" applyNumberFormat="1" applyFont="1" applyFill="1" applyBorder="1" applyAlignment="1">
      <alignment vertical="top"/>
      <protection/>
    </xf>
    <xf numFmtId="49" fontId="16" fillId="0" borderId="30" xfId="325" applyNumberFormat="1" applyFont="1" applyFill="1" applyBorder="1" applyAlignment="1">
      <alignment wrapText="1" shrinkToFit="1"/>
      <protection/>
    </xf>
    <xf numFmtId="49" fontId="75" fillId="0" borderId="31" xfId="0" applyNumberFormat="1" applyFont="1" applyFill="1" applyBorder="1"/>
    <xf numFmtId="49" fontId="75" fillId="0" borderId="31" xfId="0" applyNumberFormat="1" applyFont="1" applyFill="1" applyBorder="1" applyAlignment="1">
      <alignment horizontal="center"/>
    </xf>
    <xf numFmtId="0" fontId="39" fillId="0" borderId="31" xfId="0" applyNumberFormat="1" applyFont="1" applyFill="1" applyBorder="1" applyAlignment="1">
      <alignment vertical="center"/>
    </xf>
    <xf numFmtId="49" fontId="75" fillId="0" borderId="0" xfId="0" applyNumberFormat="1" applyFont="1" applyFill="1" applyBorder="1"/>
    <xf numFmtId="49" fontId="75" fillId="0" borderId="0" xfId="0" applyNumberFormat="1" applyFont="1" applyFill="1" applyBorder="1" applyAlignment="1">
      <alignment horizontal="center"/>
    </xf>
    <xf numFmtId="0" fontId="39" fillId="0" borderId="0" xfId="0" applyNumberFormat="1" applyFont="1" applyFill="1" applyBorder="1" applyAlignment="1">
      <alignment vertical="center"/>
    </xf>
    <xf numFmtId="3" fontId="38" fillId="0" borderId="137" xfId="0" applyNumberFormat="1" applyFont="1" applyFill="1" applyBorder="1" applyAlignment="1">
      <alignment vertical="center"/>
    </xf>
    <xf numFmtId="3" fontId="70" fillId="0" borderId="137" xfId="0" applyNumberFormat="1" applyFont="1" applyFill="1" applyBorder="1" applyAlignment="1">
      <alignment vertical="center"/>
    </xf>
    <xf numFmtId="4" fontId="8" fillId="0" borderId="0" xfId="0" applyNumberFormat="1" applyFont="1" applyFill="1" applyBorder="1" applyAlignment="1">
      <alignment vertical="center"/>
    </xf>
    <xf numFmtId="0" fontId="0" fillId="0" borderId="0" xfId="0" applyFont="1" applyFill="1"/>
    <xf numFmtId="0" fontId="0" fillId="0" borderId="0" xfId="326">
      <alignment/>
      <protection/>
    </xf>
    <xf numFmtId="3" fontId="0" fillId="0" borderId="122" xfId="0" applyNumberFormat="1" applyFont="1" applyFill="1" applyBorder="1" applyAlignment="1">
      <alignment vertical="center"/>
    </xf>
    <xf numFmtId="49" fontId="37" fillId="0" borderId="100" xfId="0" applyNumberFormat="1" applyFont="1" applyFill="1" applyBorder="1" applyAlignment="1">
      <alignment horizontal="center" vertical="center" wrapText="1"/>
    </xf>
    <xf numFmtId="49" fontId="37" fillId="0" borderId="101" xfId="0" applyNumberFormat="1" applyFont="1" applyFill="1" applyBorder="1" applyAlignment="1">
      <alignment horizontal="center" vertical="center" wrapText="1"/>
    </xf>
    <xf numFmtId="49" fontId="37" fillId="0" borderId="101" xfId="0" applyNumberFormat="1" applyFont="1" applyFill="1" applyBorder="1" applyAlignment="1">
      <alignment horizontal="center" vertical="center"/>
    </xf>
    <xf numFmtId="0" fontId="37" fillId="0" borderId="101" xfId="0" applyNumberFormat="1" applyFont="1" applyFill="1" applyBorder="1" applyAlignment="1">
      <alignment horizontal="center" vertical="center"/>
    </xf>
    <xf numFmtId="49" fontId="37" fillId="0" borderId="138" xfId="0" applyNumberFormat="1" applyFont="1" applyFill="1" applyBorder="1" applyAlignment="1">
      <alignment horizontal="center" vertical="center"/>
    </xf>
    <xf numFmtId="49" fontId="37" fillId="0" borderId="102" xfId="0" applyNumberFormat="1" applyFont="1" applyFill="1" applyBorder="1" applyAlignment="1">
      <alignment horizontal="center" vertical="center"/>
    </xf>
    <xf numFmtId="49" fontId="37" fillId="0" borderId="139" xfId="0" applyNumberFormat="1" applyFont="1" applyFill="1" applyBorder="1" applyAlignment="1">
      <alignment horizontal="center" vertical="center" wrapText="1"/>
    </xf>
    <xf numFmtId="49" fontId="37" fillId="0" borderId="131" xfId="0" applyNumberFormat="1" applyFont="1" applyFill="1" applyBorder="1" applyAlignment="1">
      <alignment horizontal="center" vertical="center" wrapText="1"/>
    </xf>
    <xf numFmtId="49" fontId="37" fillId="0" borderId="131" xfId="0" applyNumberFormat="1" applyFont="1" applyFill="1" applyBorder="1" applyAlignment="1">
      <alignment horizontal="center" vertical="center"/>
    </xf>
    <xf numFmtId="0" fontId="37" fillId="0" borderId="131" xfId="0" applyNumberFormat="1" applyFont="1" applyFill="1" applyBorder="1" applyAlignment="1">
      <alignment horizontal="center" vertical="center"/>
    </xf>
    <xf numFmtId="49" fontId="37" fillId="0" borderId="140" xfId="0" applyNumberFormat="1" applyFont="1" applyFill="1" applyBorder="1" applyAlignment="1">
      <alignment horizontal="center" vertical="center"/>
    </xf>
    <xf numFmtId="49" fontId="37" fillId="0" borderId="132" xfId="0" applyNumberFormat="1" applyFont="1" applyFill="1" applyBorder="1" applyAlignment="1">
      <alignment horizontal="center" vertical="center"/>
    </xf>
    <xf numFmtId="0" fontId="15" fillId="58" borderId="37" xfId="26" applyFont="1" applyFill="1" applyBorder="1" applyAlignment="1">
      <alignment horizontal="center"/>
      <protection/>
    </xf>
    <xf numFmtId="3" fontId="38" fillId="0" borderId="136" xfId="0" applyNumberFormat="1" applyFont="1" applyFill="1" applyBorder="1" applyAlignment="1">
      <alignment vertical="center"/>
    </xf>
    <xf numFmtId="4" fontId="8" fillId="0" borderId="37" xfId="0" applyNumberFormat="1" applyFont="1" applyFill="1" applyBorder="1" applyAlignment="1">
      <alignment vertical="center"/>
    </xf>
    <xf numFmtId="0" fontId="0" fillId="0" borderId="32" xfId="0" applyBorder="1" applyAlignment="1">
      <alignment horizontal="left" vertical="top" wrapText="1"/>
    </xf>
    <xf numFmtId="0" fontId="0" fillId="0" borderId="32" xfId="0" applyBorder="1" applyAlignment="1">
      <alignment horizontal="left" wrapText="1"/>
    </xf>
    <xf numFmtId="0" fontId="0" fillId="0" borderId="32" xfId="0" applyBorder="1" applyAlignment="1">
      <alignment vertical="center" wrapText="1"/>
    </xf>
    <xf numFmtId="3" fontId="12" fillId="0" borderId="64" xfId="26" applyNumberFormat="1" applyFont="1" applyFill="1" applyBorder="1" applyAlignment="1">
      <alignment vertical="center"/>
      <protection/>
    </xf>
    <xf numFmtId="0" fontId="12" fillId="0" borderId="15" xfId="0" applyFont="1" applyBorder="1" applyAlignment="1" applyProtection="1">
      <alignment vertical="center" wrapText="1"/>
      <protection/>
    </xf>
    <xf numFmtId="0" fontId="12" fillId="0" borderId="15" xfId="50" applyFont="1" applyFill="1" applyBorder="1" applyAlignment="1">
      <alignment horizontal="left" vertical="center"/>
      <protection/>
    </xf>
    <xf numFmtId="0" fontId="12" fillId="0" borderId="15" xfId="0" applyFont="1" applyFill="1" applyBorder="1" applyAlignment="1" applyProtection="1">
      <alignment vertical="center" wrapText="1"/>
      <protection/>
    </xf>
    <xf numFmtId="0" fontId="3" fillId="59" borderId="15" xfId="46" applyFont="1" applyFill="1" applyBorder="1" applyAlignment="1">
      <alignment horizontal="left" vertical="center" wrapText="1"/>
      <protection/>
    </xf>
    <xf numFmtId="0" fontId="12" fillId="0" borderId="15" xfId="0" applyFont="1" applyFill="1" applyBorder="1" applyAlignment="1" applyProtection="1">
      <alignment horizontal="left" vertical="center"/>
      <protection/>
    </xf>
    <xf numFmtId="1" fontId="12" fillId="0" borderId="15" xfId="55" applyNumberFormat="1" applyFont="1" applyFill="1" applyBorder="1" applyAlignment="1">
      <alignment horizontal="left" vertical="center" wrapText="1"/>
      <protection/>
    </xf>
    <xf numFmtId="0" fontId="3" fillId="0" borderId="15" xfId="46" applyFont="1" applyFill="1" applyBorder="1" applyAlignment="1">
      <alignment horizontal="left" vertical="center" wrapText="1"/>
      <protection/>
    </xf>
    <xf numFmtId="0" fontId="12"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Border="1" applyAlignment="1">
      <alignment vertical="center" wrapText="1"/>
    </xf>
    <xf numFmtId="0" fontId="12" fillId="0" borderId="15" xfId="327" applyFont="1" applyBorder="1" applyAlignment="1">
      <alignment vertical="center" wrapText="1"/>
      <protection/>
    </xf>
    <xf numFmtId="0" fontId="12" fillId="0" borderId="15" xfId="0" applyFont="1" applyFill="1" applyBorder="1" applyAlignment="1">
      <alignment horizontal="center" vertical="center" wrapText="1"/>
    </xf>
    <xf numFmtId="3" fontId="12" fillId="0" borderId="75" xfId="0" applyNumberFormat="1" applyFont="1" applyFill="1" applyBorder="1" applyAlignment="1">
      <alignment horizontal="center" vertical="center"/>
    </xf>
    <xf numFmtId="0" fontId="90" fillId="0" borderId="15" xfId="44" applyFont="1" applyFill="1" applyBorder="1" applyAlignment="1">
      <alignment vertical="center" wrapText="1"/>
      <protection/>
    </xf>
    <xf numFmtId="0" fontId="90" fillId="0" borderId="15" xfId="328" applyFont="1" applyBorder="1" applyAlignment="1">
      <alignment vertical="center" wrapText="1"/>
      <protection/>
    </xf>
    <xf numFmtId="0" fontId="9" fillId="0" borderId="15" xfId="0" applyFont="1" applyFill="1" applyBorder="1" applyAlignment="1">
      <alignment horizontal="left" vertical="center" wrapText="1"/>
    </xf>
    <xf numFmtId="3" fontId="33" fillId="0" borderId="75" xfId="0" applyNumberFormat="1" applyFont="1" applyFill="1" applyBorder="1" applyAlignment="1">
      <alignment horizontal="center" vertical="center"/>
    </xf>
    <xf numFmtId="0" fontId="3" fillId="0" borderId="15" xfId="0" applyFont="1" applyFill="1" applyBorder="1" applyAlignment="1">
      <alignment horizontal="left" vertical="top" wrapText="1"/>
    </xf>
    <xf numFmtId="0" fontId="0" fillId="0" borderId="15" xfId="0" applyFont="1" applyBorder="1" applyAlignment="1">
      <alignment vertical="top"/>
    </xf>
    <xf numFmtId="3" fontId="12" fillId="0" borderId="141" xfId="0" applyNumberFormat="1" applyFont="1" applyFill="1" applyBorder="1" applyAlignment="1">
      <alignment horizontal="center" vertical="center"/>
    </xf>
    <xf numFmtId="0" fontId="3" fillId="0" borderId="15" xfId="0" applyFont="1" applyBorder="1" applyAlignment="1">
      <alignment vertical="top"/>
    </xf>
    <xf numFmtId="0" fontId="9" fillId="0" borderId="15"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3" xfId="0" applyFont="1" applyBorder="1" applyAlignment="1">
      <alignment vertical="top"/>
    </xf>
    <xf numFmtId="3" fontId="12" fillId="0" borderId="142" xfId="0" applyNumberFormat="1" applyFont="1" applyFill="1" applyBorder="1" applyAlignment="1">
      <alignment horizontal="center" vertical="center"/>
    </xf>
    <xf numFmtId="49" fontId="12" fillId="59" borderId="15" xfId="0" applyNumberFormat="1" applyFont="1" applyFill="1" applyBorder="1" applyAlignment="1">
      <alignment horizontal="left" vertical="top"/>
    </xf>
    <xf numFmtId="0" fontId="3" fillId="0" borderId="23" xfId="0" applyFont="1" applyFill="1" applyBorder="1" applyAlignment="1">
      <alignment horizontal="left" vertical="center" wrapText="1"/>
    </xf>
    <xf numFmtId="0" fontId="3" fillId="0" borderId="23" xfId="0" applyFont="1" applyBorder="1" applyAlignment="1">
      <alignment vertical="center" wrapText="1"/>
    </xf>
    <xf numFmtId="3" fontId="12" fillId="0" borderId="61" xfId="0" applyNumberFormat="1" applyFont="1" applyFill="1" applyBorder="1" applyAlignment="1">
      <alignment vertical="center"/>
    </xf>
    <xf numFmtId="0" fontId="41" fillId="0" borderId="0" xfId="329" applyFont="1" applyAlignment="1" applyProtection="1">
      <alignment horizontal="left" vertical="top"/>
      <protection locked="0"/>
    </xf>
    <xf numFmtId="0" fontId="41" fillId="0" borderId="0" xfId="329" applyAlignment="1" applyProtection="1">
      <alignment horizontal="left" vertical="top"/>
      <protection locked="0"/>
    </xf>
    <xf numFmtId="0" fontId="41" fillId="0" borderId="0" xfId="329" applyFont="1" applyAlignment="1" applyProtection="1">
      <alignment horizontal="left" vertical="center"/>
      <protection locked="0"/>
    </xf>
    <xf numFmtId="0" fontId="41" fillId="0" borderId="45" xfId="329" applyBorder="1" applyAlignment="1" applyProtection="1">
      <alignment horizontal="left" vertical="center"/>
      <protection/>
    </xf>
    <xf numFmtId="0" fontId="41" fillId="0" borderId="76" xfId="329" applyBorder="1" applyAlignment="1" applyProtection="1">
      <alignment horizontal="left" vertical="center"/>
      <protection/>
    </xf>
    <xf numFmtId="0" fontId="41" fillId="0" borderId="77" xfId="329" applyBorder="1" applyAlignment="1" applyProtection="1">
      <alignment horizontal="left" vertical="center"/>
      <protection/>
    </xf>
    <xf numFmtId="169" fontId="41" fillId="0" borderId="0" xfId="329" applyNumberFormat="1" applyFont="1" applyAlignment="1" applyProtection="1">
      <alignment horizontal="right" vertical="center"/>
      <protection locked="0"/>
    </xf>
    <xf numFmtId="0" fontId="41" fillId="0" borderId="78" xfId="329" applyBorder="1" applyAlignment="1" applyProtection="1">
      <alignment horizontal="left" vertical="center"/>
      <protection/>
    </xf>
    <xf numFmtId="0" fontId="41" fillId="0" borderId="79" xfId="329" applyBorder="1" applyAlignment="1" applyProtection="1">
      <alignment horizontal="left" vertical="center"/>
      <protection/>
    </xf>
    <xf numFmtId="0" fontId="42" fillId="40" borderId="80" xfId="329" applyFont="1" applyFill="1" applyBorder="1" applyAlignment="1" applyProtection="1">
      <alignment horizontal="center" vertical="center"/>
      <protection locked="0"/>
    </xf>
    <xf numFmtId="0" fontId="42" fillId="40" borderId="80" xfId="329" applyFont="1" applyFill="1" applyBorder="1" applyAlignment="1" applyProtection="1">
      <alignment horizontal="left" vertical="center"/>
      <protection locked="0"/>
    </xf>
    <xf numFmtId="0" fontId="41" fillId="0" borderId="81" xfId="329" applyBorder="1" applyAlignment="1" applyProtection="1">
      <alignment horizontal="left" vertical="center"/>
      <protection/>
    </xf>
    <xf numFmtId="170" fontId="41" fillId="40" borderId="80" xfId="329" applyNumberFormat="1" applyFont="1" applyFill="1" applyBorder="1" applyAlignment="1" applyProtection="1">
      <alignment horizontal="right" vertical="center"/>
      <protection locked="0"/>
    </xf>
    <xf numFmtId="0" fontId="41" fillId="40" borderId="80" xfId="329" applyFont="1" applyFill="1" applyBorder="1" applyAlignment="1" applyProtection="1">
      <alignment horizontal="center" vertical="center" wrapText="1"/>
      <protection locked="0"/>
    </xf>
    <xf numFmtId="49" fontId="41" fillId="40" borderId="80" xfId="329" applyNumberFormat="1" applyFont="1" applyFill="1" applyBorder="1" applyAlignment="1" applyProtection="1">
      <alignment horizontal="left" vertical="center" wrapText="1"/>
      <protection locked="0"/>
    </xf>
    <xf numFmtId="0" fontId="41" fillId="40" borderId="80" xfId="329" applyFont="1" applyFill="1" applyBorder="1" applyAlignment="1" applyProtection="1">
      <alignment horizontal="center" vertical="center"/>
      <protection locked="0"/>
    </xf>
    <xf numFmtId="0" fontId="41" fillId="0" borderId="44" xfId="329" applyBorder="1" applyAlignment="1" applyProtection="1">
      <alignment horizontal="left" vertical="center"/>
      <protection/>
    </xf>
    <xf numFmtId="0" fontId="41" fillId="0" borderId="82" xfId="329" applyBorder="1" applyAlignment="1" applyProtection="1">
      <alignment horizontal="left" vertical="center"/>
      <protection/>
    </xf>
    <xf numFmtId="0" fontId="41" fillId="0" borderId="0" xfId="329" applyAlignment="1" applyProtection="1">
      <alignment horizontal="left" vertical="center"/>
      <protection/>
    </xf>
    <xf numFmtId="0" fontId="41" fillId="0" borderId="83" xfId="329" applyBorder="1" applyAlignment="1" applyProtection="1">
      <alignment horizontal="left" vertical="center"/>
      <protection/>
    </xf>
    <xf numFmtId="0" fontId="43" fillId="0" borderId="0" xfId="329" applyFont="1" applyAlignment="1" applyProtection="1">
      <alignment horizontal="left"/>
      <protection/>
    </xf>
    <xf numFmtId="171" fontId="42" fillId="0" borderId="82" xfId="329" applyNumberFormat="1" applyFont="1" applyBorder="1" applyAlignment="1" applyProtection="1">
      <alignment horizontal="right" vertical="center"/>
      <protection/>
    </xf>
    <xf numFmtId="171" fontId="42" fillId="0" borderId="0" xfId="329" applyNumberFormat="1" applyFont="1" applyAlignment="1" applyProtection="1">
      <alignment horizontal="right" vertical="center"/>
      <protection/>
    </xf>
    <xf numFmtId="0" fontId="42" fillId="0" borderId="0" xfId="329" applyFont="1" applyAlignment="1" applyProtection="1">
      <alignment horizontal="center" vertical="center"/>
      <protection/>
    </xf>
    <xf numFmtId="0" fontId="41" fillId="0" borderId="80" xfId="329" applyFont="1" applyBorder="1" applyAlignment="1" applyProtection="1">
      <alignment horizontal="center" vertical="center" wrapText="1"/>
      <protection/>
    </xf>
    <xf numFmtId="49" fontId="41" fillId="0" borderId="80" xfId="329" applyNumberFormat="1" applyFont="1" applyBorder="1" applyAlignment="1" applyProtection="1">
      <alignment horizontal="left" vertical="center" wrapText="1"/>
      <protection/>
    </xf>
    <xf numFmtId="0" fontId="41" fillId="0" borderId="80" xfId="329" applyFont="1" applyBorder="1" applyAlignment="1" applyProtection="1">
      <alignment horizontal="center" vertical="center"/>
      <protection/>
    </xf>
    <xf numFmtId="170" fontId="128" fillId="40" borderId="80" xfId="329" applyNumberFormat="1" applyFont="1" applyFill="1" applyBorder="1" applyAlignment="1" applyProtection="1">
      <alignment horizontal="right" vertical="center"/>
      <protection locked="0"/>
    </xf>
    <xf numFmtId="0" fontId="128" fillId="0" borderId="80" xfId="329" applyFont="1" applyBorder="1" applyAlignment="1" applyProtection="1">
      <alignment horizontal="center" vertical="center" wrapText="1"/>
      <protection/>
    </xf>
    <xf numFmtId="49" fontId="128" fillId="0" borderId="80" xfId="329" applyNumberFormat="1" applyFont="1" applyBorder="1" applyAlignment="1" applyProtection="1">
      <alignment horizontal="left" vertical="center" wrapText="1"/>
      <protection/>
    </xf>
    <xf numFmtId="0" fontId="128" fillId="0" borderId="80" xfId="329" applyFont="1" applyBorder="1" applyAlignment="1" applyProtection="1">
      <alignment horizontal="center" vertical="center"/>
      <protection/>
    </xf>
    <xf numFmtId="0" fontId="129" fillId="0" borderId="0" xfId="329" applyFont="1" applyAlignment="1" applyProtection="1">
      <alignment horizontal="left" vertical="center"/>
      <protection locked="0"/>
    </xf>
    <xf numFmtId="0" fontId="129" fillId="0" borderId="82" xfId="329" applyFont="1" applyBorder="1" applyAlignment="1" applyProtection="1">
      <alignment horizontal="left" vertical="center"/>
      <protection/>
    </xf>
    <xf numFmtId="0" fontId="129" fillId="0" borderId="0" xfId="329" applyFont="1" applyAlignment="1" applyProtection="1">
      <alignment horizontal="left" vertical="center"/>
      <protection/>
    </xf>
    <xf numFmtId="0" fontId="129" fillId="0" borderId="83" xfId="329" applyFont="1" applyBorder="1" applyAlignment="1" applyProtection="1">
      <alignment horizontal="left" vertical="center"/>
      <protection/>
    </xf>
    <xf numFmtId="0" fontId="129" fillId="0" borderId="81" xfId="329" applyFont="1" applyBorder="1" applyAlignment="1" applyProtection="1">
      <alignment horizontal="left" vertical="center"/>
      <protection/>
    </xf>
    <xf numFmtId="170" fontId="129" fillId="0" borderId="0" xfId="329" applyNumberFormat="1" applyFont="1" applyAlignment="1" applyProtection="1">
      <alignment horizontal="right" vertical="center"/>
      <protection/>
    </xf>
    <xf numFmtId="0" fontId="129" fillId="0" borderId="44" xfId="329" applyFont="1" applyBorder="1" applyAlignment="1" applyProtection="1">
      <alignment horizontal="left" vertical="center"/>
      <protection/>
    </xf>
    <xf numFmtId="0" fontId="41" fillId="0" borderId="0" xfId="329" applyFont="1" applyAlignment="1" applyProtection="1">
      <alignment horizontal="left"/>
      <protection locked="0"/>
    </xf>
    <xf numFmtId="169" fontId="44" fillId="0" borderId="0" xfId="329" applyNumberFormat="1" applyFont="1" applyAlignment="1" applyProtection="1">
      <alignment horizontal="right" vertical="center"/>
      <protection locked="0"/>
    </xf>
    <xf numFmtId="0" fontId="44" fillId="0" borderId="0" xfId="329" applyFont="1" applyAlignment="1" applyProtection="1">
      <alignment horizontal="left"/>
      <protection locked="0"/>
    </xf>
    <xf numFmtId="171" fontId="44" fillId="0" borderId="82" xfId="329" applyNumberFormat="1" applyFont="1" applyBorder="1" applyAlignment="1" applyProtection="1">
      <alignment horizontal="right"/>
      <protection/>
    </xf>
    <xf numFmtId="0" fontId="44" fillId="0" borderId="0" xfId="329" applyFont="1" applyAlignment="1" applyProtection="1">
      <alignment horizontal="left"/>
      <protection/>
    </xf>
    <xf numFmtId="171" fontId="44" fillId="0" borderId="0" xfId="329" applyNumberFormat="1" applyFont="1" applyAlignment="1" applyProtection="1">
      <alignment horizontal="right"/>
      <protection/>
    </xf>
    <xf numFmtId="0" fontId="44" fillId="0" borderId="83" xfId="329" applyFont="1" applyBorder="1" applyAlignment="1" applyProtection="1">
      <alignment horizontal="left"/>
      <protection/>
    </xf>
    <xf numFmtId="0" fontId="44" fillId="0" borderId="81" xfId="329" applyFont="1" applyBorder="1" applyAlignment="1" applyProtection="1">
      <alignment horizontal="left"/>
      <protection/>
    </xf>
    <xf numFmtId="0" fontId="45" fillId="0" borderId="0" xfId="329" applyFont="1" applyAlignment="1" applyProtection="1">
      <alignment horizontal="left"/>
      <protection/>
    </xf>
    <xf numFmtId="0" fontId="44" fillId="0" borderId="44" xfId="329" applyFont="1" applyBorder="1" applyAlignment="1" applyProtection="1">
      <alignment horizontal="left"/>
      <protection/>
    </xf>
    <xf numFmtId="169" fontId="46" fillId="0" borderId="0" xfId="329" applyNumberFormat="1" applyFont="1" applyAlignment="1" applyProtection="1">
      <alignment horizontal="right" vertical="center"/>
      <protection locked="0"/>
    </xf>
    <xf numFmtId="171" fontId="47" fillId="0" borderId="84" xfId="329" applyNumberFormat="1" applyFont="1" applyBorder="1" applyAlignment="1" applyProtection="1">
      <alignment horizontal="right"/>
      <protection/>
    </xf>
    <xf numFmtId="0" fontId="41" fillId="0" borderId="85" xfId="329" applyBorder="1" applyAlignment="1" applyProtection="1">
      <alignment horizontal="left" vertical="center"/>
      <protection/>
    </xf>
    <xf numFmtId="171" fontId="47" fillId="0" borderId="85" xfId="329" applyNumberFormat="1" applyFont="1" applyBorder="1" applyAlignment="1" applyProtection="1">
      <alignment horizontal="right"/>
      <protection/>
    </xf>
    <xf numFmtId="0" fontId="41" fillId="0" borderId="86" xfId="329" applyBorder="1" applyAlignment="1" applyProtection="1">
      <alignment horizontal="left" vertical="center"/>
      <protection/>
    </xf>
    <xf numFmtId="0" fontId="48" fillId="0" borderId="0" xfId="329" applyFont="1" applyAlignment="1" applyProtection="1">
      <alignment horizontal="left" vertical="center"/>
      <protection/>
    </xf>
    <xf numFmtId="0" fontId="41" fillId="0" borderId="0" xfId="329" applyFont="1" applyAlignment="1" applyProtection="1">
      <alignment horizontal="center" vertical="center" wrapText="1"/>
      <protection locked="0"/>
    </xf>
    <xf numFmtId="0" fontId="49" fillId="0" borderId="87" xfId="329" applyFont="1" applyBorder="1" applyAlignment="1" applyProtection="1">
      <alignment horizontal="center" vertical="center" wrapText="1"/>
      <protection/>
    </xf>
    <xf numFmtId="0" fontId="49" fillId="0" borderId="88" xfId="329" applyFont="1" applyBorder="1" applyAlignment="1" applyProtection="1">
      <alignment horizontal="center" vertical="center" wrapText="1"/>
      <protection/>
    </xf>
    <xf numFmtId="0" fontId="49" fillId="0" borderId="89" xfId="329" applyFont="1" applyBorder="1" applyAlignment="1" applyProtection="1">
      <alignment horizontal="center" vertical="center" wrapText="1"/>
      <protection/>
    </xf>
    <xf numFmtId="0" fontId="41" fillId="0" borderId="81" xfId="329" applyBorder="1" applyAlignment="1" applyProtection="1">
      <alignment horizontal="center" vertical="center" wrapText="1"/>
      <protection/>
    </xf>
    <xf numFmtId="0" fontId="50" fillId="46" borderId="88" xfId="329" applyFont="1" applyFill="1" applyBorder="1" applyAlignment="1" applyProtection="1">
      <alignment horizontal="center" vertical="center" wrapText="1"/>
      <protection/>
    </xf>
    <xf numFmtId="0" fontId="50" fillId="46" borderId="89" xfId="329" applyFont="1" applyFill="1" applyBorder="1" applyAlignment="1" applyProtection="1">
      <alignment horizontal="center" vertical="center" wrapText="1"/>
      <protection/>
    </xf>
    <xf numFmtId="0" fontId="41" fillId="0" borderId="44" xfId="329" applyBorder="1" applyAlignment="1" applyProtection="1">
      <alignment horizontal="center" vertical="center" wrapText="1"/>
      <protection/>
    </xf>
    <xf numFmtId="0" fontId="49" fillId="0" borderId="0" xfId="329" applyFont="1" applyAlignment="1" applyProtection="1">
      <alignment horizontal="left" vertical="center"/>
      <protection/>
    </xf>
    <xf numFmtId="0" fontId="50" fillId="0" borderId="0" xfId="329" applyFont="1" applyAlignment="1" applyProtection="1">
      <alignment horizontal="left" vertical="center"/>
      <protection/>
    </xf>
    <xf numFmtId="0" fontId="51" fillId="0" borderId="0" xfId="329" applyFont="1" applyAlignment="1" applyProtection="1">
      <alignment horizontal="left" vertical="center"/>
      <protection/>
    </xf>
    <xf numFmtId="0" fontId="41" fillId="0" borderId="42" xfId="329" applyBorder="1" applyAlignment="1" applyProtection="1">
      <alignment horizontal="left" vertical="center"/>
      <protection/>
    </xf>
    <xf numFmtId="0" fontId="41" fillId="0" borderId="143" xfId="329" applyBorder="1" applyAlignment="1" applyProtection="1">
      <alignment horizontal="left" vertical="center"/>
      <protection/>
    </xf>
    <xf numFmtId="0" fontId="41" fillId="0" borderId="65" xfId="329" applyBorder="1" applyAlignment="1" applyProtection="1">
      <alignment horizontal="left" vertical="center"/>
      <protection/>
    </xf>
    <xf numFmtId="0" fontId="41" fillId="46" borderId="0" xfId="329" applyFill="1" applyAlignment="1" applyProtection="1">
      <alignment horizontal="left" vertical="center"/>
      <protection/>
    </xf>
    <xf numFmtId="0" fontId="48" fillId="46" borderId="0" xfId="329" applyFont="1" applyFill="1" applyAlignment="1" applyProtection="1">
      <alignment horizontal="left" vertical="center"/>
      <protection/>
    </xf>
    <xf numFmtId="0" fontId="53" fillId="0" borderId="90" xfId="329" applyFont="1" applyBorder="1" applyAlignment="1" applyProtection="1">
      <alignment horizontal="center" vertical="center"/>
      <protection/>
    </xf>
    <xf numFmtId="0" fontId="41" fillId="0" borderId="90" xfId="329" applyBorder="1" applyAlignment="1" applyProtection="1">
      <alignment horizontal="left" vertical="center"/>
      <protection/>
    </xf>
    <xf numFmtId="0" fontId="45" fillId="0" borderId="0" xfId="329" applyFont="1" applyAlignment="1" applyProtection="1">
      <alignment horizontal="left" vertical="center"/>
      <protection/>
    </xf>
    <xf numFmtId="0" fontId="53" fillId="0" borderId="144" xfId="329" applyFont="1" applyBorder="1" applyAlignment="1" applyProtection="1">
      <alignment horizontal="center" vertical="center"/>
      <protection/>
    </xf>
    <xf numFmtId="0" fontId="41" fillId="0" borderId="144" xfId="329" applyBorder="1" applyAlignment="1" applyProtection="1">
      <alignment horizontal="left" vertical="center"/>
      <protection/>
    </xf>
    <xf numFmtId="0" fontId="49" fillId="0" borderId="80" xfId="329" applyFont="1" applyBorder="1" applyAlignment="1" applyProtection="1">
      <alignment horizontal="center" vertical="center"/>
      <protection/>
    </xf>
    <xf numFmtId="0" fontId="41" fillId="0" borderId="80" xfId="329" applyBorder="1" applyAlignment="1" applyProtection="1">
      <alignment horizontal="left" vertical="center"/>
      <protection/>
    </xf>
    <xf numFmtId="0" fontId="54" fillId="0" borderId="0" xfId="329" applyFont="1" applyAlignment="1" applyProtection="1">
      <alignment horizontal="left" vertical="center"/>
      <protection locked="0"/>
    </xf>
    <xf numFmtId="0" fontId="43" fillId="0" borderId="0" xfId="329" applyFont="1" applyAlignment="1" applyProtection="1">
      <alignment horizontal="left" vertical="center"/>
      <protection/>
    </xf>
    <xf numFmtId="0" fontId="43" fillId="0" borderId="81" xfId="329" applyFont="1" applyBorder="1" applyAlignment="1" applyProtection="1">
      <alignment horizontal="left" vertical="center"/>
      <protection/>
    </xf>
    <xf numFmtId="0" fontId="43" fillId="0" borderId="44" xfId="329" applyFont="1" applyBorder="1" applyAlignment="1" applyProtection="1">
      <alignment horizontal="left" vertical="center"/>
      <protection/>
    </xf>
    <xf numFmtId="0" fontId="55" fillId="0" borderId="0" xfId="329" applyFont="1" applyAlignment="1" applyProtection="1">
      <alignment horizontal="left" vertical="center"/>
      <protection locked="0"/>
    </xf>
    <xf numFmtId="0" fontId="45" fillId="0" borderId="81" xfId="329" applyFont="1" applyBorder="1" applyAlignment="1" applyProtection="1">
      <alignment horizontal="left" vertical="center"/>
      <protection/>
    </xf>
    <xf numFmtId="0" fontId="45" fillId="0" borderId="44" xfId="329" applyFont="1" applyBorder="1" applyAlignment="1" applyProtection="1">
      <alignment horizontal="left" vertical="center"/>
      <protection/>
    </xf>
    <xf numFmtId="0" fontId="41" fillId="0" borderId="42" xfId="329" applyBorder="1" applyAlignment="1" applyProtection="1">
      <alignment horizontal="left" vertical="center"/>
      <protection locked="0"/>
    </xf>
    <xf numFmtId="0" fontId="41" fillId="0" borderId="143" xfId="329" applyBorder="1" applyAlignment="1" applyProtection="1">
      <alignment horizontal="left" vertical="center"/>
      <protection locked="0"/>
    </xf>
    <xf numFmtId="0" fontId="41" fillId="0" borderId="65" xfId="329" applyBorder="1" applyAlignment="1" applyProtection="1">
      <alignment horizontal="left" vertical="center"/>
      <protection locked="0"/>
    </xf>
    <xf numFmtId="0" fontId="53" fillId="0" borderId="79" xfId="329" applyFont="1" applyBorder="1" applyAlignment="1" applyProtection="1">
      <alignment horizontal="left" vertical="center"/>
      <protection/>
    </xf>
    <xf numFmtId="0" fontId="53" fillId="0" borderId="145" xfId="329" applyFont="1" applyBorder="1" applyAlignment="1" applyProtection="1">
      <alignment horizontal="left" vertical="center"/>
      <protection/>
    </xf>
    <xf numFmtId="0" fontId="41" fillId="0" borderId="81" xfId="329" applyBorder="1" applyAlignment="1" applyProtection="1">
      <alignment horizontal="left" vertical="top"/>
      <protection/>
    </xf>
    <xf numFmtId="0" fontId="41" fillId="0" borderId="0" xfId="329" applyAlignment="1" applyProtection="1">
      <alignment horizontal="left" vertical="top"/>
      <protection/>
    </xf>
    <xf numFmtId="0" fontId="41" fillId="0" borderId="82" xfId="329" applyBorder="1" applyAlignment="1" applyProtection="1">
      <alignment horizontal="left" vertical="top"/>
      <protection/>
    </xf>
    <xf numFmtId="0" fontId="41" fillId="0" borderId="83" xfId="329" applyBorder="1" applyAlignment="1" applyProtection="1">
      <alignment horizontal="left" vertical="top"/>
      <protection/>
    </xf>
    <xf numFmtId="0" fontId="41" fillId="0" borderId="44" xfId="329" applyBorder="1" applyAlignment="1" applyProtection="1">
      <alignment horizontal="left" vertical="top"/>
      <protection/>
    </xf>
    <xf numFmtId="0" fontId="41" fillId="0" borderId="84" xfId="329" applyBorder="1" applyAlignment="1" applyProtection="1">
      <alignment horizontal="left" vertical="center"/>
      <protection/>
    </xf>
    <xf numFmtId="0" fontId="56" fillId="0" borderId="86" xfId="329" applyFont="1" applyBorder="1" applyAlignment="1" applyProtection="1">
      <alignment horizontal="left" vertical="center"/>
      <protection/>
    </xf>
    <xf numFmtId="0" fontId="41" fillId="46" borderId="146" xfId="329" applyFill="1" applyBorder="1" applyAlignment="1" applyProtection="1">
      <alignment horizontal="left" vertical="center"/>
      <protection/>
    </xf>
    <xf numFmtId="0" fontId="51" fillId="46" borderId="146" xfId="329" applyFont="1" applyFill="1" applyBorder="1" applyAlignment="1" applyProtection="1">
      <alignment horizontal="center" vertical="center"/>
      <protection/>
    </xf>
    <xf numFmtId="0" fontId="51" fillId="46" borderId="146" xfId="329" applyFont="1" applyFill="1" applyBorder="1" applyAlignment="1" applyProtection="1">
      <alignment horizontal="right" vertical="center"/>
      <protection/>
    </xf>
    <xf numFmtId="0" fontId="51" fillId="46" borderId="147" xfId="329" applyFont="1" applyFill="1" applyBorder="1" applyAlignment="1" applyProtection="1">
      <alignment horizontal="left" vertical="center"/>
      <protection/>
    </xf>
    <xf numFmtId="0" fontId="42" fillId="0" borderId="0" xfId="329" applyFont="1" applyAlignment="1" applyProtection="1">
      <alignment horizontal="right" vertical="center"/>
      <protection/>
    </xf>
    <xf numFmtId="173" fontId="42" fillId="0" borderId="0" xfId="329" applyNumberFormat="1" applyFont="1" applyAlignment="1" applyProtection="1">
      <alignment horizontal="right" vertical="center"/>
      <protection/>
    </xf>
    <xf numFmtId="0" fontId="42" fillId="0" borderId="0" xfId="329" applyFont="1" applyAlignment="1" applyProtection="1">
      <alignment horizontal="left" vertical="center"/>
      <protection/>
    </xf>
    <xf numFmtId="0" fontId="57" fillId="0" borderId="0" xfId="329" applyFont="1" applyAlignment="1" applyProtection="1">
      <alignment horizontal="left" vertical="center"/>
      <protection/>
    </xf>
    <xf numFmtId="0" fontId="58" fillId="0" borderId="0" xfId="329" applyFont="1" applyAlignment="1" applyProtection="1">
      <alignment horizontal="left" vertical="center"/>
      <protection/>
    </xf>
    <xf numFmtId="0" fontId="55" fillId="0" borderId="0" xfId="329" applyFont="1" applyAlignment="1" applyProtection="1">
      <alignment horizontal="left" vertical="center"/>
      <protection/>
    </xf>
    <xf numFmtId="0" fontId="41" fillId="0" borderId="0" xfId="329" applyFont="1" applyAlignment="1" applyProtection="1">
      <alignment horizontal="left" vertical="center" wrapText="1"/>
      <protection locked="0"/>
    </xf>
    <xf numFmtId="0" fontId="41" fillId="0" borderId="81" xfId="329" applyBorder="1" applyAlignment="1" applyProtection="1">
      <alignment horizontal="left" vertical="center" wrapText="1"/>
      <protection/>
    </xf>
    <xf numFmtId="0" fontId="41" fillId="0" borderId="0" xfId="329" applyAlignment="1" applyProtection="1">
      <alignment horizontal="left" vertical="center" wrapText="1"/>
      <protection/>
    </xf>
    <xf numFmtId="0" fontId="41" fillId="0" borderId="44" xfId="329" applyBorder="1" applyAlignment="1" applyProtection="1">
      <alignment horizontal="left" vertical="center" wrapText="1"/>
      <protection/>
    </xf>
    <xf numFmtId="0" fontId="51" fillId="0" borderId="0" xfId="329" applyFont="1" applyAlignment="1" applyProtection="1">
      <alignment horizontal="left" vertical="top"/>
      <protection/>
    </xf>
    <xf numFmtId="0" fontId="59" fillId="0" borderId="0" xfId="329" applyFont="1" applyAlignment="1" applyProtection="1">
      <alignment horizontal="left" vertical="center"/>
      <protection locked="0"/>
    </xf>
    <xf numFmtId="0" fontId="41" fillId="0" borderId="42" xfId="329" applyBorder="1" applyAlignment="1" applyProtection="1">
      <alignment horizontal="left" vertical="top"/>
      <protection/>
    </xf>
    <xf numFmtId="0" fontId="41" fillId="0" borderId="143" xfId="329" applyBorder="1" applyAlignment="1" applyProtection="1">
      <alignment horizontal="left" vertical="top"/>
      <protection/>
    </xf>
    <xf numFmtId="0" fontId="41" fillId="0" borderId="65" xfId="329" applyBorder="1" applyAlignment="1" applyProtection="1">
      <alignment horizontal="left" vertical="top"/>
      <protection/>
    </xf>
    <xf numFmtId="0" fontId="41" fillId="38" borderId="0" xfId="329" applyFill="1" applyAlignment="1" applyProtection="1">
      <alignment horizontal="left" vertical="top"/>
      <protection locked="0"/>
    </xf>
    <xf numFmtId="0" fontId="41" fillId="38" borderId="0" xfId="329" applyFont="1" applyFill="1" applyAlignment="1" applyProtection="1">
      <alignment horizontal="left" vertical="top"/>
      <protection locked="0"/>
    </xf>
    <xf numFmtId="0" fontId="41" fillId="38" borderId="0" xfId="329" applyFont="1" applyFill="1" applyAlignment="1" applyProtection="1">
      <alignment horizontal="left" vertical="top"/>
      <protection/>
    </xf>
    <xf numFmtId="0" fontId="91" fillId="38" borderId="0" xfId="330" applyFont="1" applyFill="1" applyAlignment="1" applyProtection="1">
      <alignment horizontal="left" vertical="center"/>
      <protection/>
    </xf>
    <xf numFmtId="0" fontId="55" fillId="38" borderId="0" xfId="329" applyFont="1" applyFill="1" applyAlignment="1" applyProtection="1">
      <alignment horizontal="left" vertical="center"/>
      <protection/>
    </xf>
    <xf numFmtId="0" fontId="60" fillId="38" borderId="0" xfId="329" applyFont="1" applyFill="1" applyAlignment="1" applyProtection="1">
      <alignment horizontal="left" vertical="center"/>
      <protection/>
    </xf>
    <xf numFmtId="0" fontId="41" fillId="0" borderId="0" xfId="331">
      <alignment/>
      <protection/>
    </xf>
    <xf numFmtId="0" fontId="41" fillId="0" borderId="0" xfId="331" applyFont="1" applyAlignment="1">
      <alignment vertical="center"/>
      <protection/>
    </xf>
    <xf numFmtId="0" fontId="41" fillId="0" borderId="148" xfId="331" applyFont="1" applyBorder="1" applyAlignment="1">
      <alignment vertical="center"/>
      <protection/>
    </xf>
    <xf numFmtId="0" fontId="41" fillId="0" borderId="149" xfId="331" applyFont="1" applyBorder="1" applyAlignment="1">
      <alignment vertical="center"/>
      <protection/>
    </xf>
    <xf numFmtId="0" fontId="41" fillId="0" borderId="150" xfId="331" applyFont="1" applyBorder="1" applyAlignment="1">
      <alignment vertical="center"/>
      <protection/>
    </xf>
    <xf numFmtId="4" fontId="41" fillId="0" borderId="0" xfId="331" applyNumberFormat="1" applyFont="1" applyAlignment="1">
      <alignment vertical="center"/>
      <protection/>
    </xf>
    <xf numFmtId="0" fontId="41" fillId="0" borderId="0" xfId="331" applyFont="1" applyAlignment="1">
      <alignment horizontal="left" vertical="center"/>
      <protection/>
    </xf>
    <xf numFmtId="0" fontId="41" fillId="0" borderId="151" xfId="331" applyFont="1" applyBorder="1" applyAlignment="1">
      <alignment vertical="center"/>
      <protection/>
    </xf>
    <xf numFmtId="0" fontId="41" fillId="0" borderId="152" xfId="331" applyFont="1" applyBorder="1" applyAlignment="1">
      <alignment vertical="center"/>
      <protection/>
    </xf>
    <xf numFmtId="0" fontId="130" fillId="39" borderId="153" xfId="331" applyFont="1" applyFill="1" applyBorder="1" applyAlignment="1" applyProtection="1">
      <alignment horizontal="center" vertical="center"/>
      <protection locked="0"/>
    </xf>
    <xf numFmtId="0" fontId="130" fillId="39" borderId="153" xfId="331" applyFont="1" applyFill="1" applyBorder="1" applyAlignment="1" applyProtection="1">
      <alignment horizontal="left" vertical="center"/>
      <protection locked="0"/>
    </xf>
    <xf numFmtId="0" fontId="41" fillId="0" borderId="154" xfId="331" applyFont="1" applyBorder="1" applyAlignment="1">
      <alignment vertical="center"/>
      <protection/>
    </xf>
    <xf numFmtId="184" fontId="41" fillId="39" borderId="153" xfId="331" applyNumberFormat="1" applyFont="1" applyFill="1" applyBorder="1" applyAlignment="1" applyProtection="1">
      <alignment vertical="center"/>
      <protection locked="0"/>
    </xf>
    <xf numFmtId="0" fontId="41" fillId="39" borderId="153" xfId="331" applyFont="1" applyFill="1" applyBorder="1" applyAlignment="1" applyProtection="1">
      <alignment horizontal="center" vertical="center" wrapText="1"/>
      <protection locked="0"/>
    </xf>
    <xf numFmtId="49" fontId="41" fillId="39" borderId="153" xfId="331" applyNumberFormat="1" applyFont="1" applyFill="1" applyBorder="1" applyAlignment="1" applyProtection="1">
      <alignment horizontal="left" vertical="center" wrapText="1"/>
      <protection locked="0"/>
    </xf>
    <xf numFmtId="0" fontId="41" fillId="39" borderId="153" xfId="331" applyFont="1" applyFill="1" applyBorder="1" applyAlignment="1" applyProtection="1">
      <alignment horizontal="center" vertical="center"/>
      <protection locked="0"/>
    </xf>
    <xf numFmtId="0" fontId="41" fillId="0" borderId="155" xfId="331" applyFont="1" applyBorder="1" applyAlignment="1">
      <alignment vertical="center"/>
      <protection/>
    </xf>
    <xf numFmtId="0" fontId="41" fillId="0" borderId="156" xfId="331" applyFont="1" applyBorder="1" applyAlignment="1">
      <alignment vertical="center"/>
      <protection/>
    </xf>
    <xf numFmtId="0" fontId="41" fillId="0" borderId="0" xfId="331" applyFont="1" applyBorder="1" applyAlignment="1">
      <alignment vertical="center"/>
      <protection/>
    </xf>
    <xf numFmtId="0" fontId="41" fillId="0" borderId="157" xfId="331" applyFont="1" applyBorder="1" applyAlignment="1">
      <alignment vertical="center"/>
      <protection/>
    </xf>
    <xf numFmtId="0" fontId="131" fillId="0" borderId="0" xfId="331" applyFont="1" applyBorder="1" applyAlignment="1">
      <alignment horizontal="left"/>
      <protection/>
    </xf>
    <xf numFmtId="185" fontId="130" fillId="0" borderId="156" xfId="331" applyNumberFormat="1" applyFont="1" applyBorder="1" applyAlignment="1">
      <alignment vertical="center"/>
      <protection/>
    </xf>
    <xf numFmtId="185" fontId="130" fillId="0" borderId="0" xfId="331" applyNumberFormat="1" applyFont="1" applyBorder="1" applyAlignment="1">
      <alignment vertical="center"/>
      <protection/>
    </xf>
    <xf numFmtId="0" fontId="130" fillId="0" borderId="0" xfId="331" applyFont="1" applyBorder="1" applyAlignment="1">
      <alignment horizontal="center" vertical="center"/>
      <protection/>
    </xf>
    <xf numFmtId="0" fontId="41" fillId="0" borderId="154" xfId="331" applyFont="1" applyBorder="1" applyAlignment="1" applyProtection="1">
      <alignment vertical="center"/>
      <protection locked="0"/>
    </xf>
    <xf numFmtId="0" fontId="41" fillId="0" borderId="155" xfId="331" applyFont="1" applyBorder="1" applyAlignment="1" applyProtection="1">
      <alignment vertical="center"/>
      <protection locked="0"/>
    </xf>
    <xf numFmtId="0" fontId="133" fillId="0" borderId="0" xfId="331" applyFont="1" applyAlignment="1">
      <alignment vertical="center"/>
      <protection/>
    </xf>
    <xf numFmtId="0" fontId="133" fillId="0" borderId="0" xfId="331" applyFont="1" applyAlignment="1">
      <alignment horizontal="left" vertical="center"/>
      <protection/>
    </xf>
    <xf numFmtId="0" fontId="133" fillId="0" borderId="156" xfId="331" applyFont="1" applyBorder="1" applyAlignment="1">
      <alignment vertical="center"/>
      <protection/>
    </xf>
    <xf numFmtId="0" fontId="133" fillId="0" borderId="0" xfId="331" applyFont="1" applyBorder="1" applyAlignment="1">
      <alignment vertical="center"/>
      <protection/>
    </xf>
    <xf numFmtId="0" fontId="133" fillId="0" borderId="157" xfId="331" applyFont="1" applyBorder="1" applyAlignment="1">
      <alignment vertical="center"/>
      <protection/>
    </xf>
    <xf numFmtId="0" fontId="133" fillId="0" borderId="154" xfId="331" applyFont="1" applyBorder="1" applyAlignment="1">
      <alignment vertical="center"/>
      <protection/>
    </xf>
    <xf numFmtId="0" fontId="133" fillId="0" borderId="155" xfId="331" applyFont="1" applyBorder="1" applyAlignment="1">
      <alignment vertical="center"/>
      <protection/>
    </xf>
    <xf numFmtId="0" fontId="134" fillId="0" borderId="0" xfId="331" applyFont="1" applyAlignment="1">
      <alignment vertical="center"/>
      <protection/>
    </xf>
    <xf numFmtId="0" fontId="134" fillId="0" borderId="0" xfId="331" applyFont="1" applyAlignment="1">
      <alignment horizontal="left" vertical="center"/>
      <protection/>
    </xf>
    <xf numFmtId="0" fontId="134" fillId="0" borderId="156" xfId="331" applyFont="1" applyBorder="1" applyAlignment="1">
      <alignment vertical="center"/>
      <protection/>
    </xf>
    <xf numFmtId="0" fontId="134" fillId="0" borderId="0" xfId="331" applyFont="1" applyBorder="1" applyAlignment="1">
      <alignment vertical="center"/>
      <protection/>
    </xf>
    <xf numFmtId="0" fontId="134" fillId="0" borderId="157" xfId="331" applyFont="1" applyBorder="1" applyAlignment="1">
      <alignment vertical="center"/>
      <protection/>
    </xf>
    <xf numFmtId="0" fontId="134" fillId="0" borderId="154" xfId="331" applyFont="1" applyBorder="1" applyAlignment="1">
      <alignment vertical="center"/>
      <protection/>
    </xf>
    <xf numFmtId="0" fontId="134" fillId="0" borderId="155" xfId="331" applyFont="1" applyBorder="1" applyAlignment="1">
      <alignment vertical="center"/>
      <protection/>
    </xf>
    <xf numFmtId="0" fontId="135" fillId="0" borderId="0" xfId="331" applyFont="1" applyAlignment="1">
      <alignment/>
      <protection/>
    </xf>
    <xf numFmtId="4" fontId="135" fillId="0" borderId="0" xfId="331" applyNumberFormat="1" applyFont="1" applyAlignment="1">
      <alignment vertical="center"/>
      <protection/>
    </xf>
    <xf numFmtId="0" fontId="135" fillId="0" borderId="0" xfId="331" applyFont="1" applyAlignment="1">
      <alignment horizontal="left"/>
      <protection/>
    </xf>
    <xf numFmtId="0" fontId="135" fillId="0" borderId="0" xfId="331" applyFont="1" applyAlignment="1">
      <alignment horizontal="center"/>
      <protection/>
    </xf>
    <xf numFmtId="185" fontId="135" fillId="0" borderId="156" xfId="331" applyNumberFormat="1" applyFont="1" applyBorder="1" applyAlignment="1">
      <alignment/>
      <protection/>
    </xf>
    <xf numFmtId="0" fontId="135" fillId="0" borderId="0" xfId="331" applyFont="1" applyBorder="1" applyAlignment="1">
      <alignment/>
      <protection/>
    </xf>
    <xf numFmtId="185" fontId="135" fillId="0" borderId="0" xfId="331" applyNumberFormat="1" applyFont="1" applyBorder="1" applyAlignment="1">
      <alignment/>
      <protection/>
    </xf>
    <xf numFmtId="0" fontId="135" fillId="0" borderId="157" xfId="331" applyFont="1" applyBorder="1" applyAlignment="1">
      <alignment/>
      <protection/>
    </xf>
    <xf numFmtId="0" fontId="135" fillId="0" borderId="154" xfId="331" applyFont="1" applyBorder="1" applyAlignment="1">
      <alignment/>
      <protection/>
    </xf>
    <xf numFmtId="0" fontId="135" fillId="0" borderId="155" xfId="331" applyFont="1" applyBorder="1" applyAlignment="1">
      <alignment/>
      <protection/>
    </xf>
    <xf numFmtId="0" fontId="136" fillId="0" borderId="0" xfId="331" applyFont="1" applyBorder="1" applyAlignment="1">
      <alignment horizontal="left"/>
      <protection/>
    </xf>
    <xf numFmtId="0" fontId="137" fillId="0" borderId="0" xfId="331" applyFont="1" applyAlignment="1">
      <alignment vertical="center"/>
      <protection/>
    </xf>
    <xf numFmtId="0" fontId="137" fillId="0" borderId="0" xfId="331" applyFont="1" applyAlignment="1">
      <alignment horizontal="left" vertical="center"/>
      <protection/>
    </xf>
    <xf numFmtId="0" fontId="137" fillId="0" borderId="156" xfId="331" applyFont="1" applyBorder="1" applyAlignment="1">
      <alignment vertical="center"/>
      <protection/>
    </xf>
    <xf numFmtId="0" fontId="137" fillId="0" borderId="0" xfId="331" applyFont="1" applyBorder="1" applyAlignment="1">
      <alignment vertical="center"/>
      <protection/>
    </xf>
    <xf numFmtId="0" fontId="137" fillId="0" borderId="157" xfId="331" applyFont="1" applyBorder="1" applyAlignment="1">
      <alignment vertical="center"/>
      <protection/>
    </xf>
    <xf numFmtId="0" fontId="137" fillId="0" borderId="154" xfId="331" applyFont="1" applyBorder="1" applyAlignment="1">
      <alignment vertical="center"/>
      <protection/>
    </xf>
    <xf numFmtId="0" fontId="137" fillId="0" borderId="155" xfId="331" applyFont="1" applyBorder="1" applyAlignment="1">
      <alignment vertical="center"/>
      <protection/>
    </xf>
    <xf numFmtId="4" fontId="46" fillId="0" borderId="0" xfId="331" applyNumberFormat="1" applyFont="1" applyAlignment="1">
      <alignment vertical="center"/>
      <protection/>
    </xf>
    <xf numFmtId="185" fontId="138" fillId="0" borderId="158" xfId="331" applyNumberFormat="1" applyFont="1" applyBorder="1" applyAlignment="1">
      <alignment/>
      <protection/>
    </xf>
    <xf numFmtId="0" fontId="41" fillId="0" borderId="159" xfId="331" applyFont="1" applyBorder="1" applyAlignment="1">
      <alignment vertical="center"/>
      <protection/>
    </xf>
    <xf numFmtId="185" fontId="138" fillId="0" borderId="159" xfId="331" applyNumberFormat="1" applyFont="1" applyBorder="1" applyAlignment="1">
      <alignment/>
      <protection/>
    </xf>
    <xf numFmtId="0" fontId="41" fillId="0" borderId="160" xfId="331" applyFont="1" applyBorder="1" applyAlignment="1">
      <alignment vertical="center"/>
      <protection/>
    </xf>
    <xf numFmtId="0" fontId="41" fillId="0" borderId="0" xfId="331" applyFont="1" applyAlignment="1">
      <alignment horizontal="center" vertical="center" wrapText="1"/>
      <protection/>
    </xf>
    <xf numFmtId="0" fontId="140" fillId="0" borderId="161" xfId="331" applyFont="1" applyBorder="1" applyAlignment="1">
      <alignment horizontal="center" vertical="center" wrapText="1"/>
      <protection/>
    </xf>
    <xf numFmtId="0" fontId="140" fillId="0" borderId="162" xfId="331" applyFont="1" applyBorder="1" applyAlignment="1">
      <alignment horizontal="center" vertical="center" wrapText="1"/>
      <protection/>
    </xf>
    <xf numFmtId="0" fontId="140" fillId="0" borderId="163" xfId="331" applyFont="1" applyBorder="1" applyAlignment="1">
      <alignment horizontal="center" vertical="center" wrapText="1"/>
      <protection/>
    </xf>
    <xf numFmtId="0" fontId="41" fillId="0" borderId="154" xfId="331" applyFont="1" applyBorder="1" applyAlignment="1">
      <alignment horizontal="center" vertical="center" wrapText="1"/>
      <protection/>
    </xf>
    <xf numFmtId="0" fontId="50" fillId="65" borderId="162" xfId="331" applyFont="1" applyFill="1" applyBorder="1" applyAlignment="1">
      <alignment horizontal="center" vertical="center" wrapText="1"/>
      <protection/>
    </xf>
    <xf numFmtId="0" fontId="50" fillId="65" borderId="163" xfId="331" applyFont="1" applyFill="1" applyBorder="1" applyAlignment="1">
      <alignment horizontal="center" vertical="center" wrapText="1"/>
      <protection/>
    </xf>
    <xf numFmtId="0" fontId="41" fillId="0" borderId="155" xfId="331" applyFont="1" applyBorder="1" applyAlignment="1">
      <alignment horizontal="center" vertical="center" wrapText="1"/>
      <protection/>
    </xf>
    <xf numFmtId="0" fontId="140" fillId="0" borderId="0" xfId="331" applyFont="1" applyBorder="1" applyAlignment="1">
      <alignment horizontal="left" vertical="center"/>
      <protection/>
    </xf>
    <xf numFmtId="0" fontId="50" fillId="0" borderId="0" xfId="331" applyFont="1" applyBorder="1" applyAlignment="1">
      <alignment horizontal="left" vertical="center"/>
      <protection/>
    </xf>
    <xf numFmtId="0" fontId="51" fillId="0" borderId="0" xfId="331" applyFont="1" applyBorder="1" applyAlignment="1">
      <alignment horizontal="left" vertical="center"/>
      <protection/>
    </xf>
    <xf numFmtId="0" fontId="41" fillId="0" borderId="164" xfId="331" applyFont="1" applyBorder="1" applyAlignment="1">
      <alignment vertical="center"/>
      <protection/>
    </xf>
    <xf numFmtId="0" fontId="41" fillId="0" borderId="165" xfId="331" applyFont="1" applyBorder="1" applyAlignment="1">
      <alignment vertical="center"/>
      <protection/>
    </xf>
    <xf numFmtId="0" fontId="41" fillId="0" borderId="166" xfId="331" applyFont="1" applyBorder="1" applyAlignment="1">
      <alignment vertical="center"/>
      <protection/>
    </xf>
    <xf numFmtId="0" fontId="41" fillId="65" borderId="0" xfId="331" applyFont="1" applyFill="1" applyBorder="1" applyAlignment="1">
      <alignment vertical="center"/>
      <protection/>
    </xf>
    <xf numFmtId="0" fontId="139" fillId="65" borderId="0" xfId="331" applyFont="1" applyFill="1" applyBorder="1" applyAlignment="1">
      <alignment horizontal="left" vertical="center"/>
      <protection/>
    </xf>
    <xf numFmtId="0" fontId="41" fillId="0" borderId="0" xfId="331" applyFont="1" applyAlignment="1" applyProtection="1">
      <alignment vertical="center"/>
      <protection locked="0"/>
    </xf>
    <xf numFmtId="0" fontId="41" fillId="0" borderId="0" xfId="331" applyFont="1" applyAlignment="1" applyProtection="1">
      <alignment horizontal="left" vertical="center"/>
      <protection locked="0"/>
    </xf>
    <xf numFmtId="4" fontId="41" fillId="0" borderId="0" xfId="331" applyNumberFormat="1" applyFont="1" applyAlignment="1" applyProtection="1">
      <alignment vertical="center"/>
      <protection locked="0"/>
    </xf>
    <xf numFmtId="0" fontId="141" fillId="0" borderId="151" xfId="331" applyFont="1" applyBorder="1" applyAlignment="1" applyProtection="1">
      <alignment horizontal="center" vertical="center"/>
      <protection locked="0"/>
    </xf>
    <xf numFmtId="0" fontId="41" fillId="0" borderId="167" xfId="331" applyFont="1" applyBorder="1" applyAlignment="1" applyProtection="1">
      <alignment vertical="center"/>
      <protection locked="0"/>
    </xf>
    <xf numFmtId="0" fontId="41" fillId="0" borderId="0" xfId="331" applyFont="1" applyBorder="1" applyAlignment="1" applyProtection="1">
      <alignment vertical="center"/>
      <protection locked="0"/>
    </xf>
    <xf numFmtId="0" fontId="136" fillId="0" borderId="0" xfId="331" applyFont="1" applyBorder="1" applyAlignment="1" applyProtection="1">
      <alignment horizontal="left" vertical="center"/>
      <protection locked="0"/>
    </xf>
    <xf numFmtId="0" fontId="141" fillId="0" borderId="156" xfId="331" applyFont="1" applyBorder="1" applyAlignment="1" applyProtection="1">
      <alignment horizontal="center" vertical="center"/>
      <protection locked="0"/>
    </xf>
    <xf numFmtId="0" fontId="41" fillId="0" borderId="157" xfId="331" applyFont="1" applyBorder="1" applyAlignment="1" applyProtection="1">
      <alignment vertical="center"/>
      <protection locked="0"/>
    </xf>
    <xf numFmtId="0" fontId="140" fillId="0" borderId="153" xfId="331" applyFont="1" applyBorder="1" applyAlignment="1">
      <alignment horizontal="center" vertical="center"/>
      <protection/>
    </xf>
    <xf numFmtId="0" fontId="41" fillId="0" borderId="153" xfId="331" applyFont="1" applyBorder="1" applyAlignment="1">
      <alignment vertical="center"/>
      <protection/>
    </xf>
    <xf numFmtId="0" fontId="143" fillId="0" borderId="0" xfId="331" applyFont="1" applyBorder="1" applyAlignment="1">
      <alignment horizontal="left" vertical="center"/>
      <protection/>
    </xf>
    <xf numFmtId="0" fontId="131" fillId="0" borderId="0" xfId="331" applyFont="1" applyAlignment="1">
      <alignment vertical="center"/>
      <protection/>
    </xf>
    <xf numFmtId="0" fontId="131" fillId="0" borderId="154" xfId="331" applyFont="1" applyBorder="1" applyAlignment="1">
      <alignment vertical="center"/>
      <protection/>
    </xf>
    <xf numFmtId="0" fontId="131" fillId="0" borderId="0" xfId="331" applyFont="1" applyBorder="1" applyAlignment="1">
      <alignment vertical="center"/>
      <protection/>
    </xf>
    <xf numFmtId="0" fontId="131" fillId="0" borderId="0" xfId="331" applyFont="1" applyBorder="1" applyAlignment="1">
      <alignment horizontal="left" vertical="center"/>
      <protection/>
    </xf>
    <xf numFmtId="0" fontId="131" fillId="0" borderId="155" xfId="331" applyFont="1" applyBorder="1" applyAlignment="1">
      <alignment vertical="center"/>
      <protection/>
    </xf>
    <xf numFmtId="0" fontId="136" fillId="0" borderId="0" xfId="331" applyFont="1" applyAlignment="1">
      <alignment vertical="center"/>
      <protection/>
    </xf>
    <xf numFmtId="0" fontId="136" fillId="0" borderId="154" xfId="331" applyFont="1" applyBorder="1" applyAlignment="1">
      <alignment vertical="center"/>
      <protection/>
    </xf>
    <xf numFmtId="0" fontId="136" fillId="0" borderId="0" xfId="331" applyFont="1" applyBorder="1" applyAlignment="1">
      <alignment vertical="center"/>
      <protection/>
    </xf>
    <xf numFmtId="0" fontId="136" fillId="0" borderId="0" xfId="331" applyFont="1" applyBorder="1" applyAlignment="1">
      <alignment horizontal="left" vertical="center"/>
      <protection/>
    </xf>
    <xf numFmtId="0" fontId="136" fillId="0" borderId="155" xfId="331" applyFont="1" applyBorder="1" applyAlignment="1">
      <alignment vertical="center"/>
      <protection/>
    </xf>
    <xf numFmtId="0" fontId="141" fillId="0" borderId="152" xfId="331" applyFont="1" applyBorder="1" applyAlignment="1">
      <alignment horizontal="left" vertical="center"/>
      <protection/>
    </xf>
    <xf numFmtId="0" fontId="141" fillId="0" borderId="167" xfId="331" applyFont="1" applyBorder="1" applyAlignment="1">
      <alignment horizontal="left" vertical="center"/>
      <protection/>
    </xf>
    <xf numFmtId="0" fontId="41" fillId="0" borderId="154" xfId="331" applyBorder="1">
      <alignment/>
      <protection/>
    </xf>
    <xf numFmtId="0" fontId="41" fillId="0" borderId="0" xfId="331" applyBorder="1">
      <alignment/>
      <protection/>
    </xf>
    <xf numFmtId="0" fontId="41" fillId="0" borderId="156" xfId="331" applyBorder="1">
      <alignment/>
      <protection/>
    </xf>
    <xf numFmtId="0" fontId="41" fillId="0" borderId="157" xfId="331" applyBorder="1">
      <alignment/>
      <protection/>
    </xf>
    <xf numFmtId="0" fontId="41" fillId="0" borderId="155" xfId="331" applyBorder="1">
      <alignment/>
      <protection/>
    </xf>
    <xf numFmtId="0" fontId="41" fillId="0" borderId="158" xfId="331" applyFont="1" applyBorder="1" applyAlignment="1">
      <alignment vertical="center"/>
      <protection/>
    </xf>
    <xf numFmtId="0" fontId="144" fillId="0" borderId="160" xfId="331" applyFont="1" applyBorder="1" applyAlignment="1">
      <alignment horizontal="left" vertical="center"/>
      <protection/>
    </xf>
    <xf numFmtId="0" fontId="41" fillId="65" borderId="168" xfId="331" applyFont="1" applyFill="1" applyBorder="1" applyAlignment="1">
      <alignment vertical="center"/>
      <protection/>
    </xf>
    <xf numFmtId="0" fontId="51" fillId="65" borderId="168" xfId="331" applyFont="1" applyFill="1" applyBorder="1" applyAlignment="1">
      <alignment horizontal="center" vertical="center"/>
      <protection/>
    </xf>
    <xf numFmtId="0" fontId="51" fillId="65" borderId="168" xfId="331" applyFont="1" applyFill="1" applyBorder="1" applyAlignment="1">
      <alignment horizontal="right" vertical="center"/>
      <protection/>
    </xf>
    <xf numFmtId="0" fontId="51" fillId="65" borderId="169" xfId="331" applyFont="1" applyFill="1" applyBorder="1" applyAlignment="1">
      <alignment horizontal="left" vertical="center"/>
      <protection/>
    </xf>
    <xf numFmtId="0" fontId="130" fillId="0" borderId="0" xfId="331" applyFont="1" applyBorder="1" applyAlignment="1">
      <alignment horizontal="right" vertical="center"/>
      <protection/>
    </xf>
    <xf numFmtId="186" fontId="130" fillId="0" borderId="0" xfId="331" applyNumberFormat="1" applyFont="1" applyBorder="1" applyAlignment="1">
      <alignment vertical="center"/>
      <protection/>
    </xf>
    <xf numFmtId="0" fontId="130" fillId="0" borderId="0" xfId="331" applyFont="1" applyBorder="1" applyAlignment="1">
      <alignment horizontal="left" vertical="center"/>
      <protection/>
    </xf>
    <xf numFmtId="0" fontId="57" fillId="0" borderId="0" xfId="331" applyFont="1" applyBorder="1" applyAlignment="1">
      <alignment horizontal="left" vertical="center"/>
      <protection/>
    </xf>
    <xf numFmtId="0" fontId="145" fillId="0" borderId="0" xfId="331" applyFont="1" applyBorder="1" applyAlignment="1">
      <alignment horizontal="left" vertical="center"/>
      <protection/>
    </xf>
    <xf numFmtId="0" fontId="55" fillId="0" borderId="0" xfId="331" applyFont="1" applyBorder="1" applyAlignment="1">
      <alignment horizontal="left" vertical="center"/>
      <protection/>
    </xf>
    <xf numFmtId="0" fontId="51" fillId="0" borderId="0" xfId="331" applyFont="1" applyBorder="1" applyAlignment="1">
      <alignment horizontal="left" vertical="top"/>
      <protection/>
    </xf>
    <xf numFmtId="0" fontId="146" fillId="0" borderId="0" xfId="331" applyFont="1" applyAlignment="1">
      <alignment horizontal="left" vertical="center"/>
      <protection/>
    </xf>
    <xf numFmtId="0" fontId="41" fillId="0" borderId="164" xfId="331" applyBorder="1">
      <alignment/>
      <protection/>
    </xf>
    <xf numFmtId="0" fontId="41" fillId="0" borderId="165" xfId="331" applyBorder="1">
      <alignment/>
      <protection/>
    </xf>
    <xf numFmtId="0" fontId="41" fillId="0" borderId="166" xfId="331" applyBorder="1">
      <alignment/>
      <protection/>
    </xf>
    <xf numFmtId="0" fontId="41" fillId="66" borderId="0" xfId="331" applyFill="1">
      <alignment/>
      <protection/>
    </xf>
    <xf numFmtId="0" fontId="41" fillId="66" borderId="0" xfId="331" applyFill="1" applyProtection="1">
      <alignment/>
      <protection/>
    </xf>
    <xf numFmtId="0" fontId="91" fillId="66" borderId="0" xfId="332" applyFont="1" applyFill="1" applyAlignment="1" applyProtection="1">
      <alignment vertical="center"/>
      <protection/>
    </xf>
    <xf numFmtId="0" fontId="55" fillId="66" borderId="0" xfId="331" applyFont="1" applyFill="1" applyAlignment="1" applyProtection="1">
      <alignment vertical="center"/>
      <protection/>
    </xf>
    <xf numFmtId="0" fontId="148" fillId="66" borderId="0" xfId="331" applyFont="1" applyFill="1" applyAlignment="1" applyProtection="1">
      <alignment horizontal="left" vertical="center"/>
      <protection/>
    </xf>
    <xf numFmtId="0" fontId="134" fillId="0" borderId="0" xfId="331" applyFont="1" applyBorder="1" applyAlignment="1" applyProtection="1">
      <alignment vertical="center"/>
      <protection/>
    </xf>
    <xf numFmtId="0" fontId="133" fillId="0" borderId="0" xfId="331" applyFont="1" applyBorder="1" applyAlignment="1" applyProtection="1">
      <alignment vertical="center"/>
      <protection/>
    </xf>
    <xf numFmtId="0" fontId="137" fillId="0" borderId="0" xfId="331" applyFont="1" applyBorder="1" applyAlignment="1" applyProtection="1">
      <alignment vertical="center"/>
      <protection/>
    </xf>
    <xf numFmtId="0" fontId="139" fillId="0" borderId="0" xfId="331" applyFont="1" applyBorder="1" applyAlignment="1" applyProtection="1">
      <alignment horizontal="left" vertical="center"/>
      <protection/>
    </xf>
    <xf numFmtId="0" fontId="41" fillId="0" borderId="0" xfId="331" applyFont="1" applyBorder="1" applyAlignment="1" applyProtection="1">
      <alignment vertical="center"/>
      <protection/>
    </xf>
    <xf numFmtId="0" fontId="135" fillId="0" borderId="0" xfId="331" applyFont="1" applyBorder="1" applyAlignment="1" applyProtection="1">
      <alignment/>
      <protection/>
    </xf>
    <xf numFmtId="0" fontId="131" fillId="0" borderId="0" xfId="331" applyFont="1" applyBorder="1" applyAlignment="1" applyProtection="1">
      <alignment horizontal="left"/>
      <protection/>
    </xf>
    <xf numFmtId="0" fontId="136" fillId="0" borderId="0" xfId="331" applyFont="1" applyBorder="1" applyAlignment="1" applyProtection="1">
      <alignment horizontal="left"/>
      <protection/>
    </xf>
    <xf numFmtId="0" fontId="41" fillId="0" borderId="153" xfId="331" applyFont="1" applyBorder="1" applyAlignment="1" applyProtection="1">
      <alignment horizontal="center" vertical="center"/>
      <protection/>
    </xf>
    <xf numFmtId="49" fontId="41" fillId="0" borderId="153" xfId="331" applyNumberFormat="1" applyFont="1" applyBorder="1" applyAlignment="1" applyProtection="1">
      <alignment horizontal="left" vertical="center" wrapText="1"/>
      <protection/>
    </xf>
    <xf numFmtId="0" fontId="41" fillId="0" borderId="153" xfId="331" applyFont="1" applyBorder="1" applyAlignment="1" applyProtection="1">
      <alignment horizontal="center" vertical="center" wrapText="1"/>
      <protection/>
    </xf>
    <xf numFmtId="184" fontId="41" fillId="0" borderId="153" xfId="331" applyNumberFormat="1" applyFont="1" applyBorder="1" applyAlignment="1" applyProtection="1">
      <alignment vertical="center"/>
      <protection/>
    </xf>
    <xf numFmtId="0" fontId="134" fillId="0" borderId="0" xfId="331" applyFont="1" applyBorder="1" applyAlignment="1" applyProtection="1">
      <alignment horizontal="left" vertical="center"/>
      <protection/>
    </xf>
    <xf numFmtId="184" fontId="134" fillId="0" borderId="0" xfId="331" applyNumberFormat="1" applyFont="1" applyBorder="1" applyAlignment="1" applyProtection="1">
      <alignment vertical="center"/>
      <protection/>
    </xf>
    <xf numFmtId="0" fontId="133" fillId="0" borderId="0" xfId="331" applyFont="1" applyBorder="1" applyAlignment="1" applyProtection="1">
      <alignment horizontal="left" vertical="center"/>
      <protection/>
    </xf>
    <xf numFmtId="184" fontId="133" fillId="0" borderId="0" xfId="331" applyNumberFormat="1" applyFont="1" applyBorder="1" applyAlignment="1" applyProtection="1">
      <alignment vertical="center"/>
      <protection/>
    </xf>
    <xf numFmtId="0" fontId="132" fillId="0" borderId="153" xfId="331" applyFont="1" applyBorder="1" applyAlignment="1" applyProtection="1">
      <alignment horizontal="center" vertical="center"/>
      <protection/>
    </xf>
    <xf numFmtId="49" fontId="132" fillId="0" borderId="153" xfId="331" applyNumberFormat="1" applyFont="1" applyBorder="1" applyAlignment="1" applyProtection="1">
      <alignment horizontal="left" vertical="center" wrapText="1"/>
      <protection/>
    </xf>
    <xf numFmtId="0" fontId="132" fillId="0" borderId="153" xfId="331" applyFont="1" applyBorder="1" applyAlignment="1" applyProtection="1">
      <alignment horizontal="center" vertical="center" wrapText="1"/>
      <protection/>
    </xf>
    <xf numFmtId="184" fontId="132" fillId="0" borderId="153" xfId="331" applyNumberFormat="1" applyFont="1" applyBorder="1" applyAlignment="1" applyProtection="1">
      <alignment vertical="center"/>
      <protection/>
    </xf>
    <xf numFmtId="0" fontId="137" fillId="0" borderId="0" xfId="331" applyFont="1" applyBorder="1" applyAlignment="1" applyProtection="1">
      <alignment horizontal="left" vertical="center"/>
      <protection/>
    </xf>
    <xf numFmtId="167" fontId="9" fillId="0" borderId="21" xfId="0" applyNumberFormat="1" applyFont="1" applyBorder="1" applyAlignment="1" applyProtection="1">
      <alignment/>
      <protection locked="0"/>
    </xf>
    <xf numFmtId="167" fontId="9" fillId="0" borderId="15" xfId="0" applyNumberFormat="1" applyFont="1" applyBorder="1" applyAlignment="1" applyProtection="1">
      <alignment/>
      <protection locked="0"/>
    </xf>
    <xf numFmtId="167" fontId="9" fillId="0" borderId="15" xfId="0" applyNumberFormat="1" applyFont="1" applyFill="1" applyBorder="1" applyAlignment="1" applyProtection="1">
      <alignment/>
      <protection locked="0"/>
    </xf>
    <xf numFmtId="167" fontId="3" fillId="0" borderId="15" xfId="0" applyNumberFormat="1" applyFont="1" applyFill="1" applyBorder="1" applyAlignment="1" applyProtection="1">
      <alignment/>
      <protection locked="0"/>
    </xf>
    <xf numFmtId="167" fontId="3" fillId="0" borderId="15" xfId="0" applyNumberFormat="1" applyFont="1" applyFill="1" applyBorder="1" applyAlignment="1" applyProtection="1">
      <alignment horizontal="right" vertical="top"/>
      <protection locked="0"/>
    </xf>
    <xf numFmtId="167" fontId="3" fillId="57" borderId="15" xfId="0" applyNumberFormat="1" applyFont="1" applyFill="1" applyBorder="1" applyAlignment="1" applyProtection="1">
      <alignment horizontal="right" vertical="top"/>
      <protection locked="0"/>
    </xf>
    <xf numFmtId="167" fontId="9" fillId="57" borderId="15" xfId="0" applyNumberFormat="1" applyFont="1" applyFill="1" applyBorder="1" applyAlignment="1" applyProtection="1">
      <alignment/>
      <protection locked="0"/>
    </xf>
    <xf numFmtId="167" fontId="11" fillId="57" borderId="15" xfId="0" applyNumberFormat="1" applyFont="1" applyFill="1" applyBorder="1" applyAlignment="1" applyProtection="1">
      <alignment horizontal="center" vertical="center"/>
      <protection locked="0"/>
    </xf>
    <xf numFmtId="167" fontId="3" fillId="0" borderId="15" xfId="0" applyNumberFormat="1" applyFont="1" applyBorder="1" applyAlignment="1" applyProtection="1">
      <alignment horizontal="right" vertical="top"/>
      <protection locked="0"/>
    </xf>
    <xf numFmtId="167" fontId="3" fillId="58" borderId="15" xfId="0" applyNumberFormat="1" applyFont="1" applyFill="1" applyBorder="1" applyAlignment="1" applyProtection="1">
      <alignment horizontal="right" vertical="top"/>
      <protection locked="0"/>
    </xf>
    <xf numFmtId="167" fontId="0" fillId="0" borderId="15" xfId="0" applyNumberFormat="1" applyFont="1" applyBorder="1" applyAlignment="1" applyProtection="1">
      <alignment horizontal="right" vertical="top"/>
      <protection locked="0"/>
    </xf>
    <xf numFmtId="49" fontId="9" fillId="0" borderId="24" xfId="0" applyNumberFormat="1" applyFont="1" applyBorder="1" applyAlignment="1" applyProtection="1">
      <alignment horizontal="center"/>
      <protection/>
    </xf>
    <xf numFmtId="49" fontId="9" fillId="0" borderId="15" xfId="0" applyNumberFormat="1" applyFont="1" applyBorder="1" applyAlignment="1" applyProtection="1">
      <alignment horizontal="center"/>
      <protection/>
    </xf>
    <xf numFmtId="0" fontId="9" fillId="0" borderId="15" xfId="0" applyNumberFormat="1" applyFont="1" applyBorder="1" applyAlignment="1" applyProtection="1">
      <alignment horizontal="center"/>
      <protection/>
    </xf>
    <xf numFmtId="164" fontId="9" fillId="0" borderId="24" xfId="0" applyNumberFormat="1" applyFont="1" applyBorder="1" applyAlignment="1" applyProtection="1">
      <alignment/>
      <protection/>
    </xf>
    <xf numFmtId="0" fontId="9" fillId="0" borderId="15" xfId="0" applyNumberFormat="1" applyFont="1" applyBorder="1" applyAlignment="1" applyProtection="1">
      <alignment horizontal="left"/>
      <protection/>
    </xf>
    <xf numFmtId="0" fontId="8" fillId="0" borderId="15" xfId="0" applyNumberFormat="1" applyFont="1" applyBorder="1" applyAlignment="1" applyProtection="1">
      <alignment horizontal="left"/>
      <protection/>
    </xf>
    <xf numFmtId="164" fontId="9" fillId="0" borderId="24" xfId="0" applyNumberFormat="1" applyFont="1" applyFill="1" applyBorder="1" applyAlignment="1" applyProtection="1">
      <alignment/>
      <protection/>
    </xf>
    <xf numFmtId="49" fontId="9" fillId="0" borderId="15"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left"/>
      <protection/>
    </xf>
    <xf numFmtId="0" fontId="3" fillId="0" borderId="15" xfId="0" applyFont="1" applyFill="1" applyBorder="1" applyAlignment="1" applyProtection="1">
      <alignment vertical="top" wrapText="1"/>
      <protection/>
    </xf>
    <xf numFmtId="164" fontId="3" fillId="0" borderId="24" xfId="0" applyNumberFormat="1" applyFont="1" applyFill="1" applyBorder="1" applyAlignment="1" applyProtection="1">
      <alignment horizontal="right" vertical="top"/>
      <protection/>
    </xf>
    <xf numFmtId="49" fontId="3" fillId="0" borderId="15" xfId="0" applyNumberFormat="1" applyFont="1" applyFill="1" applyBorder="1" applyAlignment="1" applyProtection="1">
      <alignment horizontal="center" vertical="top"/>
      <protection/>
    </xf>
    <xf numFmtId="49" fontId="3" fillId="0" borderId="15" xfId="0" applyNumberFormat="1" applyFont="1" applyFill="1" applyBorder="1" applyAlignment="1" applyProtection="1">
      <alignment horizontal="left" vertical="top"/>
      <protection/>
    </xf>
    <xf numFmtId="164" fontId="3" fillId="57" borderId="24" xfId="0" applyNumberFormat="1" applyFont="1" applyFill="1" applyBorder="1" applyAlignment="1" applyProtection="1">
      <alignment horizontal="right" vertical="top"/>
      <protection/>
    </xf>
    <xf numFmtId="49" fontId="9" fillId="57" borderId="15" xfId="0" applyNumberFormat="1" applyFont="1" applyFill="1" applyBorder="1" applyAlignment="1" applyProtection="1">
      <alignment horizontal="center"/>
      <protection/>
    </xf>
    <xf numFmtId="0" fontId="9" fillId="57" borderId="15" xfId="0" applyNumberFormat="1" applyFont="1" applyFill="1" applyBorder="1" applyAlignment="1" applyProtection="1">
      <alignment horizontal="left"/>
      <protection/>
    </xf>
    <xf numFmtId="0" fontId="3" fillId="0" borderId="15" xfId="0" applyNumberFormat="1" applyFont="1" applyFill="1" applyBorder="1" applyAlignment="1" applyProtection="1">
      <alignment horizontal="left" vertical="top" wrapText="1"/>
      <protection/>
    </xf>
    <xf numFmtId="182" fontId="16" fillId="0" borderId="21" xfId="0" applyNumberFormat="1" applyFont="1" applyFill="1" applyBorder="1" applyAlignment="1" applyProtection="1">
      <alignment horizontal="center" vertical="center"/>
      <protection locked="0"/>
    </xf>
    <xf numFmtId="182" fontId="125" fillId="0" borderId="21" xfId="0" applyNumberFormat="1" applyFont="1" applyFill="1" applyBorder="1" applyAlignment="1" applyProtection="1">
      <alignment horizontal="center" vertical="center"/>
      <protection locked="0"/>
    </xf>
    <xf numFmtId="182" fontId="16" fillId="0" borderId="47" xfId="0" applyNumberFormat="1" applyFont="1" applyFill="1" applyBorder="1" applyAlignment="1" applyProtection="1">
      <alignment horizontal="center" vertical="center"/>
      <protection locked="0"/>
    </xf>
    <xf numFmtId="182" fontId="16" fillId="0" borderId="15" xfId="0" applyNumberFormat="1" applyFont="1" applyFill="1" applyBorder="1" applyAlignment="1" applyProtection="1">
      <alignment horizontal="center" vertical="center"/>
      <protection locked="0"/>
    </xf>
    <xf numFmtId="182" fontId="16" fillId="63" borderId="170" xfId="0" applyNumberFormat="1" applyFont="1" applyFill="1" applyBorder="1" applyAlignment="1" applyProtection="1">
      <alignment horizontal="center" vertical="center"/>
      <protection locked="0"/>
    </xf>
    <xf numFmtId="182" fontId="16" fillId="0" borderId="170" xfId="0" applyNumberFormat="1" applyFont="1" applyFill="1" applyBorder="1" applyAlignment="1" applyProtection="1">
      <alignment horizontal="center" vertical="center"/>
      <protection locked="0"/>
    </xf>
    <xf numFmtId="182" fontId="16" fillId="0" borderId="133" xfId="0" applyNumberFormat="1" applyFont="1" applyFill="1" applyBorder="1" applyAlignment="1" applyProtection="1">
      <alignment horizontal="center" vertical="center"/>
      <protection locked="0"/>
    </xf>
    <xf numFmtId="182" fontId="16" fillId="0" borderId="171" xfId="0" applyNumberFormat="1" applyFont="1" applyFill="1" applyBorder="1" applyAlignment="1" applyProtection="1">
      <alignment horizontal="center" vertical="center"/>
      <protection locked="0"/>
    </xf>
    <xf numFmtId="182" fontId="16" fillId="0" borderId="172" xfId="0" applyNumberFormat="1" applyFont="1" applyFill="1" applyBorder="1" applyAlignment="1" applyProtection="1">
      <alignment horizontal="center" vertical="center"/>
      <protection locked="0"/>
    </xf>
    <xf numFmtId="182" fontId="16" fillId="0" borderId="133" xfId="0" applyNumberFormat="1" applyFont="1" applyBorder="1" applyAlignment="1" applyProtection="1">
      <alignment vertical="center"/>
      <protection locked="0"/>
    </xf>
    <xf numFmtId="182" fontId="13" fillId="0" borderId="15" xfId="325" applyNumberFormat="1" applyFill="1" applyBorder="1" applyAlignment="1" applyProtection="1">
      <alignment vertical="top" wrapText="1" shrinkToFit="1"/>
      <protection locked="0"/>
    </xf>
    <xf numFmtId="182" fontId="13" fillId="0" borderId="0" xfId="325" applyNumberFormat="1" applyFill="1" applyBorder="1" applyAlignment="1" applyProtection="1">
      <alignment vertical="top" wrapText="1" shrinkToFit="1"/>
      <protection locked="0"/>
    </xf>
    <xf numFmtId="182" fontId="13" fillId="0" borderId="69" xfId="325" applyNumberFormat="1" applyFill="1" applyBorder="1" applyAlignment="1" applyProtection="1">
      <alignment vertical="top" wrapText="1" shrinkToFit="1"/>
      <protection locked="0"/>
    </xf>
    <xf numFmtId="182" fontId="13" fillId="0" borderId="0" xfId="325" applyNumberFormat="1" applyFill="1" applyAlignment="1" applyProtection="1">
      <alignment vertical="top" wrapText="1" shrinkToFit="1"/>
      <protection locked="0"/>
    </xf>
    <xf numFmtId="182" fontId="13" fillId="0" borderId="15" xfId="325" applyNumberFormat="1" applyFill="1" applyBorder="1" applyAlignment="1" applyProtection="1">
      <alignment vertical="top"/>
      <protection locked="0"/>
    </xf>
    <xf numFmtId="182" fontId="13" fillId="0" borderId="0" xfId="325" applyNumberFormat="1" applyFill="1" applyAlignment="1" applyProtection="1">
      <alignment vertical="top"/>
      <protection locked="0"/>
    </xf>
    <xf numFmtId="182" fontId="16" fillId="0" borderId="69" xfId="325" applyNumberFormat="1" applyFont="1" applyFill="1" applyBorder="1" applyAlignment="1" applyProtection="1">
      <alignment vertical="top"/>
      <protection locked="0"/>
    </xf>
    <xf numFmtId="2" fontId="33" fillId="0" borderId="133" xfId="325" applyNumberFormat="1" applyFont="1" applyFill="1" applyBorder="1" applyAlignment="1" applyProtection="1">
      <alignment vertical="top"/>
      <protection locked="0"/>
    </xf>
    <xf numFmtId="0" fontId="13" fillId="0" borderId="15" xfId="325" applyFill="1" applyBorder="1" applyAlignment="1" applyProtection="1">
      <alignment vertical="top" wrapText="1" shrinkToFit="1"/>
      <protection locked="0"/>
    </xf>
    <xf numFmtId="4" fontId="37" fillId="0" borderId="15" xfId="0" applyNumberFormat="1" applyFont="1" applyFill="1" applyBorder="1" applyAlignment="1" applyProtection="1">
      <alignment horizontal="right" vertical="center"/>
      <protection locked="0"/>
    </xf>
    <xf numFmtId="3" fontId="13" fillId="0" borderId="32" xfId="0" applyNumberFormat="1" applyFont="1" applyBorder="1" applyAlignment="1" applyProtection="1">
      <alignment horizontal="right"/>
      <protection locked="0"/>
    </xf>
    <xf numFmtId="3" fontId="27" fillId="0" borderId="32" xfId="0" applyNumberFormat="1" applyFont="1" applyBorder="1" applyAlignment="1" applyProtection="1">
      <alignment horizontal="right"/>
      <protection locked="0"/>
    </xf>
    <xf numFmtId="3" fontId="13" fillId="0" borderId="32" xfId="0" applyNumberFormat="1" applyFont="1" applyFill="1" applyBorder="1" applyAlignment="1" applyProtection="1">
      <alignment horizontal="right"/>
      <protection locked="0"/>
    </xf>
    <xf numFmtId="3" fontId="13" fillId="0" borderId="35" xfId="0" applyNumberFormat="1" applyFont="1" applyBorder="1" applyAlignment="1" applyProtection="1">
      <alignment horizontal="right"/>
      <protection locked="0"/>
    </xf>
    <xf numFmtId="183" fontId="12" fillId="0" borderId="39" xfId="0" applyNumberFormat="1" applyFont="1" applyFill="1" applyBorder="1" applyAlignment="1" applyProtection="1">
      <alignment horizontal="right" vertical="center"/>
      <protection locked="0"/>
    </xf>
    <xf numFmtId="183" fontId="12" fillId="0" borderId="15" xfId="0" applyNumberFormat="1" applyFont="1" applyFill="1" applyBorder="1" applyAlignment="1" applyProtection="1">
      <alignment horizontal="right" vertical="center"/>
      <protection locked="0"/>
    </xf>
    <xf numFmtId="3" fontId="12" fillId="0" borderId="39" xfId="26" applyNumberFormat="1" applyFont="1" applyFill="1" applyBorder="1" applyAlignment="1" applyProtection="1">
      <alignment horizontal="right" vertical="center"/>
      <protection locked="0"/>
    </xf>
    <xf numFmtId="3" fontId="12" fillId="0" borderId="15" xfId="26" applyNumberFormat="1" applyFont="1" applyFill="1" applyBorder="1" applyAlignment="1" applyProtection="1">
      <alignment horizontal="right" vertical="center"/>
      <protection locked="0"/>
    </xf>
    <xf numFmtId="3" fontId="13" fillId="0" borderId="15" xfId="26" applyNumberFormat="1" applyBorder="1" applyProtection="1">
      <alignment/>
      <protection locked="0"/>
    </xf>
    <xf numFmtId="0" fontId="41" fillId="0" borderId="0" xfId="40" applyFont="1" applyAlignment="1" applyProtection="1">
      <alignment horizontal="left" vertical="center"/>
      <protection/>
    </xf>
    <xf numFmtId="0" fontId="49" fillId="0" borderId="0" xfId="40" applyFont="1" applyAlignment="1" applyProtection="1">
      <alignment horizontal="left" vertical="center"/>
      <protection/>
    </xf>
    <xf numFmtId="0" fontId="51" fillId="0" borderId="0" xfId="40" applyFont="1" applyAlignment="1" applyProtection="1">
      <alignment horizontal="left" vertical="center"/>
      <protection/>
    </xf>
    <xf numFmtId="0" fontId="50" fillId="0" borderId="0" xfId="40" applyFont="1" applyAlignment="1" applyProtection="1">
      <alignment horizontal="left" vertical="center"/>
      <protection/>
    </xf>
    <xf numFmtId="0" fontId="41" fillId="46" borderId="0" xfId="40" applyFill="1" applyAlignment="1" applyProtection="1">
      <alignment horizontal="left" vertical="center"/>
      <protection/>
    </xf>
    <xf numFmtId="0" fontId="48" fillId="0" borderId="0" xfId="40" applyFont="1" applyAlignment="1" applyProtection="1">
      <alignment horizontal="left" vertical="center"/>
      <protection/>
    </xf>
    <xf numFmtId="0" fontId="54" fillId="0" borderId="0" xfId="40" applyFont="1" applyAlignment="1" applyProtection="1">
      <alignment horizontal="left" vertical="center"/>
      <protection/>
    </xf>
    <xf numFmtId="0" fontId="43" fillId="0" borderId="0" xfId="40" applyFont="1" applyAlignment="1" applyProtection="1">
      <alignment horizontal="left" vertical="center"/>
      <protection/>
    </xf>
    <xf numFmtId="0" fontId="55" fillId="0" borderId="0" xfId="40" applyFont="1" applyAlignment="1" applyProtection="1">
      <alignment horizontal="left" vertical="center"/>
      <protection/>
    </xf>
    <xf numFmtId="0" fontId="45" fillId="0" borderId="0" xfId="40" applyFont="1" applyAlignment="1" applyProtection="1">
      <alignment horizontal="left" vertical="center"/>
      <protection/>
    </xf>
    <xf numFmtId="0" fontId="48" fillId="46" borderId="0" xfId="40" applyFont="1" applyFill="1" applyAlignment="1" applyProtection="1">
      <alignment horizontal="left" vertical="center"/>
      <protection/>
    </xf>
    <xf numFmtId="0" fontId="41" fillId="0" borderId="76" xfId="40" applyBorder="1" applyAlignment="1" applyProtection="1">
      <alignment horizontal="left" vertical="center"/>
      <protection/>
    </xf>
    <xf numFmtId="0" fontId="41" fillId="0" borderId="0" xfId="40" applyAlignment="1" applyProtection="1">
      <alignment horizontal="left" vertical="top"/>
      <protection/>
    </xf>
    <xf numFmtId="0" fontId="41" fillId="0" borderId="143" xfId="40" applyBorder="1" applyAlignment="1" applyProtection="1">
      <alignment horizontal="left" vertical="center"/>
      <protection/>
    </xf>
    <xf numFmtId="0" fontId="50" fillId="46" borderId="89" xfId="40" applyFont="1" applyFill="1" applyBorder="1" applyAlignment="1" applyProtection="1">
      <alignment horizontal="center" vertical="center" wrapText="1"/>
      <protection/>
    </xf>
    <xf numFmtId="0" fontId="50" fillId="46" borderId="88" xfId="40" applyFont="1" applyFill="1" applyBorder="1" applyAlignment="1" applyProtection="1">
      <alignment horizontal="center" vertical="center" wrapText="1"/>
      <protection/>
    </xf>
    <xf numFmtId="0" fontId="41" fillId="0" borderId="0" xfId="40" applyFont="1" applyAlignment="1" applyProtection="1">
      <alignment horizontal="left"/>
      <protection/>
    </xf>
    <xf numFmtId="0" fontId="43" fillId="0" borderId="0" xfId="40" applyFont="1" applyAlignment="1" applyProtection="1">
      <alignment horizontal="left"/>
      <protection/>
    </xf>
    <xf numFmtId="0" fontId="45" fillId="0" borderId="0" xfId="40" applyFont="1" applyAlignment="1" applyProtection="1">
      <alignment horizontal="left"/>
      <protection/>
    </xf>
    <xf numFmtId="0" fontId="41" fillId="0" borderId="80" xfId="40" applyFont="1" applyBorder="1" applyAlignment="1" applyProtection="1">
      <alignment horizontal="center" vertical="center"/>
      <protection/>
    </xf>
    <xf numFmtId="49" fontId="41" fillId="0" borderId="80" xfId="40" applyNumberFormat="1" applyFont="1" applyBorder="1" applyAlignment="1" applyProtection="1">
      <alignment horizontal="left" vertical="center" wrapText="1"/>
      <protection/>
    </xf>
    <xf numFmtId="0" fontId="41" fillId="0" borderId="80" xfId="40" applyFont="1" applyBorder="1" applyAlignment="1" applyProtection="1">
      <alignment horizontal="center" vertical="center" wrapText="1"/>
      <protection/>
    </xf>
    <xf numFmtId="170" fontId="41" fillId="0" borderId="80" xfId="40" applyNumberFormat="1" applyFont="1" applyBorder="1" applyAlignment="1" applyProtection="1">
      <alignment horizontal="right" vertical="center"/>
      <protection/>
    </xf>
    <xf numFmtId="0" fontId="41" fillId="0" borderId="65" xfId="40" applyBorder="1" applyAlignment="1" applyProtection="1">
      <alignment horizontal="left" vertical="top"/>
      <protection/>
    </xf>
    <xf numFmtId="0" fontId="41" fillId="0" borderId="143" xfId="40" applyBorder="1" applyAlignment="1" applyProtection="1">
      <alignment horizontal="left" vertical="top"/>
      <protection/>
    </xf>
    <xf numFmtId="0" fontId="41" fillId="0" borderId="44" xfId="40" applyBorder="1" applyAlignment="1" applyProtection="1">
      <alignment horizontal="left" vertical="top"/>
      <protection/>
    </xf>
    <xf numFmtId="0" fontId="41" fillId="0" borderId="44" xfId="40" applyBorder="1" applyAlignment="1" applyProtection="1">
      <alignment horizontal="left" vertical="center"/>
      <protection/>
    </xf>
    <xf numFmtId="0" fontId="51" fillId="0" borderId="0" xfId="40" applyFont="1" applyAlignment="1" applyProtection="1">
      <alignment horizontal="left" vertical="top"/>
      <protection/>
    </xf>
    <xf numFmtId="0" fontId="41" fillId="0" borderId="0" xfId="40" applyFont="1" applyAlignment="1" applyProtection="1">
      <alignment horizontal="left" vertical="center" wrapText="1"/>
      <protection/>
    </xf>
    <xf numFmtId="0" fontId="41" fillId="0" borderId="44" xfId="40" applyBorder="1" applyAlignment="1" applyProtection="1">
      <alignment horizontal="left" vertical="center" wrapText="1"/>
      <protection/>
    </xf>
    <xf numFmtId="0" fontId="41" fillId="0" borderId="85" xfId="40" applyBorder="1" applyAlignment="1" applyProtection="1">
      <alignment horizontal="left" vertical="center"/>
      <protection/>
    </xf>
    <xf numFmtId="0" fontId="58" fillId="0" borderId="0" xfId="40" applyFont="1" applyAlignment="1" applyProtection="1">
      <alignment horizontal="left" vertical="center"/>
      <protection/>
    </xf>
    <xf numFmtId="0" fontId="57" fillId="0" borderId="0" xfId="40" applyFont="1" applyAlignment="1" applyProtection="1">
      <alignment horizontal="left" vertical="center"/>
      <protection/>
    </xf>
    <xf numFmtId="0" fontId="42" fillId="0" borderId="0" xfId="40" applyFont="1" applyAlignment="1" applyProtection="1">
      <alignment horizontal="left" vertical="center"/>
      <protection/>
    </xf>
    <xf numFmtId="173" fontId="42" fillId="0" borderId="0" xfId="40" applyNumberFormat="1" applyFont="1" applyAlignment="1" applyProtection="1">
      <alignment horizontal="right" vertical="center"/>
      <protection/>
    </xf>
    <xf numFmtId="0" fontId="42" fillId="0" borderId="0" xfId="40" applyFont="1" applyAlignment="1" applyProtection="1">
      <alignment horizontal="right" vertical="center"/>
      <protection/>
    </xf>
    <xf numFmtId="0" fontId="51" fillId="46" borderId="147" xfId="40" applyFont="1" applyFill="1" applyBorder="1" applyAlignment="1" applyProtection="1">
      <alignment horizontal="left" vertical="center"/>
      <protection/>
    </xf>
    <xf numFmtId="0" fontId="41" fillId="46" borderId="146" xfId="40" applyFill="1" applyBorder="1" applyAlignment="1" applyProtection="1">
      <alignment horizontal="left" vertical="center"/>
      <protection/>
    </xf>
    <xf numFmtId="0" fontId="51" fillId="46" borderId="146" xfId="40" applyFont="1" applyFill="1" applyBorder="1" applyAlignment="1" applyProtection="1">
      <alignment horizontal="right" vertical="center"/>
      <protection/>
    </xf>
    <xf numFmtId="0" fontId="51" fillId="46" borderId="146" xfId="40" applyFont="1" applyFill="1" applyBorder="1" applyAlignment="1" applyProtection="1">
      <alignment horizontal="center" vertical="center"/>
      <protection/>
    </xf>
    <xf numFmtId="0" fontId="56" fillId="0" borderId="86" xfId="40" applyFont="1" applyBorder="1" applyAlignment="1" applyProtection="1">
      <alignment horizontal="left" vertical="center"/>
      <protection/>
    </xf>
    <xf numFmtId="0" fontId="41" fillId="0" borderId="84" xfId="40" applyBorder="1" applyAlignment="1" applyProtection="1">
      <alignment horizontal="left" vertical="center"/>
      <protection/>
    </xf>
    <xf numFmtId="0" fontId="41" fillId="0" borderId="83" xfId="40" applyBorder="1" applyAlignment="1" applyProtection="1">
      <alignment horizontal="left" vertical="top"/>
      <protection/>
    </xf>
    <xf numFmtId="0" fontId="41" fillId="0" borderId="82" xfId="40" applyBorder="1" applyAlignment="1" applyProtection="1">
      <alignment horizontal="left" vertical="top"/>
      <protection/>
    </xf>
    <xf numFmtId="0" fontId="53" fillId="0" borderId="145" xfId="40" applyFont="1" applyBorder="1" applyAlignment="1" applyProtection="1">
      <alignment horizontal="left" vertical="center"/>
      <protection/>
    </xf>
    <xf numFmtId="0" fontId="41" fillId="0" borderId="79" xfId="40" applyBorder="1" applyAlignment="1" applyProtection="1">
      <alignment horizontal="left" vertical="center"/>
      <protection/>
    </xf>
    <xf numFmtId="0" fontId="53" fillId="0" borderId="79" xfId="40" applyFont="1" applyBorder="1" applyAlignment="1" applyProtection="1">
      <alignment horizontal="left" vertical="center"/>
      <protection/>
    </xf>
    <xf numFmtId="0" fontId="41" fillId="0" borderId="78" xfId="40" applyBorder="1" applyAlignment="1" applyProtection="1">
      <alignment horizontal="left" vertical="center"/>
      <protection/>
    </xf>
    <xf numFmtId="0" fontId="41" fillId="0" borderId="77" xfId="40" applyBorder="1" applyAlignment="1" applyProtection="1">
      <alignment horizontal="left" vertical="center"/>
      <protection/>
    </xf>
    <xf numFmtId="0" fontId="41" fillId="0" borderId="65" xfId="40" applyBorder="1" applyAlignment="1" applyProtection="1">
      <alignment horizontal="left" vertical="center"/>
      <protection/>
    </xf>
    <xf numFmtId="0" fontId="43" fillId="0" borderId="44" xfId="40" applyFont="1" applyBorder="1" applyAlignment="1" applyProtection="1">
      <alignment horizontal="left" vertical="center"/>
      <protection/>
    </xf>
    <xf numFmtId="0" fontId="45" fillId="0" borderId="44" xfId="40" applyFont="1" applyBorder="1" applyAlignment="1" applyProtection="1">
      <alignment horizontal="left" vertical="center"/>
      <protection/>
    </xf>
    <xf numFmtId="0" fontId="41" fillId="0" borderId="0" xfId="40" applyFont="1" applyAlignment="1" applyProtection="1">
      <alignment horizontal="center" vertical="center" wrapText="1"/>
      <protection/>
    </xf>
    <xf numFmtId="0" fontId="41" fillId="0" borderId="44" xfId="40" applyBorder="1" applyAlignment="1" applyProtection="1">
      <alignment horizontal="center" vertical="center" wrapText="1"/>
      <protection/>
    </xf>
    <xf numFmtId="0" fontId="44" fillId="0" borderId="44" xfId="40" applyFont="1" applyBorder="1" applyAlignment="1" applyProtection="1">
      <alignment horizontal="left"/>
      <protection/>
    </xf>
    <xf numFmtId="4" fontId="13" fillId="0" borderId="95" xfId="26" applyNumberFormat="1" applyBorder="1" applyProtection="1">
      <alignment/>
      <protection locked="0"/>
    </xf>
    <xf numFmtId="4" fontId="13" fillId="0" borderId="20" xfId="26" applyNumberFormat="1" applyBorder="1" applyProtection="1">
      <alignment/>
      <protection locked="0"/>
    </xf>
    <xf numFmtId="4" fontId="13" fillId="19" borderId="20" xfId="26" applyNumberFormat="1" applyFill="1" applyBorder="1" applyProtection="1">
      <alignment/>
      <protection locked="0"/>
    </xf>
    <xf numFmtId="174" fontId="13" fillId="0" borderId="20" xfId="26" applyNumberFormat="1" applyBorder="1" applyProtection="1">
      <alignment/>
      <protection locked="0"/>
    </xf>
    <xf numFmtId="167" fontId="7" fillId="0" borderId="15" xfId="32" applyNumberFormat="1" applyFont="1" applyFill="1" applyBorder="1" applyAlignment="1" applyProtection="1">
      <alignment horizontal="right" vertical="top"/>
      <protection locked="0"/>
    </xf>
    <xf numFmtId="167" fontId="7" fillId="0" borderId="15" xfId="26" applyNumberFormat="1" applyFont="1" applyFill="1" applyBorder="1" applyAlignment="1" applyProtection="1">
      <alignment horizontal="right" vertical="top"/>
      <protection locked="0"/>
    </xf>
    <xf numFmtId="4" fontId="13" fillId="0" borderId="20" xfId="26" applyNumberFormat="1" applyFill="1" applyBorder="1" applyProtection="1">
      <alignment/>
      <protection locked="0"/>
    </xf>
    <xf numFmtId="4" fontId="37" fillId="0" borderId="15" xfId="37" applyNumberFormat="1" applyFont="1" applyFill="1" applyBorder="1" applyAlignment="1" applyProtection="1">
      <alignment horizontal="right" vertical="center"/>
      <protection locked="0"/>
    </xf>
    <xf numFmtId="3" fontId="37" fillId="0" borderId="15" xfId="37" applyNumberFormat="1" applyFont="1" applyFill="1" applyBorder="1" applyAlignment="1" applyProtection="1">
      <alignment horizontal="right" vertical="center"/>
      <protection locked="0"/>
    </xf>
    <xf numFmtId="3" fontId="0" fillId="0" borderId="39" xfId="32" applyNumberFormat="1" applyBorder="1" applyProtection="1">
      <alignment/>
      <protection locked="0"/>
    </xf>
    <xf numFmtId="3" fontId="64" fillId="62" borderId="39" xfId="32" applyNumberFormat="1" applyFont="1" applyFill="1" applyBorder="1" applyProtection="1">
      <alignment/>
      <protection locked="0"/>
    </xf>
    <xf numFmtId="3" fontId="0" fillId="0" borderId="15" xfId="32" applyNumberFormat="1" applyBorder="1" applyProtection="1">
      <alignment/>
      <protection locked="0"/>
    </xf>
    <xf numFmtId="3" fontId="0" fillId="0" borderId="15" xfId="32" applyNumberFormat="1" applyBorder="1" applyAlignment="1" applyProtection="1">
      <alignment horizontal="center" vertical="center"/>
      <protection locked="0"/>
    </xf>
    <xf numFmtId="0" fontId="9" fillId="0" borderId="15" xfId="26" applyFont="1" applyBorder="1" applyProtection="1">
      <alignment/>
      <protection locked="0"/>
    </xf>
    <xf numFmtId="0" fontId="3" fillId="0" borderId="15" xfId="26" applyFont="1" applyBorder="1" applyProtection="1">
      <alignment/>
      <protection locked="0"/>
    </xf>
    <xf numFmtId="0" fontId="64" fillId="62" borderId="51" xfId="32" applyFont="1" applyFill="1" applyBorder="1" applyAlignment="1" applyProtection="1">
      <alignment/>
      <protection locked="0"/>
    </xf>
    <xf numFmtId="3" fontId="0" fillId="62" borderId="103" xfId="32" applyNumberFormat="1" applyFill="1" applyBorder="1" applyProtection="1">
      <alignment/>
      <protection locked="0"/>
    </xf>
    <xf numFmtId="3" fontId="13" fillId="0" borderId="114" xfId="26" applyNumberFormat="1" applyBorder="1" applyAlignment="1" applyProtection="1">
      <alignment vertical="center"/>
      <protection locked="0"/>
    </xf>
    <xf numFmtId="3" fontId="13" fillId="0" borderId="111" xfId="26" applyNumberFormat="1" applyBorder="1" applyAlignment="1" applyProtection="1">
      <alignment vertical="center"/>
      <protection locked="0"/>
    </xf>
    <xf numFmtId="3" fontId="13" fillId="0" borderId="111" xfId="26" applyNumberFormat="1" applyFill="1" applyBorder="1" applyAlignment="1" applyProtection="1">
      <alignment vertical="center"/>
      <protection locked="0"/>
    </xf>
    <xf numFmtId="3" fontId="0" fillId="0" borderId="21" xfId="24" applyNumberFormat="1" applyFont="1" applyFill="1" applyBorder="1" applyProtection="1">
      <protection locked="0"/>
    </xf>
    <xf numFmtId="3" fontId="8" fillId="0" borderId="15" xfId="36" applyNumberFormat="1" applyFont="1" applyFill="1" applyBorder="1" applyAlignment="1" applyProtection="1">
      <alignment horizontal="center"/>
      <protection locked="0"/>
    </xf>
    <xf numFmtId="3" fontId="0" fillId="0" borderId="15" xfId="24" applyNumberFormat="1" applyFont="1" applyFill="1" applyBorder="1" applyProtection="1">
      <protection locked="0"/>
    </xf>
    <xf numFmtId="0" fontId="13" fillId="0" borderId="15" xfId="325" applyFill="1" applyBorder="1" applyAlignment="1" applyProtection="1">
      <alignment vertical="top" wrapText="1" shrinkToFit="1"/>
      <protection/>
    </xf>
    <xf numFmtId="0" fontId="39" fillId="58" borderId="136" xfId="43" applyFont="1" applyFill="1" applyBorder="1" applyAlignment="1" applyProtection="1">
      <alignment horizontal="center" vertical="center"/>
      <protection/>
    </xf>
    <xf numFmtId="0" fontId="39" fillId="58" borderId="137" xfId="43" applyFont="1" applyFill="1" applyBorder="1" applyAlignment="1" applyProtection="1">
      <alignment horizontal="center" vertical="center"/>
      <protection/>
    </xf>
    <xf numFmtId="0" fontId="39" fillId="58" borderId="37" xfId="43" applyFont="1" applyFill="1" applyBorder="1" applyAlignment="1" applyProtection="1">
      <alignment horizontal="center" vertical="center"/>
      <protection/>
    </xf>
    <xf numFmtId="0" fontId="50" fillId="0" borderId="0" xfId="331" applyFont="1" applyBorder="1" applyAlignment="1">
      <alignment horizontal="left" vertical="center"/>
      <protection/>
    </xf>
    <xf numFmtId="0" fontId="50" fillId="0" borderId="0" xfId="331" applyFont="1" applyBorder="1" applyAlignment="1">
      <alignment horizontal="left" vertical="center" wrapText="1"/>
      <protection/>
    </xf>
    <xf numFmtId="4" fontId="55" fillId="0" borderId="0" xfId="331" applyNumberFormat="1" applyFont="1" applyBorder="1" applyAlignment="1">
      <alignment vertical="center"/>
      <protection/>
    </xf>
    <xf numFmtId="4" fontId="57" fillId="0" borderId="0" xfId="331" applyNumberFormat="1" applyFont="1" applyBorder="1" applyAlignment="1">
      <alignment vertical="center"/>
      <protection/>
    </xf>
    <xf numFmtId="0" fontId="41" fillId="0" borderId="0" xfId="331" applyFont="1" applyBorder="1" applyAlignment="1">
      <alignment vertical="center"/>
      <protection/>
    </xf>
    <xf numFmtId="0" fontId="50" fillId="39" borderId="0" xfId="331" applyFont="1" applyFill="1" applyBorder="1" applyAlignment="1" applyProtection="1">
      <alignment horizontal="left" vertical="center"/>
      <protection locked="0"/>
    </xf>
    <xf numFmtId="0" fontId="50" fillId="0" borderId="0" xfId="331" applyFont="1" applyBorder="1" applyAlignment="1" applyProtection="1">
      <alignment horizontal="left" vertical="center"/>
      <protection locked="0"/>
    </xf>
    <xf numFmtId="0" fontId="146" fillId="0" borderId="0" xfId="331" applyFont="1" applyAlignment="1">
      <alignment horizontal="center" vertical="center"/>
      <protection/>
    </xf>
    <xf numFmtId="0" fontId="146" fillId="0" borderId="0" xfId="331" applyFont="1" applyAlignment="1">
      <alignment horizontal="left" vertical="center"/>
      <protection/>
    </xf>
    <xf numFmtId="0" fontId="52" fillId="0" borderId="0" xfId="331" applyFont="1" applyBorder="1" applyAlignment="1">
      <alignment horizontal="center" vertical="center"/>
      <protection/>
    </xf>
    <xf numFmtId="0" fontId="52" fillId="0" borderId="0" xfId="331" applyFont="1" applyBorder="1" applyAlignment="1">
      <alignment horizontal="left" vertical="center"/>
      <protection/>
    </xf>
    <xf numFmtId="0" fontId="140" fillId="0" borderId="0" xfId="331" applyFont="1" applyBorder="1" applyAlignment="1">
      <alignment horizontal="left" vertical="center" wrapText="1"/>
      <protection/>
    </xf>
    <xf numFmtId="0" fontId="140" fillId="0" borderId="0" xfId="331" applyFont="1" applyBorder="1" applyAlignment="1">
      <alignment horizontal="left" vertical="center"/>
      <protection/>
    </xf>
    <xf numFmtId="0" fontId="51" fillId="0" borderId="0" xfId="331" applyFont="1" applyBorder="1" applyAlignment="1">
      <alignment horizontal="left" vertical="top" wrapText="1"/>
      <protection/>
    </xf>
    <xf numFmtId="172" fontId="50" fillId="39" borderId="0" xfId="331" applyNumberFormat="1" applyFont="1" applyFill="1" applyBorder="1" applyAlignment="1" applyProtection="1">
      <alignment horizontal="left" vertical="center"/>
      <protection locked="0"/>
    </xf>
    <xf numFmtId="172" fontId="50" fillId="0" borderId="0" xfId="331" applyNumberFormat="1" applyFont="1" applyBorder="1" applyAlignment="1">
      <alignment horizontal="left" vertical="center"/>
      <protection/>
    </xf>
    <xf numFmtId="0" fontId="51" fillId="0" borderId="0" xfId="331" applyFont="1" applyBorder="1" applyAlignment="1">
      <alignment horizontal="left" vertical="center" wrapText="1"/>
      <protection/>
    </xf>
    <xf numFmtId="0" fontId="50" fillId="65" borderId="0" xfId="331" applyFont="1" applyFill="1" applyBorder="1" applyAlignment="1">
      <alignment horizontal="center" vertical="center"/>
      <protection/>
    </xf>
    <xf numFmtId="0" fontId="41" fillId="65" borderId="0" xfId="331" applyFont="1" applyFill="1" applyBorder="1" applyAlignment="1">
      <alignment vertical="center"/>
      <protection/>
    </xf>
    <xf numFmtId="4" fontId="130" fillId="0" borderId="0" xfId="331" applyNumberFormat="1" applyFont="1" applyBorder="1" applyAlignment="1">
      <alignment vertical="center"/>
      <protection/>
    </xf>
    <xf numFmtId="4" fontId="51" fillId="65" borderId="168" xfId="331" applyNumberFormat="1" applyFont="1" applyFill="1" applyBorder="1" applyAlignment="1">
      <alignment vertical="center"/>
      <protection/>
    </xf>
    <xf numFmtId="4" fontId="51" fillId="65" borderId="173" xfId="331" applyNumberFormat="1" applyFont="1" applyFill="1" applyBorder="1" applyAlignment="1">
      <alignment vertical="center"/>
      <protection/>
    </xf>
    <xf numFmtId="4" fontId="136" fillId="0" borderId="0" xfId="331" applyNumberFormat="1" applyFont="1" applyBorder="1" applyAlignment="1">
      <alignment vertical="center"/>
      <protection/>
    </xf>
    <xf numFmtId="0" fontId="136" fillId="0" borderId="0" xfId="331" applyFont="1" applyBorder="1" applyAlignment="1">
      <alignment vertical="center"/>
      <protection/>
    </xf>
    <xf numFmtId="4" fontId="131" fillId="0" borderId="0" xfId="331" applyNumberFormat="1" applyFont="1" applyBorder="1" applyAlignment="1">
      <alignment vertical="center"/>
      <protection/>
    </xf>
    <xf numFmtId="0" fontId="131" fillId="0" borderId="0" xfId="331" applyFont="1" applyBorder="1" applyAlignment="1">
      <alignment vertical="center"/>
      <protection/>
    </xf>
    <xf numFmtId="4" fontId="139" fillId="0" borderId="0" xfId="331" applyNumberFormat="1" applyFont="1" applyBorder="1" applyAlignment="1">
      <alignment vertical="center"/>
      <protection/>
    </xf>
    <xf numFmtId="4" fontId="143" fillId="0" borderId="0" xfId="331" applyNumberFormat="1" applyFont="1" applyBorder="1" applyAlignment="1">
      <alignment vertical="center"/>
      <protection/>
    </xf>
    <xf numFmtId="4" fontId="136" fillId="39" borderId="0" xfId="331" applyNumberFormat="1" applyFont="1" applyFill="1" applyBorder="1" applyAlignment="1" applyProtection="1">
      <alignment vertical="center"/>
      <protection locked="0"/>
    </xf>
    <xf numFmtId="4" fontId="136" fillId="0" borderId="0" xfId="331" applyNumberFormat="1" applyFont="1" applyBorder="1" applyAlignment="1" applyProtection="1">
      <alignment vertical="center"/>
      <protection locked="0"/>
    </xf>
    <xf numFmtId="4" fontId="139" fillId="65" borderId="0" xfId="331" applyNumberFormat="1" applyFont="1" applyFill="1" applyBorder="1" applyAlignment="1">
      <alignment vertical="center"/>
      <protection/>
    </xf>
    <xf numFmtId="0" fontId="136" fillId="39" borderId="0" xfId="331" applyFont="1" applyFill="1" applyBorder="1" applyAlignment="1" applyProtection="1">
      <alignment horizontal="left" vertical="center"/>
      <protection locked="0"/>
    </xf>
    <xf numFmtId="0" fontId="136" fillId="0" borderId="0" xfId="331" applyFont="1" applyBorder="1" applyAlignment="1" applyProtection="1">
      <alignment horizontal="left" vertical="center"/>
      <protection locked="0"/>
    </xf>
    <xf numFmtId="4" fontId="131" fillId="0" borderId="0" xfId="331" applyNumberFormat="1" applyFont="1" applyBorder="1" applyAlignment="1">
      <alignment/>
      <protection/>
    </xf>
    <xf numFmtId="4" fontId="142" fillId="0" borderId="0" xfId="331" applyNumberFormat="1" applyFont="1" applyBorder="1" applyAlignment="1">
      <alignment vertical="center"/>
      <protection/>
    </xf>
    <xf numFmtId="0" fontId="133" fillId="0" borderId="0" xfId="331" applyFont="1" applyBorder="1" applyAlignment="1" applyProtection="1">
      <alignment horizontal="left" vertical="center" wrapText="1"/>
      <protection/>
    </xf>
    <xf numFmtId="0" fontId="133" fillId="0" borderId="0" xfId="331" applyFont="1" applyBorder="1" applyAlignment="1" applyProtection="1">
      <alignment vertical="center"/>
      <protection/>
    </xf>
    <xf numFmtId="0" fontId="41" fillId="0" borderId="153" xfId="331" applyFont="1" applyBorder="1" applyAlignment="1" applyProtection="1">
      <alignment horizontal="left" vertical="center" wrapText="1"/>
      <protection/>
    </xf>
    <xf numFmtId="4" fontId="41" fillId="39" borderId="153" xfId="331" applyNumberFormat="1" applyFont="1" applyFill="1" applyBorder="1" applyAlignment="1" applyProtection="1">
      <alignment vertical="center"/>
      <protection locked="0"/>
    </xf>
    <xf numFmtId="4" fontId="41" fillId="0" borderId="153" xfId="331" applyNumberFormat="1" applyFont="1" applyBorder="1" applyAlignment="1" applyProtection="1">
      <alignment vertical="center"/>
      <protection/>
    </xf>
    <xf numFmtId="0" fontId="134" fillId="0" borderId="159" xfId="331" applyFont="1" applyBorder="1" applyAlignment="1" applyProtection="1">
      <alignment horizontal="left" vertical="center" wrapText="1"/>
      <protection/>
    </xf>
    <xf numFmtId="0" fontId="134" fillId="0" borderId="159" xfId="331" applyFont="1" applyBorder="1" applyAlignment="1" applyProtection="1">
      <alignment vertical="center"/>
      <protection/>
    </xf>
    <xf numFmtId="0" fontId="134" fillId="0" borderId="0" xfId="331" applyFont="1" applyBorder="1" applyAlignment="1" applyProtection="1">
      <alignment horizontal="left" vertical="center" wrapText="1"/>
      <protection/>
    </xf>
    <xf numFmtId="0" fontId="134" fillId="0" borderId="0" xfId="331" applyFont="1" applyBorder="1" applyAlignment="1" applyProtection="1">
      <alignment vertical="center"/>
      <protection/>
    </xf>
    <xf numFmtId="0" fontId="50" fillId="65" borderId="162" xfId="331" applyFont="1" applyFill="1" applyBorder="1" applyAlignment="1">
      <alignment horizontal="center" vertical="center" wrapText="1"/>
      <protection/>
    </xf>
    <xf numFmtId="0" fontId="50" fillId="65" borderId="161" xfId="331" applyFont="1" applyFill="1" applyBorder="1" applyAlignment="1">
      <alignment horizontal="center" vertical="center" wrapText="1"/>
      <protection/>
    </xf>
    <xf numFmtId="0" fontId="132" fillId="0" borderId="153" xfId="331" applyFont="1" applyBorder="1" applyAlignment="1" applyProtection="1">
      <alignment horizontal="left" vertical="center" wrapText="1"/>
      <protection/>
    </xf>
    <xf numFmtId="4" fontId="132" fillId="39" borderId="153" xfId="331" applyNumberFormat="1" applyFont="1" applyFill="1" applyBorder="1" applyAlignment="1" applyProtection="1">
      <alignment vertical="center"/>
      <protection locked="0"/>
    </xf>
    <xf numFmtId="4" fontId="132" fillId="0" borderId="153" xfId="331" applyNumberFormat="1" applyFont="1" applyBorder="1" applyAlignment="1" applyProtection="1">
      <alignment vertical="center"/>
      <protection/>
    </xf>
    <xf numFmtId="4" fontId="136" fillId="0" borderId="152" xfId="331" applyNumberFormat="1" applyFont="1" applyBorder="1" applyAlignment="1" applyProtection="1">
      <alignment/>
      <protection/>
    </xf>
    <xf numFmtId="4" fontId="136" fillId="0" borderId="152" xfId="331" applyNumberFormat="1" applyFont="1" applyBorder="1" applyAlignment="1" applyProtection="1">
      <alignment vertical="center"/>
      <protection/>
    </xf>
    <xf numFmtId="4" fontId="136" fillId="0" borderId="162" xfId="331" applyNumberFormat="1" applyFont="1" applyBorder="1" applyAlignment="1" applyProtection="1">
      <alignment/>
      <protection/>
    </xf>
    <xf numFmtId="4" fontId="136" fillId="0" borderId="162" xfId="331" applyNumberFormat="1" applyFont="1" applyBorder="1" applyAlignment="1" applyProtection="1">
      <alignment vertical="center"/>
      <protection/>
    </xf>
    <xf numFmtId="0" fontId="137" fillId="0" borderId="159" xfId="331" applyFont="1" applyBorder="1" applyAlignment="1" applyProtection="1">
      <alignment horizontal="left" vertical="center" wrapText="1"/>
      <protection/>
    </xf>
    <xf numFmtId="0" fontId="137" fillId="0" borderId="159" xfId="331" applyFont="1" applyBorder="1" applyAlignment="1" applyProtection="1">
      <alignment vertical="center"/>
      <protection/>
    </xf>
    <xf numFmtId="0" fontId="132" fillId="0" borderId="153" xfId="331" applyFont="1" applyBorder="1" applyAlignment="1" applyProtection="1">
      <alignment horizontal="left" vertical="center" wrapText="1"/>
      <protection/>
    </xf>
    <xf numFmtId="4" fontId="131" fillId="0" borderId="159" xfId="331" applyNumberFormat="1" applyFont="1" applyBorder="1" applyAlignment="1" applyProtection="1">
      <alignment/>
      <protection/>
    </xf>
    <xf numFmtId="4" fontId="131" fillId="0" borderId="159" xfId="331" applyNumberFormat="1" applyFont="1" applyBorder="1" applyAlignment="1" applyProtection="1">
      <alignment vertical="center"/>
      <protection/>
    </xf>
    <xf numFmtId="4" fontId="131" fillId="0" borderId="162" xfId="331" applyNumberFormat="1" applyFont="1" applyBorder="1" applyAlignment="1" applyProtection="1">
      <alignment/>
      <protection/>
    </xf>
    <xf numFmtId="4" fontId="131" fillId="0" borderId="162" xfId="331" applyNumberFormat="1" applyFont="1" applyBorder="1" applyAlignment="1" applyProtection="1">
      <alignment vertical="center"/>
      <protection/>
    </xf>
    <xf numFmtId="0" fontId="91" fillId="66" borderId="0" xfId="332" applyFont="1" applyFill="1" applyAlignment="1" applyProtection="1">
      <alignment horizontal="center" vertical="center"/>
      <protection/>
    </xf>
    <xf numFmtId="0" fontId="146" fillId="67" borderId="0" xfId="331" applyFont="1" applyFill="1" applyAlignment="1">
      <alignment horizontal="center" vertical="center"/>
      <protection/>
    </xf>
    <xf numFmtId="0" fontId="41" fillId="0" borderId="0" xfId="331">
      <alignment/>
      <protection/>
    </xf>
    <xf numFmtId="4" fontId="139" fillId="0" borderId="159" xfId="331" applyNumberFormat="1" applyFont="1" applyBorder="1" applyAlignment="1" applyProtection="1">
      <alignment/>
      <protection/>
    </xf>
    <xf numFmtId="4" fontId="51" fillId="0" borderId="159" xfId="331" applyNumberFormat="1" applyFont="1" applyBorder="1" applyAlignment="1" applyProtection="1">
      <alignment vertical="center"/>
      <protection/>
    </xf>
    <xf numFmtId="4" fontId="131" fillId="0" borderId="0" xfId="331" applyNumberFormat="1" applyFont="1" applyBorder="1" applyAlignment="1" applyProtection="1">
      <alignment/>
      <protection/>
    </xf>
    <xf numFmtId="4" fontId="131" fillId="0" borderId="0" xfId="331" applyNumberFormat="1" applyFont="1" applyBorder="1" applyAlignment="1" applyProtection="1">
      <alignment vertical="center"/>
      <protection/>
    </xf>
    <xf numFmtId="0" fontId="41" fillId="39" borderId="153" xfId="331" applyFont="1" applyFill="1" applyBorder="1" applyAlignment="1" applyProtection="1">
      <alignment horizontal="left" vertical="center" wrapText="1"/>
      <protection locked="0"/>
    </xf>
    <xf numFmtId="4" fontId="41" fillId="0" borderId="153" xfId="331" applyNumberFormat="1" applyFont="1" applyBorder="1" applyAlignment="1" applyProtection="1">
      <alignment vertical="center"/>
      <protection locked="0"/>
    </xf>
    <xf numFmtId="164" fontId="14" fillId="58" borderId="22" xfId="0" applyNumberFormat="1" applyFont="1" applyFill="1" applyBorder="1" applyAlignment="1">
      <alignment horizontal="center"/>
    </xf>
    <xf numFmtId="49" fontId="14" fillId="58" borderId="136" xfId="0" applyNumberFormat="1" applyFont="1" applyFill="1" applyBorder="1" applyAlignment="1">
      <alignment horizontal="center" vertical="center" wrapText="1"/>
    </xf>
    <xf numFmtId="49" fontId="14" fillId="58" borderId="137" xfId="0" applyNumberFormat="1" applyFont="1" applyFill="1" applyBorder="1" applyAlignment="1">
      <alignment horizontal="center" vertical="center" wrapText="1"/>
    </xf>
    <xf numFmtId="168" fontId="14" fillId="58" borderId="137" xfId="0" applyNumberFormat="1" applyFont="1" applyFill="1" applyBorder="1" applyAlignment="1">
      <alignment horizontal="center" vertical="center"/>
    </xf>
    <xf numFmtId="168" fontId="14" fillId="58" borderId="37" xfId="0" applyNumberFormat="1" applyFont="1" applyFill="1" applyBorder="1" applyAlignment="1">
      <alignment horizontal="center" vertical="center"/>
    </xf>
    <xf numFmtId="164" fontId="14" fillId="58" borderId="174" xfId="0" applyNumberFormat="1" applyFont="1" applyFill="1" applyBorder="1" applyAlignment="1">
      <alignment horizontal="center"/>
    </xf>
    <xf numFmtId="164" fontId="14" fillId="58" borderId="31" xfId="0" applyNumberFormat="1" applyFont="1" applyFill="1" applyBorder="1" applyAlignment="1">
      <alignment horizontal="center"/>
    </xf>
    <xf numFmtId="164" fontId="14" fillId="58" borderId="175" xfId="0" applyNumberFormat="1" applyFont="1" applyFill="1" applyBorder="1" applyAlignment="1">
      <alignment horizontal="center"/>
    </xf>
    <xf numFmtId="49" fontId="16" fillId="63" borderId="24" xfId="0" applyNumberFormat="1" applyFont="1" applyFill="1" applyBorder="1" applyAlignment="1">
      <alignment horizontal="center" vertical="center"/>
    </xf>
    <xf numFmtId="49" fontId="16" fillId="63" borderId="15" xfId="0" applyNumberFormat="1" applyFont="1" applyFill="1" applyBorder="1" applyAlignment="1">
      <alignment horizontal="center" vertical="center"/>
    </xf>
    <xf numFmtId="0" fontId="14" fillId="58" borderId="136" xfId="0" applyNumberFormat="1" applyFont="1" applyFill="1" applyBorder="1" applyAlignment="1">
      <alignment horizontal="center" vertical="center"/>
    </xf>
    <xf numFmtId="0" fontId="14" fillId="58" borderId="137" xfId="0" applyNumberFormat="1" applyFont="1" applyFill="1" applyBorder="1" applyAlignment="1">
      <alignment horizontal="center" vertical="center"/>
    </xf>
    <xf numFmtId="0" fontId="14" fillId="58" borderId="37" xfId="0" applyNumberFormat="1" applyFont="1" applyFill="1" applyBorder="1" applyAlignment="1">
      <alignment horizontal="center" vertical="center"/>
    </xf>
    <xf numFmtId="3" fontId="15" fillId="58" borderId="176" xfId="324" applyNumberFormat="1" applyFont="1" applyFill="1" applyBorder="1" applyAlignment="1">
      <alignment horizontal="center" vertical="center"/>
      <protection/>
    </xf>
    <xf numFmtId="3" fontId="15" fillId="58" borderId="177" xfId="324" applyNumberFormat="1" applyFont="1" applyFill="1" applyBorder="1" applyAlignment="1">
      <alignment horizontal="center" vertical="center"/>
      <protection/>
    </xf>
    <xf numFmtId="164" fontId="14" fillId="58" borderId="136" xfId="0" applyNumberFormat="1" applyFont="1" applyFill="1" applyBorder="1" applyAlignment="1">
      <alignment horizontal="center"/>
    </xf>
    <xf numFmtId="164" fontId="14" fillId="58" borderId="137" xfId="0" applyNumberFormat="1" applyFont="1" applyFill="1" applyBorder="1" applyAlignment="1">
      <alignment horizontal="center"/>
    </xf>
    <xf numFmtId="164" fontId="14" fillId="58" borderId="37" xfId="0" applyNumberFormat="1" applyFont="1" applyFill="1" applyBorder="1" applyAlignment="1">
      <alignment horizontal="center"/>
    </xf>
    <xf numFmtId="3" fontId="14" fillId="58" borderId="127" xfId="0" applyNumberFormat="1" applyFont="1" applyFill="1" applyBorder="1" applyAlignment="1">
      <alignment horizontal="right" vertical="center"/>
    </xf>
    <xf numFmtId="3" fontId="14" fillId="58" borderId="178" xfId="0" applyNumberFormat="1" applyFont="1" applyFill="1" applyBorder="1" applyAlignment="1">
      <alignment horizontal="right" vertical="center"/>
    </xf>
    <xf numFmtId="3" fontId="14" fillId="58" borderId="177" xfId="0" applyNumberFormat="1" applyFont="1" applyFill="1" applyBorder="1" applyAlignment="1">
      <alignment horizontal="right" vertical="center"/>
    </xf>
    <xf numFmtId="0" fontId="14" fillId="58" borderId="176" xfId="0" applyNumberFormat="1" applyFont="1" applyFill="1" applyBorder="1" applyAlignment="1">
      <alignment horizontal="center" vertical="center"/>
    </xf>
    <xf numFmtId="0" fontId="14" fillId="58" borderId="178" xfId="0" applyNumberFormat="1" applyFont="1" applyFill="1" applyBorder="1" applyAlignment="1">
      <alignment horizontal="center" vertical="center"/>
    </xf>
    <xf numFmtId="0" fontId="14" fillId="58" borderId="179" xfId="0" applyNumberFormat="1" applyFont="1" applyFill="1" applyBorder="1" applyAlignment="1">
      <alignment horizontal="center" vertical="center"/>
    </xf>
    <xf numFmtId="49" fontId="16" fillId="0" borderId="30" xfId="325" applyNumberFormat="1" applyFont="1" applyFill="1" applyBorder="1" applyAlignment="1">
      <alignment vertical="top" wrapText="1" shrinkToFit="1"/>
      <protection/>
    </xf>
    <xf numFmtId="49" fontId="16" fillId="0" borderId="133" xfId="325" applyNumberFormat="1" applyFont="1" applyFill="1" applyBorder="1" applyAlignment="1">
      <alignment vertical="top" wrapText="1" shrinkToFit="1"/>
      <protection/>
    </xf>
    <xf numFmtId="0" fontId="15" fillId="58" borderId="136" xfId="26" applyFont="1" applyFill="1" applyBorder="1" applyAlignment="1">
      <alignment horizontal="center"/>
      <protection/>
    </xf>
    <xf numFmtId="0" fontId="15" fillId="58" borderId="137" xfId="26" applyFont="1" applyFill="1" applyBorder="1" applyAlignment="1">
      <alignment horizontal="center"/>
      <protection/>
    </xf>
    <xf numFmtId="3" fontId="14" fillId="58" borderId="136" xfId="0" applyNumberFormat="1" applyFont="1" applyFill="1" applyBorder="1" applyAlignment="1">
      <alignment horizontal="center" vertical="center"/>
    </xf>
    <xf numFmtId="3" fontId="14" fillId="58" borderId="137" xfId="0" applyNumberFormat="1" applyFont="1" applyFill="1" applyBorder="1" applyAlignment="1">
      <alignment horizontal="center" vertical="center"/>
    </xf>
    <xf numFmtId="3" fontId="14" fillId="58" borderId="37" xfId="0" applyNumberFormat="1" applyFont="1" applyFill="1" applyBorder="1" applyAlignment="1">
      <alignment horizontal="center" vertical="center"/>
    </xf>
    <xf numFmtId="3" fontId="14" fillId="58" borderId="136" xfId="0" applyNumberFormat="1" applyFont="1" applyFill="1" applyBorder="1" applyAlignment="1">
      <alignment horizontal="right"/>
    </xf>
    <xf numFmtId="0" fontId="14" fillId="58" borderId="137" xfId="0" applyFont="1" applyFill="1" applyBorder="1" applyAlignment="1">
      <alignment horizontal="right"/>
    </xf>
    <xf numFmtId="0" fontId="26" fillId="58" borderId="22" xfId="0" applyFont="1" applyFill="1" applyBorder="1" applyAlignment="1">
      <alignment horizontal="center"/>
    </xf>
    <xf numFmtId="0" fontId="26" fillId="58" borderId="180" xfId="38" applyFont="1" applyFill="1" applyBorder="1" applyAlignment="1">
      <alignment horizontal="center" vertical="center"/>
      <protection/>
    </xf>
    <xf numFmtId="0" fontId="26" fillId="58" borderId="181" xfId="38" applyFont="1" applyFill="1" applyBorder="1" applyAlignment="1">
      <alignment horizontal="center" vertical="center"/>
      <protection/>
    </xf>
    <xf numFmtId="0" fontId="26" fillId="58" borderId="56" xfId="38" applyFont="1" applyFill="1" applyBorder="1" applyAlignment="1">
      <alignment horizontal="center" vertical="center"/>
      <protection/>
    </xf>
    <xf numFmtId="0" fontId="14" fillId="58" borderId="182" xfId="0" applyNumberFormat="1" applyFont="1" applyFill="1" applyBorder="1" applyAlignment="1">
      <alignment horizontal="center" vertical="center"/>
    </xf>
    <xf numFmtId="0" fontId="14" fillId="58" borderId="183" xfId="0" applyNumberFormat="1" applyFont="1" applyFill="1" applyBorder="1" applyAlignment="1">
      <alignment horizontal="center" vertical="center"/>
    </xf>
    <xf numFmtId="0" fontId="14" fillId="58" borderId="184" xfId="0" applyNumberFormat="1" applyFont="1" applyFill="1" applyBorder="1" applyAlignment="1">
      <alignment horizontal="center" vertical="center"/>
    </xf>
    <xf numFmtId="3" fontId="15" fillId="60" borderId="180" xfId="38" applyNumberFormat="1" applyFont="1" applyFill="1" applyBorder="1" applyAlignment="1">
      <alignment horizontal="right"/>
      <protection/>
    </xf>
    <xf numFmtId="3" fontId="15" fillId="60" borderId="56" xfId="38" applyNumberFormat="1" applyFont="1" applyFill="1" applyBorder="1" applyAlignment="1">
      <alignment horizontal="right"/>
      <protection/>
    </xf>
    <xf numFmtId="0" fontId="127" fillId="58" borderId="180" xfId="38" applyFont="1" applyFill="1" applyBorder="1" applyAlignment="1">
      <alignment horizontal="center" vertical="center" wrapText="1"/>
      <protection/>
    </xf>
    <xf numFmtId="0" fontId="127" fillId="58" borderId="181" xfId="38" applyFont="1" applyFill="1" applyBorder="1" applyAlignment="1">
      <alignment horizontal="center" vertical="center" wrapText="1"/>
      <protection/>
    </xf>
    <xf numFmtId="0" fontId="127" fillId="58" borderId="56" xfId="38" applyFont="1" applyFill="1" applyBorder="1" applyAlignment="1">
      <alignment horizontal="center" vertical="center" wrapText="1"/>
      <protection/>
    </xf>
    <xf numFmtId="0" fontId="14" fillId="58" borderId="182" xfId="0" applyNumberFormat="1" applyFont="1" applyFill="1" applyBorder="1" applyAlignment="1">
      <alignment horizontal="center" vertical="center"/>
    </xf>
    <xf numFmtId="0" fontId="14" fillId="58" borderId="183" xfId="0" applyNumberFormat="1" applyFont="1" applyFill="1" applyBorder="1" applyAlignment="1">
      <alignment horizontal="center" vertical="center"/>
    </xf>
    <xf numFmtId="0" fontId="14" fillId="58" borderId="184" xfId="0" applyNumberFormat="1" applyFont="1" applyFill="1" applyBorder="1" applyAlignment="1">
      <alignment horizontal="center" vertical="center"/>
    </xf>
    <xf numFmtId="3" fontId="15" fillId="58" borderId="185" xfId="38" applyNumberFormat="1" applyFont="1" applyFill="1" applyBorder="1" applyAlignment="1">
      <alignment horizontal="right" vertical="center"/>
      <protection/>
    </xf>
    <xf numFmtId="0" fontId="15" fillId="58" borderId="186" xfId="38" applyFont="1" applyFill="1" applyBorder="1" applyAlignment="1">
      <alignment horizontal="right" vertical="center"/>
      <protection/>
    </xf>
    <xf numFmtId="0" fontId="15" fillId="58" borderId="187" xfId="38" applyFont="1" applyFill="1" applyBorder="1" applyAlignment="1">
      <alignment horizontal="right" vertical="center"/>
      <protection/>
    </xf>
    <xf numFmtId="0" fontId="15" fillId="58" borderId="188" xfId="26" applyFont="1" applyFill="1" applyBorder="1" applyAlignment="1">
      <alignment horizontal="center"/>
      <protection/>
    </xf>
    <xf numFmtId="0" fontId="15" fillId="58" borderId="52" xfId="26" applyFont="1" applyFill="1" applyBorder="1" applyAlignment="1">
      <alignment horizontal="center"/>
      <protection/>
    </xf>
    <xf numFmtId="0" fontId="15" fillId="58" borderId="189" xfId="26" applyFont="1" applyFill="1" applyBorder="1" applyAlignment="1">
      <alignment horizontal="center"/>
      <protection/>
    </xf>
    <xf numFmtId="0" fontId="15" fillId="58" borderId="190" xfId="26" applyFont="1" applyFill="1" applyBorder="1" applyAlignment="1">
      <alignment horizontal="center"/>
      <protection/>
    </xf>
    <xf numFmtId="0" fontId="15" fillId="58" borderId="191" xfId="26" applyFont="1" applyFill="1" applyBorder="1" applyAlignment="1">
      <alignment horizontal="center"/>
      <protection/>
    </xf>
    <xf numFmtId="0" fontId="15" fillId="58" borderId="192" xfId="26" applyFont="1" applyFill="1" applyBorder="1" applyAlignment="1">
      <alignment horizontal="center"/>
      <protection/>
    </xf>
    <xf numFmtId="3" fontId="39" fillId="58" borderId="193" xfId="23" applyNumberFormat="1" applyFont="1" applyFill="1" applyBorder="1" applyAlignment="1">
      <alignment horizontal="right"/>
    </xf>
    <xf numFmtId="3" fontId="39" fillId="58" borderId="194" xfId="23" applyNumberFormat="1" applyFont="1" applyFill="1" applyBorder="1" applyAlignment="1">
      <alignment horizontal="right"/>
    </xf>
    <xf numFmtId="0" fontId="91" fillId="38" borderId="0" xfId="21" applyFont="1" applyFill="1" applyAlignment="1" applyProtection="1">
      <alignment horizontal="center" vertical="center"/>
      <protection/>
    </xf>
    <xf numFmtId="0" fontId="59" fillId="0" borderId="0" xfId="40" applyFont="1" applyAlignment="1" applyProtection="1">
      <alignment horizontal="center" vertical="center"/>
      <protection/>
    </xf>
    <xf numFmtId="0" fontId="41" fillId="0" borderId="0" xfId="40" applyFont="1" applyAlignment="1" applyProtection="1">
      <alignment horizontal="left" vertical="top"/>
      <protection/>
    </xf>
    <xf numFmtId="0" fontId="59" fillId="46" borderId="0" xfId="40" applyFont="1" applyFill="1" applyAlignment="1" applyProtection="1">
      <alignment horizontal="center" vertical="center"/>
      <protection locked="0"/>
    </xf>
    <xf numFmtId="0" fontId="41" fillId="0" borderId="0" xfId="40" applyFont="1" applyAlignment="1" applyProtection="1">
      <alignment horizontal="left" vertical="top"/>
      <protection locked="0"/>
    </xf>
    <xf numFmtId="0" fontId="52" fillId="0" borderId="0" xfId="40" applyFont="1" applyAlignment="1" applyProtection="1">
      <alignment horizontal="center" vertical="center"/>
      <protection/>
    </xf>
    <xf numFmtId="0" fontId="49" fillId="0" borderId="0" xfId="40" applyFont="1" applyAlignment="1" applyProtection="1">
      <alignment horizontal="left" vertical="center" wrapText="1"/>
      <protection/>
    </xf>
    <xf numFmtId="0" fontId="51" fillId="0" borderId="0" xfId="40" applyFont="1" applyAlignment="1" applyProtection="1">
      <alignment horizontal="left" vertical="top" wrapText="1"/>
      <protection/>
    </xf>
    <xf numFmtId="0" fontId="41" fillId="0" borderId="0" xfId="40" applyFont="1" applyAlignment="1" applyProtection="1">
      <alignment horizontal="left" vertical="center"/>
      <protection/>
    </xf>
    <xf numFmtId="0" fontId="50" fillId="0" borderId="0" xfId="40" applyFont="1" applyAlignment="1" applyProtection="1">
      <alignment horizontal="left" vertical="center"/>
      <protection/>
    </xf>
    <xf numFmtId="0" fontId="50" fillId="0" borderId="0" xfId="40" applyFont="1" applyAlignment="1" applyProtection="1">
      <alignment horizontal="left" vertical="center" wrapText="1"/>
      <protection/>
    </xf>
    <xf numFmtId="0" fontId="41" fillId="0" borderId="0" xfId="40" applyFont="1" applyAlignment="1" applyProtection="1">
      <alignment horizontal="left" vertical="center" wrapText="1"/>
      <protection/>
    </xf>
    <xf numFmtId="169" fontId="55" fillId="0" borderId="0" xfId="40" applyNumberFormat="1" applyFont="1" applyAlignment="1" applyProtection="1">
      <alignment horizontal="right" vertical="center"/>
      <protection/>
    </xf>
    <xf numFmtId="172" fontId="50" fillId="0" borderId="0" xfId="40" applyNumberFormat="1" applyFont="1" applyAlignment="1" applyProtection="1">
      <alignment horizontal="left" vertical="top"/>
      <protection/>
    </xf>
    <xf numFmtId="169" fontId="42" fillId="0" borderId="0" xfId="40" applyNumberFormat="1" applyFont="1" applyAlignment="1" applyProtection="1">
      <alignment horizontal="right" vertical="center"/>
      <protection/>
    </xf>
    <xf numFmtId="169" fontId="51" fillId="46" borderId="146" xfId="40" applyNumberFormat="1" applyFont="1" applyFill="1" applyBorder="1" applyAlignment="1" applyProtection="1">
      <alignment horizontal="right" vertical="center"/>
      <protection/>
    </xf>
    <xf numFmtId="0" fontId="41" fillId="46" borderId="146" xfId="40" applyFill="1" applyBorder="1" applyAlignment="1" applyProtection="1">
      <alignment horizontal="left" vertical="center"/>
      <protection/>
    </xf>
    <xf numFmtId="0" fontId="41" fillId="46" borderId="195" xfId="40" applyFill="1" applyBorder="1" applyAlignment="1" applyProtection="1">
      <alignment horizontal="left" vertical="center"/>
      <protection/>
    </xf>
    <xf numFmtId="169" fontId="57" fillId="0" borderId="0" xfId="40" applyNumberFormat="1" applyFont="1" applyAlignment="1" applyProtection="1">
      <alignment horizontal="right" vertical="center"/>
      <protection/>
    </xf>
    <xf numFmtId="169" fontId="48" fillId="0" borderId="0" xfId="40" applyNumberFormat="1" applyFont="1" applyAlignment="1" applyProtection="1">
      <alignment horizontal="right" vertical="center"/>
      <protection/>
    </xf>
    <xf numFmtId="169" fontId="43" fillId="0" borderId="0" xfId="40" applyNumberFormat="1" applyFont="1" applyAlignment="1" applyProtection="1">
      <alignment horizontal="right" vertical="center"/>
      <protection/>
    </xf>
    <xf numFmtId="0" fontId="44" fillId="0" borderId="0" xfId="40" applyFont="1" applyAlignment="1" applyProtection="1">
      <alignment horizontal="left" vertical="center"/>
      <protection/>
    </xf>
    <xf numFmtId="169" fontId="45" fillId="0" borderId="0" xfId="40" applyNumberFormat="1" applyFont="1" applyAlignment="1" applyProtection="1">
      <alignment horizontal="right" vertical="center"/>
      <protection/>
    </xf>
    <xf numFmtId="0" fontId="51" fillId="0" borderId="0" xfId="40" applyFont="1" applyAlignment="1" applyProtection="1">
      <alignment horizontal="left" vertical="center" wrapText="1"/>
      <protection/>
    </xf>
    <xf numFmtId="0" fontId="50" fillId="46" borderId="0" xfId="40" applyFont="1" applyFill="1" applyAlignment="1" applyProtection="1">
      <alignment horizontal="center" vertical="center"/>
      <protection/>
    </xf>
    <xf numFmtId="0" fontId="41" fillId="46" borderId="0" xfId="40" applyFill="1" applyAlignment="1" applyProtection="1">
      <alignment horizontal="left" vertical="center"/>
      <protection/>
    </xf>
    <xf numFmtId="0" fontId="45" fillId="0" borderId="0" xfId="40" applyFont="1" applyAlignment="1" applyProtection="1">
      <alignment horizontal="left" vertical="center"/>
      <protection/>
    </xf>
    <xf numFmtId="169" fontId="45" fillId="0" borderId="0" xfId="40" applyNumberFormat="1" applyFont="1" applyAlignment="1" applyProtection="1">
      <alignment horizontal="right" vertical="center"/>
      <protection locked="0"/>
    </xf>
    <xf numFmtId="0" fontId="41" fillId="0" borderId="0" xfId="40" applyFont="1" applyAlignment="1" applyProtection="1">
      <alignment horizontal="left" vertical="center"/>
      <protection locked="0"/>
    </xf>
    <xf numFmtId="169" fontId="48" fillId="46" borderId="0" xfId="40" applyNumberFormat="1" applyFont="1" applyFill="1" applyAlignment="1" applyProtection="1">
      <alignment horizontal="right" vertical="center"/>
      <protection/>
    </xf>
    <xf numFmtId="0" fontId="41" fillId="0" borderId="80" xfId="40" applyFont="1" applyBorder="1" applyAlignment="1" applyProtection="1">
      <alignment horizontal="left" vertical="center" wrapText="1"/>
      <protection/>
    </xf>
    <xf numFmtId="0" fontId="41" fillId="0" borderId="80" xfId="40" applyBorder="1" applyAlignment="1" applyProtection="1">
      <alignment horizontal="left" vertical="center"/>
      <protection/>
    </xf>
    <xf numFmtId="169" fontId="41" fillId="0" borderId="80" xfId="40" applyNumberFormat="1" applyFont="1" applyBorder="1" applyAlignment="1" applyProtection="1">
      <alignment horizontal="right" vertical="center"/>
      <protection/>
    </xf>
    <xf numFmtId="0" fontId="50" fillId="46" borderId="88" xfId="40" applyFont="1" applyFill="1" applyBorder="1" applyAlignment="1" applyProtection="1">
      <alignment horizontal="center" vertical="center" wrapText="1"/>
      <protection/>
    </xf>
    <xf numFmtId="0" fontId="41" fillId="46" borderId="88" xfId="40" applyFill="1" applyBorder="1" applyAlignment="1" applyProtection="1">
      <alignment horizontal="center" vertical="center" wrapText="1"/>
      <protection/>
    </xf>
    <xf numFmtId="0" fontId="41" fillId="46" borderId="87" xfId="40" applyFill="1" applyBorder="1" applyAlignment="1" applyProtection="1">
      <alignment horizontal="center" vertical="center" wrapText="1"/>
      <protection/>
    </xf>
    <xf numFmtId="169" fontId="48" fillId="0" borderId="0" xfId="40" applyNumberFormat="1" applyFont="1" applyAlignment="1" applyProtection="1">
      <alignment horizontal="right"/>
      <protection/>
    </xf>
    <xf numFmtId="169" fontId="43" fillId="0" borderId="0" xfId="40" applyNumberFormat="1" applyFont="1" applyAlignment="1" applyProtection="1">
      <alignment horizontal="right"/>
      <protection/>
    </xf>
    <xf numFmtId="0" fontId="44" fillId="0" borderId="0" xfId="40" applyFont="1" applyAlignment="1" applyProtection="1">
      <alignment horizontal="left"/>
      <protection/>
    </xf>
    <xf numFmtId="169" fontId="45" fillId="0" borderId="0" xfId="40" applyNumberFormat="1" applyFont="1" applyAlignment="1" applyProtection="1">
      <alignment horizontal="right"/>
      <protection/>
    </xf>
    <xf numFmtId="0" fontId="15" fillId="19" borderId="62" xfId="26" applyFont="1" applyFill="1" applyBorder="1" applyAlignment="1">
      <alignment horizontal="center"/>
      <protection/>
    </xf>
    <xf numFmtId="0" fontId="15" fillId="19" borderId="190" xfId="26" applyFont="1" applyFill="1" applyBorder="1" applyAlignment="1">
      <alignment horizontal="center"/>
      <protection/>
    </xf>
    <xf numFmtId="0" fontId="15" fillId="19" borderId="191" xfId="26" applyFont="1" applyFill="1" applyBorder="1" applyAlignment="1">
      <alignment horizontal="center"/>
      <protection/>
    </xf>
    <xf numFmtId="0" fontId="15" fillId="19" borderId="192" xfId="26" applyFont="1" applyFill="1" applyBorder="1" applyAlignment="1">
      <alignment horizontal="center"/>
      <protection/>
    </xf>
    <xf numFmtId="3" fontId="15" fillId="19" borderId="196" xfId="26" applyNumberFormat="1" applyFont="1" applyFill="1" applyBorder="1" applyAlignment="1">
      <alignment horizontal="center"/>
      <protection/>
    </xf>
    <xf numFmtId="3" fontId="15" fillId="19" borderId="197" xfId="26" applyNumberFormat="1" applyFont="1" applyFill="1" applyBorder="1" applyAlignment="1">
      <alignment horizontal="center"/>
      <protection/>
    </xf>
    <xf numFmtId="0" fontId="15" fillId="19" borderId="136" xfId="26" applyFont="1" applyFill="1" applyBorder="1" applyAlignment="1">
      <alignment horizontal="center"/>
      <protection/>
    </xf>
    <xf numFmtId="0" fontId="15" fillId="19" borderId="137" xfId="26" applyFont="1" applyFill="1" applyBorder="1" applyAlignment="1">
      <alignment horizontal="center"/>
      <protection/>
    </xf>
    <xf numFmtId="0" fontId="15" fillId="19" borderId="37" xfId="26" applyFont="1" applyFill="1" applyBorder="1" applyAlignment="1">
      <alignment horizontal="center"/>
      <protection/>
    </xf>
    <xf numFmtId="0" fontId="15" fillId="19" borderId="198" xfId="26" applyFont="1" applyFill="1" applyBorder="1" applyAlignment="1">
      <alignment horizontal="center"/>
      <protection/>
    </xf>
    <xf numFmtId="0" fontId="15" fillId="19" borderId="199" xfId="26" applyFont="1" applyFill="1" applyBorder="1" applyAlignment="1">
      <alignment horizontal="center"/>
      <protection/>
    </xf>
    <xf numFmtId="0" fontId="15" fillId="19" borderId="200" xfId="26" applyFont="1" applyFill="1" applyBorder="1" applyAlignment="1">
      <alignment horizontal="center"/>
      <protection/>
    </xf>
    <xf numFmtId="3" fontId="39" fillId="19" borderId="127" xfId="25" applyNumberFormat="1" applyFont="1" applyFill="1" applyBorder="1" applyAlignment="1">
      <alignment horizontal="right"/>
    </xf>
    <xf numFmtId="3" fontId="39" fillId="19" borderId="177" xfId="25" applyNumberFormat="1" applyFont="1" applyFill="1" applyBorder="1" applyAlignment="1">
      <alignment horizontal="right"/>
    </xf>
    <xf numFmtId="0" fontId="91" fillId="38" borderId="0" xfId="330" applyFont="1" applyFill="1" applyAlignment="1" applyProtection="1">
      <alignment horizontal="center" vertical="center"/>
      <protection/>
    </xf>
    <xf numFmtId="0" fontId="59" fillId="0" borderId="0" xfId="329" applyFont="1" applyAlignment="1" applyProtection="1">
      <alignment horizontal="center" vertical="center"/>
      <protection locked="0"/>
    </xf>
    <xf numFmtId="0" fontId="41" fillId="0" borderId="0" xfId="329" applyFont="1" applyAlignment="1" applyProtection="1">
      <alignment horizontal="left" vertical="top"/>
      <protection locked="0"/>
    </xf>
    <xf numFmtId="0" fontId="59" fillId="46" borderId="0" xfId="329" applyFont="1" applyFill="1" applyAlignment="1" applyProtection="1">
      <alignment horizontal="center" vertical="center"/>
      <protection locked="0"/>
    </xf>
    <xf numFmtId="0" fontId="52" fillId="0" borderId="0" xfId="329" applyFont="1" applyAlignment="1" applyProtection="1">
      <alignment horizontal="center" vertical="center"/>
      <protection/>
    </xf>
    <xf numFmtId="0" fontId="41" fillId="0" borderId="0" xfId="329" applyAlignment="1" applyProtection="1">
      <alignment horizontal="left" vertical="top"/>
      <protection/>
    </xf>
    <xf numFmtId="0" fontId="49" fillId="0" borderId="0" xfId="329" applyFont="1" applyAlignment="1" applyProtection="1">
      <alignment horizontal="left" vertical="center" wrapText="1"/>
      <protection/>
    </xf>
    <xf numFmtId="0" fontId="51" fillId="0" borderId="0" xfId="329" applyFont="1" applyAlignment="1" applyProtection="1">
      <alignment horizontal="left" vertical="top" wrapText="1"/>
      <protection/>
    </xf>
    <xf numFmtId="0" fontId="41" fillId="0" borderId="0" xfId="329" applyAlignment="1" applyProtection="1">
      <alignment horizontal="left" vertical="center"/>
      <protection/>
    </xf>
    <xf numFmtId="172" fontId="50" fillId="40" borderId="0" xfId="329" applyNumberFormat="1" applyFont="1" applyFill="1" applyAlignment="1" applyProtection="1">
      <alignment horizontal="left" vertical="top"/>
      <protection locked="0"/>
    </xf>
    <xf numFmtId="0" fontId="50" fillId="0" borderId="0" xfId="329" applyFont="1" applyAlignment="1" applyProtection="1">
      <alignment horizontal="left" vertical="center"/>
      <protection/>
    </xf>
    <xf numFmtId="0" fontId="50" fillId="40" borderId="0" xfId="329" applyFont="1" applyFill="1" applyAlignment="1" applyProtection="1">
      <alignment horizontal="left" vertical="center"/>
      <protection locked="0"/>
    </xf>
    <xf numFmtId="0" fontId="50" fillId="0" borderId="0" xfId="329" applyFont="1" applyAlignment="1" applyProtection="1">
      <alignment horizontal="left" vertical="center" wrapText="1"/>
      <protection/>
    </xf>
    <xf numFmtId="0" fontId="41" fillId="0" borderId="0" xfId="329" applyAlignment="1" applyProtection="1">
      <alignment horizontal="left" vertical="center" wrapText="1"/>
      <protection/>
    </xf>
    <xf numFmtId="169" fontId="55" fillId="0" borderId="0" xfId="329" applyNumberFormat="1" applyFont="1" applyAlignment="1" applyProtection="1">
      <alignment horizontal="right" vertical="center"/>
      <protection/>
    </xf>
    <xf numFmtId="169" fontId="57" fillId="0" borderId="0" xfId="329" applyNumberFormat="1" applyFont="1" applyAlignment="1" applyProtection="1">
      <alignment horizontal="right" vertical="center"/>
      <protection/>
    </xf>
    <xf numFmtId="169" fontId="42" fillId="0" borderId="0" xfId="329" applyNumberFormat="1" applyFont="1" applyAlignment="1" applyProtection="1">
      <alignment horizontal="right" vertical="center"/>
      <protection/>
    </xf>
    <xf numFmtId="169" fontId="51" fillId="46" borderId="146" xfId="329" applyNumberFormat="1" applyFont="1" applyFill="1" applyBorder="1" applyAlignment="1" applyProtection="1">
      <alignment horizontal="right" vertical="center"/>
      <protection/>
    </xf>
    <xf numFmtId="0" fontId="41" fillId="46" borderId="146" xfId="329" applyFill="1" applyBorder="1" applyAlignment="1" applyProtection="1">
      <alignment horizontal="left" vertical="center"/>
      <protection/>
    </xf>
    <xf numFmtId="0" fontId="41" fillId="46" borderId="195" xfId="329" applyFill="1" applyBorder="1" applyAlignment="1" applyProtection="1">
      <alignment horizontal="left" vertical="center"/>
      <protection/>
    </xf>
    <xf numFmtId="0" fontId="51" fillId="0" borderId="0" xfId="329" applyFont="1" applyAlignment="1" applyProtection="1">
      <alignment horizontal="left" vertical="center" wrapText="1"/>
      <protection/>
    </xf>
    <xf numFmtId="172" fontId="50" fillId="0" borderId="0" xfId="329" applyNumberFormat="1" applyFont="1" applyAlignment="1" applyProtection="1">
      <alignment horizontal="left" vertical="top"/>
      <protection/>
    </xf>
    <xf numFmtId="0" fontId="50" fillId="46" borderId="0" xfId="329" applyFont="1" applyFill="1" applyAlignment="1" applyProtection="1">
      <alignment horizontal="center" vertical="center"/>
      <protection/>
    </xf>
    <xf numFmtId="0" fontId="41" fillId="46" borderId="0" xfId="329" applyFill="1" applyAlignment="1" applyProtection="1">
      <alignment horizontal="left" vertical="center"/>
      <protection/>
    </xf>
    <xf numFmtId="169" fontId="48" fillId="0" borderId="0" xfId="329" applyNumberFormat="1" applyFont="1" applyAlignment="1" applyProtection="1">
      <alignment horizontal="right" vertical="center"/>
      <protection/>
    </xf>
    <xf numFmtId="169" fontId="43" fillId="0" borderId="0" xfId="329" applyNumberFormat="1" applyFont="1" applyAlignment="1" applyProtection="1">
      <alignment horizontal="right" vertical="center"/>
      <protection/>
    </xf>
    <xf numFmtId="0" fontId="43" fillId="0" borderId="0" xfId="329" applyFont="1" applyAlignment="1" applyProtection="1">
      <alignment horizontal="left" vertical="center"/>
      <protection/>
    </xf>
    <xf numFmtId="169" fontId="45" fillId="0" borderId="0" xfId="329" applyNumberFormat="1" applyFont="1" applyAlignment="1" applyProtection="1">
      <alignment horizontal="right" vertical="center"/>
      <protection/>
    </xf>
    <xf numFmtId="0" fontId="45" fillId="0" borderId="0" xfId="329" applyFont="1" applyAlignment="1" applyProtection="1">
      <alignment horizontal="left" vertical="center"/>
      <protection/>
    </xf>
    <xf numFmtId="169" fontId="43" fillId="0" borderId="0" xfId="329" applyNumberFormat="1" applyFont="1" applyAlignment="1" applyProtection="1">
      <alignment horizontal="right"/>
      <protection/>
    </xf>
    <xf numFmtId="0" fontId="45" fillId="40" borderId="0" xfId="329" applyFont="1" applyFill="1" applyAlignment="1" applyProtection="1">
      <alignment horizontal="left" vertical="center"/>
      <protection locked="0"/>
    </xf>
    <xf numFmtId="169" fontId="45" fillId="40" borderId="0" xfId="329" applyNumberFormat="1" applyFont="1" applyFill="1" applyAlignment="1" applyProtection="1">
      <alignment horizontal="right" vertical="center"/>
      <protection locked="0"/>
    </xf>
    <xf numFmtId="169" fontId="48" fillId="46" borderId="0" xfId="329" applyNumberFormat="1" applyFont="1" applyFill="1" applyAlignment="1" applyProtection="1">
      <alignment horizontal="right" vertical="center"/>
      <protection/>
    </xf>
    <xf numFmtId="0" fontId="50" fillId="46" borderId="88" xfId="329" applyFont="1" applyFill="1" applyBorder="1" applyAlignment="1" applyProtection="1">
      <alignment horizontal="center" vertical="center" wrapText="1"/>
      <protection/>
    </xf>
    <xf numFmtId="0" fontId="41" fillId="46" borderId="88" xfId="329" applyFill="1" applyBorder="1" applyAlignment="1" applyProtection="1">
      <alignment horizontal="center" vertical="center" wrapText="1"/>
      <protection/>
    </xf>
    <xf numFmtId="0" fontId="41" fillId="46" borderId="87" xfId="329" applyFill="1" applyBorder="1" applyAlignment="1" applyProtection="1">
      <alignment horizontal="center" vertical="center" wrapText="1"/>
      <protection/>
    </xf>
    <xf numFmtId="169" fontId="48" fillId="0" borderId="0" xfId="329" applyNumberFormat="1" applyFont="1" applyAlignment="1" applyProtection="1">
      <alignment horizontal="right"/>
      <protection/>
    </xf>
    <xf numFmtId="0" fontId="44" fillId="0" borderId="0" xfId="329" applyFont="1" applyAlignment="1" applyProtection="1">
      <alignment horizontal="left"/>
      <protection/>
    </xf>
    <xf numFmtId="169" fontId="45" fillId="0" borderId="0" xfId="329" applyNumberFormat="1" applyFont="1" applyAlignment="1" applyProtection="1">
      <alignment horizontal="right"/>
      <protection/>
    </xf>
    <xf numFmtId="0" fontId="41" fillId="0" borderId="80" xfId="329" applyFont="1" applyBorder="1" applyAlignment="1" applyProtection="1">
      <alignment horizontal="left" vertical="center" wrapText="1"/>
      <protection/>
    </xf>
    <xf numFmtId="0" fontId="41" fillId="0" borderId="80" xfId="329" applyBorder="1" applyAlignment="1" applyProtection="1">
      <alignment horizontal="left" vertical="center"/>
      <protection/>
    </xf>
    <xf numFmtId="169" fontId="41" fillId="40" borderId="80" xfId="329" applyNumberFormat="1" applyFont="1" applyFill="1" applyBorder="1" applyAlignment="1" applyProtection="1">
      <alignment horizontal="right" vertical="center"/>
      <protection locked="0"/>
    </xf>
    <xf numFmtId="169" fontId="41" fillId="0" borderId="80" xfId="329" applyNumberFormat="1" applyFont="1" applyBorder="1" applyAlignment="1" applyProtection="1">
      <alignment horizontal="right" vertical="center"/>
      <protection/>
    </xf>
    <xf numFmtId="0" fontId="129" fillId="0" borderId="0" xfId="329" applyFont="1" applyAlignment="1" applyProtection="1">
      <alignment horizontal="left" vertical="center" wrapText="1"/>
      <protection/>
    </xf>
    <xf numFmtId="0" fontId="129" fillId="0" borderId="0" xfId="329" applyFont="1" applyAlignment="1" applyProtection="1">
      <alignment horizontal="left" vertical="center"/>
      <protection/>
    </xf>
    <xf numFmtId="0" fontId="128" fillId="0" borderId="80" xfId="329" applyFont="1" applyBorder="1" applyAlignment="1" applyProtection="1">
      <alignment horizontal="left" vertical="center" wrapText="1"/>
      <protection/>
    </xf>
    <xf numFmtId="0" fontId="128" fillId="0" borderId="80" xfId="329" applyFont="1" applyBorder="1" applyAlignment="1" applyProtection="1">
      <alignment horizontal="left" vertical="center"/>
      <protection/>
    </xf>
    <xf numFmtId="169" fontId="128" fillId="40" borderId="80" xfId="329" applyNumberFormat="1" applyFont="1" applyFill="1" applyBorder="1" applyAlignment="1" applyProtection="1">
      <alignment horizontal="right" vertical="center"/>
      <protection locked="0"/>
    </xf>
    <xf numFmtId="169" fontId="128" fillId="0" borderId="80" xfId="329" applyNumberFormat="1" applyFont="1" applyBorder="1" applyAlignment="1" applyProtection="1">
      <alignment horizontal="right" vertical="center"/>
      <protection/>
    </xf>
    <xf numFmtId="0" fontId="41" fillId="40" borderId="80" xfId="329" applyFont="1" applyFill="1" applyBorder="1" applyAlignment="1" applyProtection="1">
      <alignment horizontal="left" vertical="center" wrapText="1"/>
      <protection locked="0"/>
    </xf>
    <xf numFmtId="0" fontId="41" fillId="40" borderId="80" xfId="329" applyFill="1" applyBorder="1" applyAlignment="1" applyProtection="1">
      <alignment horizontal="left" vertical="center"/>
      <protection locked="0"/>
    </xf>
    <xf numFmtId="0" fontId="15" fillId="19" borderId="180" xfId="26" applyFont="1" applyFill="1" applyBorder="1" applyAlignment="1">
      <alignment horizontal="center"/>
      <protection/>
    </xf>
    <xf numFmtId="0" fontId="15" fillId="19" borderId="181" xfId="26" applyFont="1" applyFill="1" applyBorder="1" applyAlignment="1">
      <alignment horizontal="center"/>
      <protection/>
    </xf>
    <xf numFmtId="0" fontId="15" fillId="19" borderId="56" xfId="26" applyFont="1" applyFill="1" applyBorder="1" applyAlignment="1">
      <alignment horizontal="center"/>
      <protection/>
    </xf>
    <xf numFmtId="0" fontId="8" fillId="0" borderId="38" xfId="32" applyFont="1" applyBorder="1">
      <alignment/>
      <protection/>
    </xf>
    <xf numFmtId="0" fontId="8" fillId="0" borderId="39" xfId="32" applyFont="1" applyBorder="1">
      <alignment/>
      <protection/>
    </xf>
    <xf numFmtId="0" fontId="8" fillId="0" borderId="75" xfId="32" applyFont="1" applyBorder="1">
      <alignment/>
      <protection/>
    </xf>
    <xf numFmtId="0" fontId="8" fillId="0" borderId="15" xfId="32" applyFont="1" applyBorder="1">
      <alignment/>
      <protection/>
    </xf>
    <xf numFmtId="0" fontId="15" fillId="19" borderId="201" xfId="26" applyFont="1" applyFill="1" applyBorder="1" applyAlignment="1">
      <alignment horizontal="center"/>
      <protection/>
    </xf>
    <xf numFmtId="0" fontId="15" fillId="19" borderId="186" xfId="26" applyFont="1" applyFill="1" applyBorder="1" applyAlignment="1">
      <alignment horizontal="center"/>
      <protection/>
    </xf>
    <xf numFmtId="0" fontId="15" fillId="19" borderId="202" xfId="26" applyFont="1" applyFill="1" applyBorder="1" applyAlignment="1">
      <alignment horizontal="center"/>
      <protection/>
    </xf>
    <xf numFmtId="3" fontId="15" fillId="19" borderId="203" xfId="26" applyNumberFormat="1" applyFont="1" applyFill="1" applyBorder="1" applyAlignment="1">
      <alignment horizontal="center"/>
      <protection/>
    </xf>
    <xf numFmtId="3" fontId="15" fillId="19" borderId="56" xfId="26" applyNumberFormat="1" applyFont="1" applyFill="1" applyBorder="1" applyAlignment="1">
      <alignment horizontal="center"/>
      <protection/>
    </xf>
    <xf numFmtId="0" fontId="0" fillId="0" borderId="38" xfId="32" applyFont="1" applyBorder="1">
      <alignment/>
      <protection/>
    </xf>
    <xf numFmtId="0" fontId="0" fillId="0" borderId="39" xfId="32" applyFont="1" applyBorder="1">
      <alignment/>
      <protection/>
    </xf>
    <xf numFmtId="0" fontId="0" fillId="0" borderId="75" xfId="32" applyFont="1" applyBorder="1">
      <alignment/>
      <protection/>
    </xf>
    <xf numFmtId="0" fontId="0" fillId="0" borderId="15" xfId="32" applyFont="1" applyBorder="1">
      <alignment/>
      <protection/>
    </xf>
    <xf numFmtId="0" fontId="15" fillId="19" borderId="188" xfId="26" applyFont="1" applyFill="1" applyBorder="1" applyAlignment="1">
      <alignment horizontal="center"/>
      <protection/>
    </xf>
    <xf numFmtId="0" fontId="15" fillId="19" borderId="52" xfId="26" applyFont="1" applyFill="1" applyBorder="1" applyAlignment="1">
      <alignment horizontal="center"/>
      <protection/>
    </xf>
    <xf numFmtId="0" fontId="15" fillId="19" borderId="189" xfId="26" applyFont="1" applyFill="1" applyBorder="1" applyAlignment="1">
      <alignment horizontal="center"/>
      <protection/>
    </xf>
    <xf numFmtId="0" fontId="8" fillId="0" borderId="120" xfId="36" applyFont="1" applyFill="1" applyBorder="1" applyAlignment="1">
      <alignment horizontal="center" vertical="center" wrapText="1"/>
      <protection/>
    </xf>
    <xf numFmtId="0" fontId="8" fillId="0" borderId="118" xfId="36" applyFont="1" applyFill="1" applyBorder="1" applyAlignment="1">
      <alignment horizontal="center" vertical="center" wrapText="1"/>
      <protection/>
    </xf>
    <xf numFmtId="3" fontId="8" fillId="0" borderId="120" xfId="36" applyNumberFormat="1" applyFont="1" applyFill="1" applyBorder="1" applyAlignment="1">
      <alignment horizontal="center"/>
      <protection/>
    </xf>
    <xf numFmtId="3" fontId="39" fillId="19" borderId="127" xfId="24" applyNumberFormat="1" applyFont="1" applyFill="1" applyBorder="1" applyAlignment="1">
      <alignment horizontal="right"/>
    </xf>
    <xf numFmtId="3" fontId="39" fillId="19" borderId="179" xfId="24" applyNumberFormat="1" applyFont="1" applyFill="1" applyBorder="1" applyAlignment="1">
      <alignment horizontal="right"/>
    </xf>
  </cellXfs>
  <cellStyles count="319">
    <cellStyle name="Normal" xfId="0"/>
    <cellStyle name="Percent" xfId="15"/>
    <cellStyle name="Currency" xfId="16"/>
    <cellStyle name="Currency [0]" xfId="17"/>
    <cellStyle name="Comma" xfId="18"/>
    <cellStyle name="Comma [0]" xfId="19"/>
    <cellStyle name="Excel_BuiltIn_Nadpis 1 1" xfId="20"/>
    <cellStyle name="Hypertextový odkaz 2" xfId="21"/>
    <cellStyle name="Špatně" xfId="22"/>
    <cellStyle name="Měna 2" xfId="23"/>
    <cellStyle name="Měna 2 2" xfId="24"/>
    <cellStyle name="Měna 2 3" xfId="25"/>
    <cellStyle name="Normální 10" xfId="26"/>
    <cellStyle name="Normální 12" xfId="27"/>
    <cellStyle name="Normální 14" xfId="28"/>
    <cellStyle name="Normální 16" xfId="29"/>
    <cellStyle name="Normální 18" xfId="30"/>
    <cellStyle name="Normální 2" xfId="31"/>
    <cellStyle name="Normální 2 2" xfId="32"/>
    <cellStyle name="Normální 2 3" xfId="33"/>
    <cellStyle name="normální 2 4" xfId="34"/>
    <cellStyle name="Normální 3" xfId="35"/>
    <cellStyle name="Normální 3 2" xfId="36"/>
    <cellStyle name="Normální 3 3" xfId="37"/>
    <cellStyle name="Normální 3 5" xfId="38"/>
    <cellStyle name="normální 4" xfId="39"/>
    <cellStyle name="Normální 5" xfId="40"/>
    <cellStyle name="normální 5 2 2" xfId="41"/>
    <cellStyle name="Normální 6" xfId="42"/>
    <cellStyle name="Normální 7" xfId="43"/>
    <cellStyle name="Normální 9 2" xfId="44"/>
    <cellStyle name="normální_EPS_1" xfId="45"/>
    <cellStyle name="normální_EZS" xfId="46"/>
    <cellStyle name="normální_EZS_4566_01" xfId="47"/>
    <cellStyle name="normální_List1 2" xfId="48"/>
    <cellStyle name="normální_Výkaz a rozpočet" xfId="49"/>
    <cellStyle name="normální_Výkaz výměr MML" xfId="50"/>
    <cellStyle name="normální_Výkaz výměr MML 3" xfId="51"/>
    <cellStyle name="normální_Výkaz výměr Tábor 2" xfId="52"/>
    <cellStyle name="Procenta" xfId="53"/>
    <cellStyle name="Standard_Tabelle1" xfId="54"/>
    <cellStyle name="Styl 1" xfId="55"/>
    <cellStyle name="Normální 15" xfId="56"/>
    <cellStyle name="_MaR" xfId="57"/>
    <cellStyle name="_MaR 2" xfId="58"/>
    <cellStyle name="_MaR 2 2" xfId="59"/>
    <cellStyle name="_MaR 3" xfId="60"/>
    <cellStyle name="_MaR 4" xfId="61"/>
    <cellStyle name="20 % – Zvýraznění1 2" xfId="62"/>
    <cellStyle name="20 % – Zvýraznění1 2 2" xfId="63"/>
    <cellStyle name="20 % – Zvýraznění1 3" xfId="64"/>
    <cellStyle name="20 % – Zvýraznění1 4" xfId="65"/>
    <cellStyle name="20 % – Zvýraznění1 5" xfId="66"/>
    <cellStyle name="20 % – Zvýraznění2 2" xfId="67"/>
    <cellStyle name="20 % – Zvýraznění2 2 2" xfId="68"/>
    <cellStyle name="20 % – Zvýraznění2 3" xfId="69"/>
    <cellStyle name="20 % – Zvýraznění2 4" xfId="70"/>
    <cellStyle name="20 % – Zvýraznění2 5" xfId="71"/>
    <cellStyle name="20 % – Zvýraznění3 2" xfId="72"/>
    <cellStyle name="20 % – Zvýraznění3 2 2" xfId="73"/>
    <cellStyle name="20 % – Zvýraznění3 3" xfId="74"/>
    <cellStyle name="20 % – Zvýraznění3 4" xfId="75"/>
    <cellStyle name="20 % – Zvýraznění3 5" xfId="76"/>
    <cellStyle name="20 % – Zvýraznění4 2" xfId="77"/>
    <cellStyle name="20 % – Zvýraznění4 2 2" xfId="78"/>
    <cellStyle name="20 % – Zvýraznění4 3" xfId="79"/>
    <cellStyle name="20 % – Zvýraznění4 4" xfId="80"/>
    <cellStyle name="20 % – Zvýraznění4 5" xfId="81"/>
    <cellStyle name="20 % – Zvýraznění5 2" xfId="82"/>
    <cellStyle name="20 % – Zvýraznění5 2 2" xfId="83"/>
    <cellStyle name="20 % – Zvýraznění5 3" xfId="84"/>
    <cellStyle name="20 % – Zvýraznění5 4" xfId="85"/>
    <cellStyle name="20 % – Zvýraznění5 5" xfId="86"/>
    <cellStyle name="20 % – Zvýraznění6 2" xfId="87"/>
    <cellStyle name="20 % – Zvýraznění6 2 2" xfId="88"/>
    <cellStyle name="20 % – Zvýraznění6 3" xfId="89"/>
    <cellStyle name="20 % – Zvýraznění6 4" xfId="90"/>
    <cellStyle name="20 % – Zvýraznění6 5" xfId="91"/>
    <cellStyle name="40 % – Zvýraznění1 2" xfId="92"/>
    <cellStyle name="40 % – Zvýraznění1 2 2" xfId="93"/>
    <cellStyle name="40 % – Zvýraznění1 3" xfId="94"/>
    <cellStyle name="40 % – Zvýraznění1 4" xfId="95"/>
    <cellStyle name="40 % – Zvýraznění1 5" xfId="96"/>
    <cellStyle name="40 % – Zvýraznění2 2" xfId="97"/>
    <cellStyle name="40 % – Zvýraznění2 2 2" xfId="98"/>
    <cellStyle name="40 % – Zvýraznění2 3" xfId="99"/>
    <cellStyle name="40 % – Zvýraznění2 4" xfId="100"/>
    <cellStyle name="40 % – Zvýraznění2 5" xfId="101"/>
    <cellStyle name="40 % – Zvýraznění3 2" xfId="102"/>
    <cellStyle name="40 % – Zvýraznění3 2 2" xfId="103"/>
    <cellStyle name="40 % – Zvýraznění3 3" xfId="104"/>
    <cellStyle name="40 % – Zvýraznění3 4" xfId="105"/>
    <cellStyle name="40 % – Zvýraznění3 5" xfId="106"/>
    <cellStyle name="40 % – Zvýraznění4 2" xfId="107"/>
    <cellStyle name="40 % – Zvýraznění4 2 2" xfId="108"/>
    <cellStyle name="40 % – Zvýraznění4 3" xfId="109"/>
    <cellStyle name="40 % – Zvýraznění4 4" xfId="110"/>
    <cellStyle name="40 % – Zvýraznění4 5" xfId="111"/>
    <cellStyle name="40 % – Zvýraznění5 2" xfId="112"/>
    <cellStyle name="40 % – Zvýraznění5 2 2" xfId="113"/>
    <cellStyle name="40 % – Zvýraznění5 3" xfId="114"/>
    <cellStyle name="40 % – Zvýraznění5 4" xfId="115"/>
    <cellStyle name="40 % – Zvýraznění5 5" xfId="116"/>
    <cellStyle name="40 % – Zvýraznění6 2" xfId="117"/>
    <cellStyle name="40 % – Zvýraznění6 2 2" xfId="118"/>
    <cellStyle name="40 % – Zvýraznění6 3" xfId="119"/>
    <cellStyle name="40 % – Zvýraznění6 4" xfId="120"/>
    <cellStyle name="40 % – Zvýraznění6 5" xfId="121"/>
    <cellStyle name="60 % – Zvýraznění1 2" xfId="122"/>
    <cellStyle name="60 % – Zvýraznění1 2 2" xfId="123"/>
    <cellStyle name="60 % – Zvýraznění1 3" xfId="124"/>
    <cellStyle name="60 % – Zvýraznění1 4" xfId="125"/>
    <cellStyle name="60 % – Zvýraznění1 5" xfId="126"/>
    <cellStyle name="60 % – Zvýraznění2 2" xfId="127"/>
    <cellStyle name="60 % – Zvýraznění2 2 2" xfId="128"/>
    <cellStyle name="60 % – Zvýraznění2 3" xfId="129"/>
    <cellStyle name="60 % – Zvýraznění2 4" xfId="130"/>
    <cellStyle name="60 % – Zvýraznění2 5" xfId="131"/>
    <cellStyle name="60 % – Zvýraznění3 2" xfId="132"/>
    <cellStyle name="60 % – Zvýraznění3 2 2" xfId="133"/>
    <cellStyle name="60 % – Zvýraznění3 3" xfId="134"/>
    <cellStyle name="60 % – Zvýraznění3 4" xfId="135"/>
    <cellStyle name="60 % – Zvýraznění3 5" xfId="136"/>
    <cellStyle name="60 % – Zvýraznění4 2" xfId="137"/>
    <cellStyle name="60 % – Zvýraznění4 2 2" xfId="138"/>
    <cellStyle name="60 % – Zvýraznění4 3" xfId="139"/>
    <cellStyle name="60 % – Zvýraznění4 4" xfId="140"/>
    <cellStyle name="60 % – Zvýraznění4 5" xfId="141"/>
    <cellStyle name="60 % – Zvýraznění5 2" xfId="142"/>
    <cellStyle name="60 % – Zvýraznění5 2 2" xfId="143"/>
    <cellStyle name="60 % – Zvýraznění5 3" xfId="144"/>
    <cellStyle name="60 % – Zvýraznění5 4" xfId="145"/>
    <cellStyle name="60 % – Zvýraznění5 5" xfId="146"/>
    <cellStyle name="60 % – Zvýraznění6 2" xfId="147"/>
    <cellStyle name="60 % – Zvýraznění6 2 2" xfId="148"/>
    <cellStyle name="60 % – Zvýraznění6 3" xfId="149"/>
    <cellStyle name="60 % – Zvýraznění6 4" xfId="150"/>
    <cellStyle name="60 % – Zvýraznění6 5" xfId="151"/>
    <cellStyle name="Celkem 2" xfId="152"/>
    <cellStyle name="Celkem 2 2" xfId="153"/>
    <cellStyle name="Celkem 3" xfId="154"/>
    <cellStyle name="Celkem 4" xfId="155"/>
    <cellStyle name="Celkem 5" xfId="156"/>
    <cellStyle name="Dezimal [0]_Tabelle1" xfId="157"/>
    <cellStyle name="Dezimal_Tabelle1" xfId="158"/>
    <cellStyle name="Firma" xfId="159"/>
    <cellStyle name="Firma 2" xfId="160"/>
    <cellStyle name="Firma 2 2" xfId="161"/>
    <cellStyle name="Firma 3" xfId="162"/>
    <cellStyle name="Hlavní nadpis" xfId="163"/>
    <cellStyle name="Hlavní nadpis 2" xfId="164"/>
    <cellStyle name="Hlavní nadpis 2 2" xfId="165"/>
    <cellStyle name="Chybně 2" xfId="166"/>
    <cellStyle name="Chybně 2 2" xfId="167"/>
    <cellStyle name="Chybně 3" xfId="168"/>
    <cellStyle name="Chybně 4" xfId="169"/>
    <cellStyle name="Chybně 5" xfId="170"/>
    <cellStyle name="Kontrolní buňka 2" xfId="171"/>
    <cellStyle name="Kontrolní buňka 2 2" xfId="172"/>
    <cellStyle name="Kontrolní buňka 3" xfId="173"/>
    <cellStyle name="Kontrolní buňka 4" xfId="174"/>
    <cellStyle name="Kontrolní buňka 5" xfId="175"/>
    <cellStyle name="Nadpis 1 2" xfId="176"/>
    <cellStyle name="Nadpis 1 2 2" xfId="177"/>
    <cellStyle name="Nadpis 1 3" xfId="178"/>
    <cellStyle name="Nadpis 1 4" xfId="179"/>
    <cellStyle name="Nadpis 1 5" xfId="180"/>
    <cellStyle name="Nadpis 2 2" xfId="181"/>
    <cellStyle name="Nadpis 2 2 2" xfId="182"/>
    <cellStyle name="Nadpis 2 3" xfId="183"/>
    <cellStyle name="Nadpis 2 4" xfId="184"/>
    <cellStyle name="Nadpis 2 5" xfId="185"/>
    <cellStyle name="Nadpis 3 2" xfId="186"/>
    <cellStyle name="Nadpis 3 2 2" xfId="187"/>
    <cellStyle name="Nadpis 3 3" xfId="188"/>
    <cellStyle name="Nadpis 3 4" xfId="189"/>
    <cellStyle name="Nadpis 3 5" xfId="190"/>
    <cellStyle name="Nadpis 4 2" xfId="191"/>
    <cellStyle name="Nadpis 4 2 2" xfId="192"/>
    <cellStyle name="Nadpis 4 3" xfId="193"/>
    <cellStyle name="Nadpis 4 4" xfId="194"/>
    <cellStyle name="Nadpis 4 5" xfId="195"/>
    <cellStyle name="Název 2" xfId="196"/>
    <cellStyle name="Název 2 2" xfId="197"/>
    <cellStyle name="Název 3" xfId="198"/>
    <cellStyle name="Název 4" xfId="199"/>
    <cellStyle name="Název 5" xfId="200"/>
    <cellStyle name="Neutrální 2" xfId="201"/>
    <cellStyle name="Neutrální 2 2" xfId="202"/>
    <cellStyle name="Neutrální 3" xfId="203"/>
    <cellStyle name="Neutrální 4" xfId="204"/>
    <cellStyle name="Neutrální 5" xfId="205"/>
    <cellStyle name="normal" xfId="206"/>
    <cellStyle name="normal 2" xfId="207"/>
    <cellStyle name="normal 2 2" xfId="208"/>
    <cellStyle name="normal 3" xfId="209"/>
    <cellStyle name="Normální 11" xfId="210"/>
    <cellStyle name="Normální 12 2" xfId="211"/>
    <cellStyle name="Normální 13" xfId="212"/>
    <cellStyle name="Normální 13 2" xfId="213"/>
    <cellStyle name="Normální 14 2" xfId="214"/>
    <cellStyle name="Normální 2 6" xfId="215"/>
    <cellStyle name="Normální 2 2 2" xfId="216"/>
    <cellStyle name="normální 2 3 2" xfId="217"/>
    <cellStyle name="Normální 2 5" xfId="218"/>
    <cellStyle name="Normální 3 4" xfId="219"/>
    <cellStyle name="Normální 4 2" xfId="220"/>
    <cellStyle name="Normální 5 2" xfId="221"/>
    <cellStyle name="Normální 6 2" xfId="222"/>
    <cellStyle name="Normální 7 2" xfId="223"/>
    <cellStyle name="Normální 8" xfId="224"/>
    <cellStyle name="Normální 9" xfId="225"/>
    <cellStyle name="Podnadpis" xfId="226"/>
    <cellStyle name="Podnadpis 2" xfId="227"/>
    <cellStyle name="Podnadpis 2 2" xfId="228"/>
    <cellStyle name="Poznámka 2" xfId="229"/>
    <cellStyle name="Poznámka 2 2" xfId="230"/>
    <cellStyle name="Poznámka 3" xfId="231"/>
    <cellStyle name="Poznámka 3 2" xfId="232"/>
    <cellStyle name="Poznámka 4" xfId="233"/>
    <cellStyle name="Poznámka 5" xfId="234"/>
    <cellStyle name="Procenta 5" xfId="235"/>
    <cellStyle name="Procenta 2" xfId="236"/>
    <cellStyle name="Procenta 2 2" xfId="237"/>
    <cellStyle name="Procenta 3" xfId="238"/>
    <cellStyle name="Procenta 4" xfId="239"/>
    <cellStyle name="Propojená buňka 2" xfId="240"/>
    <cellStyle name="Propojená buňka 2 2" xfId="241"/>
    <cellStyle name="Propojená buňka 3" xfId="242"/>
    <cellStyle name="Propojená buňka 4" xfId="243"/>
    <cellStyle name="Propojená buňka 5" xfId="244"/>
    <cellStyle name="Správně 2" xfId="245"/>
    <cellStyle name="Správně 2 2" xfId="246"/>
    <cellStyle name="Správně 3" xfId="247"/>
    <cellStyle name="Správně 4" xfId="248"/>
    <cellStyle name="Správně 5" xfId="249"/>
    <cellStyle name="Stín+tučně" xfId="250"/>
    <cellStyle name="Stín+tučně 2" xfId="251"/>
    <cellStyle name="Stín+tučně 2 2" xfId="252"/>
    <cellStyle name="Stín+tučně 3" xfId="253"/>
    <cellStyle name="Stín+tučně+velké písmo" xfId="254"/>
    <cellStyle name="Stín+tučně+velké písmo 2" xfId="255"/>
    <cellStyle name="Stín+tučně+velké písmo 2 2" xfId="256"/>
    <cellStyle name="Text upozornění 2" xfId="257"/>
    <cellStyle name="Text upozornění 2 2" xfId="258"/>
    <cellStyle name="Text upozornění 3" xfId="259"/>
    <cellStyle name="Text upozornění 4" xfId="260"/>
    <cellStyle name="Text upozornění 5" xfId="261"/>
    <cellStyle name="Tučně" xfId="262"/>
    <cellStyle name="Tučně 2" xfId="263"/>
    <cellStyle name="Tučně 2 2" xfId="264"/>
    <cellStyle name="Tučně 3" xfId="265"/>
    <cellStyle name="TYP ŘÁDKU_4(sloupceJ-L)" xfId="266"/>
    <cellStyle name="Vstup 2" xfId="267"/>
    <cellStyle name="Vstup 2 2" xfId="268"/>
    <cellStyle name="Vstup 3" xfId="269"/>
    <cellStyle name="Vstup 4" xfId="270"/>
    <cellStyle name="Vstup 5" xfId="271"/>
    <cellStyle name="Výpočet 2" xfId="272"/>
    <cellStyle name="Výpočet 2 2" xfId="273"/>
    <cellStyle name="Výpočet 3" xfId="274"/>
    <cellStyle name="Výpočet 4" xfId="275"/>
    <cellStyle name="Výpočet 5" xfId="276"/>
    <cellStyle name="Výstup 2" xfId="277"/>
    <cellStyle name="Výstup 2 2" xfId="278"/>
    <cellStyle name="Výstup 3" xfId="279"/>
    <cellStyle name="Výstup 4" xfId="280"/>
    <cellStyle name="Výstup 5" xfId="281"/>
    <cellStyle name="Vysvětlující text 2" xfId="282"/>
    <cellStyle name="Vysvětlující text 2 2" xfId="283"/>
    <cellStyle name="Vysvětlující text 3" xfId="284"/>
    <cellStyle name="Vysvětlující text 4" xfId="285"/>
    <cellStyle name="Vysvětlující text 5" xfId="286"/>
    <cellStyle name="Währung [0]_Tabelle1" xfId="287"/>
    <cellStyle name="Währung_Tabelle1" xfId="288"/>
    <cellStyle name="základní" xfId="289"/>
    <cellStyle name="základní 2" xfId="290"/>
    <cellStyle name="základní 2 2" xfId="291"/>
    <cellStyle name="základní 3" xfId="292"/>
    <cellStyle name="základní 4" xfId="293"/>
    <cellStyle name="Zvýraznění 1 2" xfId="294"/>
    <cellStyle name="Zvýraznění 1 2 2" xfId="295"/>
    <cellStyle name="Zvýraznění 1 3" xfId="296"/>
    <cellStyle name="Zvýraznění 1 4" xfId="297"/>
    <cellStyle name="Zvýraznění 1 5" xfId="298"/>
    <cellStyle name="Zvýraznění 2 2" xfId="299"/>
    <cellStyle name="Zvýraznění 2 2 2" xfId="300"/>
    <cellStyle name="Zvýraznění 2 3" xfId="301"/>
    <cellStyle name="Zvýraznění 2 4" xfId="302"/>
    <cellStyle name="Zvýraznění 2 5" xfId="303"/>
    <cellStyle name="Zvýraznění 3 2" xfId="304"/>
    <cellStyle name="Zvýraznění 3 2 2" xfId="305"/>
    <cellStyle name="Zvýraznění 3 3" xfId="306"/>
    <cellStyle name="Zvýraznění 3 4" xfId="307"/>
    <cellStyle name="Zvýraznění 3 5" xfId="308"/>
    <cellStyle name="Zvýraznění 4 2" xfId="309"/>
    <cellStyle name="Zvýraznění 4 2 2" xfId="310"/>
    <cellStyle name="Zvýraznění 4 3" xfId="311"/>
    <cellStyle name="Zvýraznění 4 4" xfId="312"/>
    <cellStyle name="Zvýraznění 4 5" xfId="313"/>
    <cellStyle name="Zvýraznění 5 2" xfId="314"/>
    <cellStyle name="Zvýraznění 5 2 2" xfId="315"/>
    <cellStyle name="Zvýraznění 5 3" xfId="316"/>
    <cellStyle name="Zvýraznění 5 4" xfId="317"/>
    <cellStyle name="Zvýraznění 5 5" xfId="318"/>
    <cellStyle name="Zvýraznění 6 2" xfId="319"/>
    <cellStyle name="Zvýraznění 6 2 2" xfId="320"/>
    <cellStyle name="Zvýraznění 6 3" xfId="321"/>
    <cellStyle name="Zvýraznění 6 4" xfId="322"/>
    <cellStyle name="Zvýraznění 6 5" xfId="323"/>
    <cellStyle name="Normální 2 7" xfId="324"/>
    <cellStyle name="normální 8 2" xfId="325"/>
    <cellStyle name="Normální 3 3 2" xfId="326"/>
    <cellStyle name="normální_Sešit1 2" xfId="327"/>
    <cellStyle name="Normální 2 3 3" xfId="328"/>
    <cellStyle name="Normální 17" xfId="329"/>
    <cellStyle name="Hypertextový odkaz 3" xfId="330"/>
    <cellStyle name="Normální 19" xfId="331"/>
    <cellStyle name="Hypertextový odkaz 4" xfId="3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3074" name="Obrázek 1" descr="C:\KROSplusData\System\Temp\radDA9E0.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33425" cy="285750"/>
    <xdr:pic>
      <xdr:nvPicPr>
        <xdr:cNvPr id="2" name="Obrázek 1" descr="C:\KROSplusData\System\Temp\rad12733.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Compaq\Documents\Radek\Metrostav\Divize%206\HOSTIVA&#344;SK&#201;%20Zahrady\rozpo&#269;ty\rozpo&#269;ty\SVES_BD_A_DPS_v&#253;kaz%20v&#253;m&#283;r_ZT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livi\PROJEKTY\V&#253;po&#269;ty\tepel%20zisky%20CNB%2027.3.pracovn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Zak&#225;zky\&#268;ZU\Dodatek%20DPS%201%20DWG,DOC,XLS\KOMPLETN&#205;%20DOKUMENTACE\D_DOKUMENTACE%20OBJEKT&#366;\D.1.Stavebn&#237;%20objekty\D.1.4.%20%20%20Technika%20prost&#345;ed&#237;%20staveb\D.1.4.4.%20VZT\VZT\VZT%20specifikace_17_08_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Zak&#225;zky\&#268;ZU\Dodatek%20DPS%201%20DWG,DOC,XLS\KOMPLETN&#205;%20DOKUMENTACE\D_DOKUMENTACE%20OBJEKT&#366;\D.1.Stavebn&#237;%20objekty\D.1.4.%20%20%20Technika%20prost&#345;ed&#237;%20staveb\D.1.4.3.%20Vyt&#225;p&#283;n&#237;+CHL\VZT\VZT%20specifikace_17_08_2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ojekty\2008\08145_Kl&#237;&#269;ov\VZT\Pr&#367;toky%20vzduchu_Kl&#237;&#269;ov.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Zak&#225;zky\&#268;ZU\Dodatek%20DPS%201\Rozpo&#269;et\Podklady%20ke%20zm&#283;n&#283;\SO%2013%20Are&#225;lov&#225;%20p&#345;&#237;pojka%20datov&#253;ch%20sit&#237;%20-%20slep&#253;%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Zakazka"/>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ulky"/>
      <sheetName val="Vzor"/>
      <sheetName val="Přehled"/>
      <sheetName val="0.3"/>
      <sheetName val="0.5"/>
      <sheetName val="0.6"/>
      <sheetName val="0.10"/>
      <sheetName val="0.13"/>
      <sheetName val="List2"/>
      <sheetName val="nový výpočet"/>
      <sheetName val="List3"/>
      <sheetName val="Sheet1"/>
      <sheetName val="4P107"/>
      <sheetName val="4P242"/>
      <sheetName val="4P241"/>
      <sheetName val="4P240"/>
      <sheetName val="4P239"/>
      <sheetName val="4P238"/>
      <sheetName val="4P237"/>
      <sheetName val="4P206"/>
      <sheetName val="4P205"/>
      <sheetName val="4P204"/>
      <sheetName val="4P203"/>
      <sheetName val="4P229"/>
      <sheetName val="4P228"/>
      <sheetName val="4P227"/>
      <sheetName val="4P226"/>
      <sheetName val="4P225"/>
      <sheetName val="4P224"/>
      <sheetName val="4P223"/>
      <sheetName val="4P222"/>
      <sheetName val="4P221"/>
      <sheetName val="4P220"/>
      <sheetName val="4P219"/>
      <sheetName val="4P218"/>
      <sheetName val="4P217"/>
      <sheetName val="4P216"/>
      <sheetName val="4P215"/>
      <sheetName val="4P214"/>
      <sheetName val="4P213"/>
      <sheetName val="4P212"/>
      <sheetName val="4P211"/>
      <sheetName val="3P234"/>
      <sheetName val="3P235"/>
      <sheetName val="3P236"/>
      <sheetName val="3P237"/>
      <sheetName val="3P238"/>
      <sheetName val="3P239"/>
      <sheetName val="3P240"/>
      <sheetName val="3P203"/>
      <sheetName val="3P204"/>
      <sheetName val="3P205"/>
      <sheetName val="3P206"/>
      <sheetName val="3P228"/>
      <sheetName val="3P227"/>
      <sheetName val="3P226"/>
      <sheetName val="3P225"/>
      <sheetName val="3P224"/>
      <sheetName val="3P223"/>
      <sheetName val="3P222"/>
      <sheetName val="3P221"/>
      <sheetName val="3P220"/>
      <sheetName val="3P219"/>
      <sheetName val="3P218"/>
      <sheetName val="3P217"/>
      <sheetName val="3P216"/>
      <sheetName val="3P215"/>
      <sheetName val="3P214"/>
      <sheetName val="3P213"/>
      <sheetName val="3P212"/>
      <sheetName val="3P211"/>
      <sheetName val="celkové zisky 2P"/>
      <sheetName val="souhrn 2P"/>
      <sheetName val="celkové 4P"/>
      <sheetName val="souhrn 4P"/>
      <sheetName val="celkové 2P,3P,4P "/>
      <sheetName val="souhrn 2P,3P,4P"/>
      <sheetName val="zasedačka celkem"/>
      <sheetName val="celkove 3P"/>
      <sheetName val="souhrn 3P"/>
      <sheetName val="rozměry místnosti"/>
      <sheetName val="výměny"/>
      <sheetName val="List5"/>
      <sheetName val="zisky po místnostech"/>
      <sheetName val="List1"/>
      <sheetName val="list 4"/>
      <sheetName val="zasedací místnost"/>
      <sheetName val="2P315"/>
      <sheetName val="2P314"/>
      <sheetName val="2P313"/>
      <sheetName val="2P312"/>
      <sheetName val="2P307"/>
      <sheetName val="2P306"/>
      <sheetName val="2P305"/>
      <sheetName val="2P304"/>
      <sheetName val="2P303"/>
      <sheetName val="2P302"/>
      <sheetName val="2P3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_3PP"/>
      <sheetName val="G_2PP"/>
      <sheetName val="G_1PP"/>
      <sheetName val="Obchod_plochy"/>
      <sheetName val="Požární klapky"/>
      <sheetName val="regulátory vzduchu"/>
      <sheetName val="Administrativa_bez_žaluz"/>
      <sheetName val="Specifikace"/>
    </sheetNames>
    <sheetDataSet>
      <sheetData sheetId="0" refreshError="1"/>
      <sheetData sheetId="1" refreshError="1"/>
      <sheetData sheetId="2">
        <row r="10">
          <cell r="G10" t="e">
            <v>#REF!</v>
          </cell>
        </row>
      </sheetData>
      <sheetData sheetId="3" refreshError="1"/>
      <sheetData sheetId="4" refreshError="1"/>
      <sheetData sheetId="5" refreshError="1"/>
      <sheetData sheetId="6">
        <row r="1">
          <cell r="H1">
            <v>20</v>
          </cell>
          <cell r="M1">
            <v>1.2</v>
          </cell>
        </row>
        <row r="2">
          <cell r="H2">
            <v>26</v>
          </cell>
          <cell r="M2">
            <v>1.01</v>
          </cell>
        </row>
        <row r="3">
          <cell r="D3">
            <v>10</v>
          </cell>
        </row>
        <row r="4">
          <cell r="D4">
            <v>30</v>
          </cell>
        </row>
        <row r="5">
          <cell r="D5">
            <v>0.65</v>
          </cell>
        </row>
      </sheetData>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_3PP"/>
      <sheetName val="G_2PP"/>
      <sheetName val="G_1PP"/>
      <sheetName val="Obchod_plochy"/>
      <sheetName val="Požární klapky"/>
      <sheetName val="regulátory vzduchu"/>
      <sheetName val="Administrativa_bez_žaluz"/>
      <sheetName val="Specifikace"/>
    </sheetNames>
    <sheetDataSet>
      <sheetData sheetId="0" refreshError="1"/>
      <sheetData sheetId="1" refreshError="1"/>
      <sheetData sheetId="2">
        <row r="10">
          <cell r="G10" t="e">
            <v>#REF!</v>
          </cell>
        </row>
      </sheetData>
      <sheetData sheetId="3" refreshError="1"/>
      <sheetData sheetId="4" refreshError="1"/>
      <sheetData sheetId="5" refreshError="1"/>
      <sheetData sheetId="6">
        <row r="1">
          <cell r="H1">
            <v>20</v>
          </cell>
          <cell r="M1">
            <v>1.2</v>
          </cell>
        </row>
        <row r="2">
          <cell r="H2">
            <v>26</v>
          </cell>
          <cell r="M2">
            <v>1.01</v>
          </cell>
        </row>
        <row r="3">
          <cell r="D3">
            <v>10</v>
          </cell>
        </row>
        <row r="4">
          <cell r="D4">
            <v>30</v>
          </cell>
        </row>
        <row r="5">
          <cell r="D5">
            <v>0.65</v>
          </cell>
        </row>
      </sheetData>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ulky"/>
      <sheetName val="Průběhy"/>
      <sheetName val="KLIMA"/>
      <sheetName val="TZ"/>
      <sheetName val="1.PP"/>
      <sheetName val="1_NP"/>
      <sheetName val="2.-6. NP"/>
      <sheetName val="CHÚC"/>
      <sheetName val="Kanceláře"/>
      <sheetName val="Sociálky"/>
      <sheetName val="Garáže, diesel"/>
      <sheetName val="Parametry"/>
      <sheetName val="Přehled"/>
    </sheetNames>
    <sheetDataSet>
      <sheetData sheetId="0" refreshError="1">
        <row r="4">
          <cell r="AE4">
            <v>2</v>
          </cell>
          <cell r="AF4">
            <v>3</v>
          </cell>
          <cell r="AG4">
            <v>4</v>
          </cell>
          <cell r="AH4">
            <v>5</v>
          </cell>
          <cell r="AI4">
            <v>6</v>
          </cell>
          <cell r="AJ4">
            <v>7</v>
          </cell>
          <cell r="AK4">
            <v>8</v>
          </cell>
          <cell r="AL4">
            <v>9</v>
          </cell>
          <cell r="AM4">
            <v>10</v>
          </cell>
          <cell r="AN4">
            <v>11</v>
          </cell>
          <cell r="AO4">
            <v>12</v>
          </cell>
          <cell r="AP4">
            <v>13</v>
          </cell>
          <cell r="AQ4">
            <v>14</v>
          </cell>
          <cell r="AR4">
            <v>15</v>
          </cell>
          <cell r="AS4">
            <v>16</v>
          </cell>
          <cell r="AT4">
            <v>17</v>
          </cell>
          <cell r="AU4">
            <v>18</v>
          </cell>
          <cell r="AV4">
            <v>19</v>
          </cell>
          <cell r="AW4">
            <v>20</v>
          </cell>
          <cell r="AX4">
            <v>21</v>
          </cell>
          <cell r="AY4">
            <v>22</v>
          </cell>
          <cell r="AZ4">
            <v>23</v>
          </cell>
          <cell r="BA4">
            <v>24</v>
          </cell>
        </row>
        <row r="5">
          <cell r="AD5">
            <v>0</v>
          </cell>
          <cell r="AL5">
            <v>6</v>
          </cell>
          <cell r="AM5">
            <v>12</v>
          </cell>
          <cell r="AN5">
            <v>15</v>
          </cell>
          <cell r="AO5">
            <v>17</v>
          </cell>
          <cell r="AP5">
            <v>15</v>
          </cell>
          <cell r="AQ5">
            <v>12</v>
          </cell>
          <cell r="AR5">
            <v>6</v>
          </cell>
          <cell r="BB5">
            <v>12</v>
          </cell>
        </row>
        <row r="6">
          <cell r="AD6">
            <v>1</v>
          </cell>
          <cell r="AK6">
            <v>3</v>
          </cell>
          <cell r="AL6">
            <v>10</v>
          </cell>
          <cell r="AM6">
            <v>15</v>
          </cell>
          <cell r="AN6">
            <v>19</v>
          </cell>
          <cell r="AO6">
            <v>20</v>
          </cell>
          <cell r="AP6">
            <v>19</v>
          </cell>
          <cell r="AQ6">
            <v>15</v>
          </cell>
          <cell r="AR6">
            <v>10</v>
          </cell>
          <cell r="AS6">
            <v>3</v>
          </cell>
          <cell r="BB6">
            <v>11</v>
          </cell>
        </row>
        <row r="7">
          <cell r="AD7">
            <v>2</v>
          </cell>
          <cell r="AJ7">
            <v>0</v>
          </cell>
          <cell r="AK7">
            <v>10</v>
          </cell>
          <cell r="AL7">
            <v>17</v>
          </cell>
          <cell r="AM7">
            <v>23</v>
          </cell>
          <cell r="AN7">
            <v>27</v>
          </cell>
          <cell r="AO7">
            <v>29</v>
          </cell>
          <cell r="AP7">
            <v>27</v>
          </cell>
          <cell r="AQ7">
            <v>23</v>
          </cell>
          <cell r="AR7">
            <v>17</v>
          </cell>
          <cell r="AS7">
            <v>10</v>
          </cell>
          <cell r="AT7">
            <v>0</v>
          </cell>
          <cell r="BB7">
            <v>10</v>
          </cell>
        </row>
        <row r="8">
          <cell r="AD8">
            <v>3</v>
          </cell>
          <cell r="AI8">
            <v>1</v>
          </cell>
          <cell r="AJ8">
            <v>10</v>
          </cell>
          <cell r="AK8">
            <v>19</v>
          </cell>
          <cell r="AL8">
            <v>27</v>
          </cell>
          <cell r="AM8">
            <v>34</v>
          </cell>
          <cell r="AN8">
            <v>39</v>
          </cell>
          <cell r="AO8">
            <v>40</v>
          </cell>
          <cell r="AP8">
            <v>39</v>
          </cell>
          <cell r="AQ8">
            <v>34</v>
          </cell>
          <cell r="AR8">
            <v>27</v>
          </cell>
          <cell r="AS8">
            <v>19</v>
          </cell>
          <cell r="AT8">
            <v>10</v>
          </cell>
          <cell r="AU8">
            <v>1</v>
          </cell>
          <cell r="BB8">
            <v>9</v>
          </cell>
        </row>
        <row r="9">
          <cell r="AD9">
            <v>4</v>
          </cell>
          <cell r="AH9">
            <v>0</v>
          </cell>
          <cell r="AI9">
            <v>9</v>
          </cell>
          <cell r="AJ9">
            <v>18</v>
          </cell>
          <cell r="AK9">
            <v>28</v>
          </cell>
          <cell r="AL9">
            <v>37</v>
          </cell>
          <cell r="AM9">
            <v>44</v>
          </cell>
          <cell r="AN9">
            <v>49</v>
          </cell>
          <cell r="AO9">
            <v>51</v>
          </cell>
          <cell r="AP9">
            <v>49</v>
          </cell>
          <cell r="AQ9">
            <v>44</v>
          </cell>
          <cell r="AR9">
            <v>37</v>
          </cell>
          <cell r="AS9">
            <v>28</v>
          </cell>
          <cell r="AT9">
            <v>18</v>
          </cell>
          <cell r="AU9">
            <v>9</v>
          </cell>
          <cell r="AV9">
            <v>0</v>
          </cell>
          <cell r="BB9">
            <v>8</v>
          </cell>
        </row>
        <row r="10">
          <cell r="AD10">
            <v>5</v>
          </cell>
          <cell r="AH10">
            <v>6</v>
          </cell>
          <cell r="AI10">
            <v>15</v>
          </cell>
          <cell r="AJ10">
            <v>25</v>
          </cell>
          <cell r="AK10">
            <v>34</v>
          </cell>
          <cell r="AL10">
            <v>44</v>
          </cell>
          <cell r="AM10">
            <v>52</v>
          </cell>
          <cell r="AN10">
            <v>58</v>
          </cell>
          <cell r="AO10">
            <v>60</v>
          </cell>
          <cell r="AP10">
            <v>58</v>
          </cell>
          <cell r="AQ10">
            <v>52</v>
          </cell>
          <cell r="AR10">
            <v>44</v>
          </cell>
          <cell r="AS10">
            <v>34</v>
          </cell>
          <cell r="AT10">
            <v>25</v>
          </cell>
          <cell r="AU10">
            <v>15</v>
          </cell>
          <cell r="AV10">
            <v>6</v>
          </cell>
          <cell r="BB10">
            <v>7</v>
          </cell>
        </row>
        <row r="11">
          <cell r="AD11">
            <v>6</v>
          </cell>
          <cell r="AH11">
            <v>9</v>
          </cell>
          <cell r="AI11">
            <v>18</v>
          </cell>
          <cell r="AJ11">
            <v>27</v>
          </cell>
          <cell r="AK11">
            <v>37</v>
          </cell>
          <cell r="AL11">
            <v>46</v>
          </cell>
          <cell r="AM11">
            <v>55</v>
          </cell>
          <cell r="AN11">
            <v>61</v>
          </cell>
          <cell r="AO11">
            <v>63</v>
          </cell>
          <cell r="AP11">
            <v>61</v>
          </cell>
          <cell r="AQ11">
            <v>55</v>
          </cell>
          <cell r="AR11">
            <v>46</v>
          </cell>
          <cell r="AS11">
            <v>37</v>
          </cell>
          <cell r="AT11">
            <v>27</v>
          </cell>
          <cell r="AU11">
            <v>18</v>
          </cell>
          <cell r="AV11">
            <v>9</v>
          </cell>
          <cell r="BB11">
            <v>6</v>
          </cell>
        </row>
        <row r="12">
          <cell r="AD12">
            <v>0</v>
          </cell>
          <cell r="AL12">
            <v>139</v>
          </cell>
          <cell r="AM12">
            <v>152</v>
          </cell>
          <cell r="AN12">
            <v>166</v>
          </cell>
          <cell r="AO12">
            <v>180</v>
          </cell>
          <cell r="AP12">
            <v>194</v>
          </cell>
          <cell r="AQ12">
            <v>208</v>
          </cell>
          <cell r="AR12">
            <v>221</v>
          </cell>
          <cell r="BB12">
            <v>12</v>
          </cell>
        </row>
        <row r="13">
          <cell r="AD13">
            <v>1</v>
          </cell>
          <cell r="AK13">
            <v>125</v>
          </cell>
          <cell r="AL13">
            <v>138</v>
          </cell>
          <cell r="AM13">
            <v>151</v>
          </cell>
          <cell r="AN13">
            <v>165</v>
          </cell>
          <cell r="AO13">
            <v>180</v>
          </cell>
          <cell r="AP13">
            <v>195</v>
          </cell>
          <cell r="AQ13">
            <v>209</v>
          </cell>
          <cell r="AR13">
            <v>222</v>
          </cell>
          <cell r="AS13">
            <v>235</v>
          </cell>
          <cell r="BB13">
            <v>11</v>
          </cell>
        </row>
        <row r="14">
          <cell r="AD14">
            <v>2</v>
          </cell>
          <cell r="AJ14">
            <v>109</v>
          </cell>
          <cell r="AK14">
            <v>121</v>
          </cell>
          <cell r="AL14">
            <v>134</v>
          </cell>
          <cell r="AM14">
            <v>148</v>
          </cell>
          <cell r="AN14">
            <v>164</v>
          </cell>
          <cell r="AO14">
            <v>180</v>
          </cell>
          <cell r="AP14">
            <v>196</v>
          </cell>
          <cell r="AQ14">
            <v>212</v>
          </cell>
          <cell r="AR14">
            <v>226</v>
          </cell>
          <cell r="AS14">
            <v>239</v>
          </cell>
          <cell r="AT14">
            <v>241</v>
          </cell>
          <cell r="BB14">
            <v>10</v>
          </cell>
        </row>
        <row r="15">
          <cell r="AD15">
            <v>3</v>
          </cell>
          <cell r="AI15">
            <v>89</v>
          </cell>
          <cell r="AJ15">
            <v>101</v>
          </cell>
          <cell r="AK15">
            <v>114</v>
          </cell>
          <cell r="AL15">
            <v>127</v>
          </cell>
          <cell r="AM15">
            <v>143</v>
          </cell>
          <cell r="AN15">
            <v>160</v>
          </cell>
          <cell r="AO15">
            <v>180</v>
          </cell>
          <cell r="AP15">
            <v>200</v>
          </cell>
          <cell r="AQ15">
            <v>217</v>
          </cell>
          <cell r="AR15">
            <v>233</v>
          </cell>
          <cell r="AS15">
            <v>246</v>
          </cell>
          <cell r="AT15">
            <v>259</v>
          </cell>
          <cell r="AU15">
            <v>271</v>
          </cell>
          <cell r="BB15">
            <v>9</v>
          </cell>
        </row>
        <row r="16">
          <cell r="AD16">
            <v>4</v>
          </cell>
          <cell r="AH16">
            <v>72</v>
          </cell>
          <cell r="AI16">
            <v>83</v>
          </cell>
          <cell r="AJ16">
            <v>94</v>
          </cell>
          <cell r="AK16">
            <v>106</v>
          </cell>
          <cell r="AL16">
            <v>120</v>
          </cell>
          <cell r="AM16">
            <v>137</v>
          </cell>
          <cell r="AN16">
            <v>157</v>
          </cell>
          <cell r="AO16">
            <v>180</v>
          </cell>
          <cell r="AP16">
            <v>203</v>
          </cell>
          <cell r="AQ16">
            <v>223</v>
          </cell>
          <cell r="AR16">
            <v>240</v>
          </cell>
          <cell r="AS16">
            <v>254</v>
          </cell>
          <cell r="AT16">
            <v>266</v>
          </cell>
          <cell r="AU16">
            <v>277</v>
          </cell>
          <cell r="AV16">
            <v>288</v>
          </cell>
          <cell r="BB16">
            <v>8</v>
          </cell>
        </row>
        <row r="17">
          <cell r="AD17">
            <v>5</v>
          </cell>
          <cell r="AH17">
            <v>67</v>
          </cell>
          <cell r="AI17">
            <v>77</v>
          </cell>
          <cell r="AJ17">
            <v>88</v>
          </cell>
          <cell r="AK17">
            <v>100</v>
          </cell>
          <cell r="AL17">
            <v>114</v>
          </cell>
          <cell r="AM17">
            <v>131</v>
          </cell>
          <cell r="AN17">
            <v>152</v>
          </cell>
          <cell r="AO17">
            <v>180</v>
          </cell>
          <cell r="AP17">
            <v>208</v>
          </cell>
          <cell r="AQ17">
            <v>229</v>
          </cell>
          <cell r="AR17">
            <v>246</v>
          </cell>
          <cell r="AS17">
            <v>260</v>
          </cell>
          <cell r="AT17">
            <v>272</v>
          </cell>
          <cell r="AU17">
            <v>283</v>
          </cell>
          <cell r="AV17">
            <v>293</v>
          </cell>
          <cell r="BB17">
            <v>7</v>
          </cell>
        </row>
        <row r="18">
          <cell r="AD18">
            <v>6</v>
          </cell>
          <cell r="AH18">
            <v>64</v>
          </cell>
          <cell r="AI18">
            <v>74</v>
          </cell>
          <cell r="AJ18">
            <v>85</v>
          </cell>
          <cell r="AK18">
            <v>97</v>
          </cell>
          <cell r="AL18">
            <v>110</v>
          </cell>
          <cell r="AM18">
            <v>128</v>
          </cell>
          <cell r="AN18">
            <v>151</v>
          </cell>
          <cell r="AO18">
            <v>180</v>
          </cell>
          <cell r="AP18">
            <v>209</v>
          </cell>
          <cell r="AQ18">
            <v>232</v>
          </cell>
          <cell r="AR18">
            <v>250</v>
          </cell>
          <cell r="AS18">
            <v>263</v>
          </cell>
          <cell r="AT18">
            <v>275</v>
          </cell>
          <cell r="AU18">
            <v>286</v>
          </cell>
          <cell r="AV18">
            <v>296</v>
          </cell>
          <cell r="BB18">
            <v>6</v>
          </cell>
        </row>
        <row r="24">
          <cell r="J24">
            <v>3</v>
          </cell>
          <cell r="K24" t="str">
            <v>I_březen</v>
          </cell>
        </row>
        <row r="25">
          <cell r="J25">
            <v>4</v>
          </cell>
          <cell r="K25" t="str">
            <v>I_duben</v>
          </cell>
        </row>
        <row r="26">
          <cell r="J26">
            <v>5</v>
          </cell>
          <cell r="K26" t="str">
            <v>I_květen</v>
          </cell>
        </row>
        <row r="27">
          <cell r="J27">
            <v>6</v>
          </cell>
          <cell r="K27" t="str">
            <v>I_červen</v>
          </cell>
        </row>
        <row r="28">
          <cell r="J28">
            <v>7</v>
          </cell>
          <cell r="K28" t="str">
            <v>I_červenec</v>
          </cell>
        </row>
        <row r="29">
          <cell r="J29">
            <v>8</v>
          </cell>
          <cell r="K29" t="str">
            <v>I_srpen</v>
          </cell>
        </row>
        <row r="30">
          <cell r="J30">
            <v>9</v>
          </cell>
          <cell r="K30" t="str">
            <v>I_září</v>
          </cell>
        </row>
        <row r="31">
          <cell r="J31">
            <v>10</v>
          </cell>
          <cell r="K31" t="str">
            <v>I_říjen</v>
          </cell>
        </row>
      </sheetData>
      <sheetData sheetId="1" refreshError="1">
        <row r="58">
          <cell r="D58">
            <v>26</v>
          </cell>
        </row>
        <row r="63">
          <cell r="D63">
            <v>8.100000000000001</v>
          </cell>
        </row>
        <row r="64">
          <cell r="D64">
            <v>19.35</v>
          </cell>
        </row>
        <row r="65">
          <cell r="D65">
            <v>25.650000000000002</v>
          </cell>
        </row>
        <row r="66">
          <cell r="D66">
            <v>29.549999999999997</v>
          </cell>
        </row>
        <row r="67">
          <cell r="D67">
            <v>30</v>
          </cell>
        </row>
        <row r="68">
          <cell r="D68">
            <v>31.200000000000003</v>
          </cell>
        </row>
        <row r="69">
          <cell r="D69">
            <v>29.25</v>
          </cell>
        </row>
        <row r="70">
          <cell r="D70">
            <v>18.15</v>
          </cell>
        </row>
        <row r="71">
          <cell r="D71">
            <v>9.75</v>
          </cell>
        </row>
        <row r="75">
          <cell r="C75">
            <v>1.5</v>
          </cell>
        </row>
        <row r="76">
          <cell r="C76">
            <v>50</v>
          </cell>
        </row>
        <row r="77">
          <cell r="C77">
            <v>50</v>
          </cell>
        </row>
        <row r="78">
          <cell r="C78">
            <v>0.7</v>
          </cell>
        </row>
      </sheetData>
      <sheetData sheetId="2" refreshError="1"/>
      <sheetData sheetId="3" refreshError="1">
        <row r="33">
          <cell r="D33">
            <v>6</v>
          </cell>
          <cell r="H33" t="str">
            <v>I_červen</v>
          </cell>
          <cell r="O33">
            <v>10</v>
          </cell>
        </row>
        <row r="34">
          <cell r="D34">
            <v>0.9</v>
          </cell>
        </row>
        <row r="35">
          <cell r="D35">
            <v>32</v>
          </cell>
        </row>
        <row r="36">
          <cell r="D36">
            <v>25</v>
          </cell>
        </row>
        <row r="40">
          <cell r="D40">
            <v>1.2</v>
          </cell>
        </row>
        <row r="41">
          <cell r="D41">
            <v>1.01</v>
          </cell>
        </row>
        <row r="45">
          <cell r="D45">
            <v>100</v>
          </cell>
        </row>
        <row r="46">
          <cell r="D46">
            <v>2257</v>
          </cell>
        </row>
        <row r="47">
          <cell r="D47">
            <v>5</v>
          </cell>
        </row>
        <row r="48">
          <cell r="D48">
            <v>4.2</v>
          </cell>
        </row>
        <row r="49">
          <cell r="D49">
            <v>1000</v>
          </cell>
        </row>
        <row r="50">
          <cell r="D50">
            <v>1.1</v>
          </cell>
        </row>
        <row r="52">
          <cell r="D52">
            <v>22</v>
          </cell>
        </row>
        <row r="53">
          <cell r="D53">
            <v>-12</v>
          </cell>
        </row>
        <row r="54">
          <cell r="D54">
            <v>17</v>
          </cell>
        </row>
        <row r="55">
          <cell r="D55">
            <v>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tavby"/>
      <sheetName val="13 - Areálová přípojka da..."/>
    </sheetNames>
    <sheetDataSet>
      <sheetData sheetId="0">
        <row r="6">
          <cell r="K6" t="str">
            <v>Hight-tech výukový pavilon  ČZU   - ZMĚNA</v>
          </cell>
        </row>
        <row r="8">
          <cell r="AN8" t="str">
            <v>04.09.2017</v>
          </cell>
        </row>
        <row r="13">
          <cell r="AN13" t="str">
            <v>Vyplň údaj</v>
          </cell>
        </row>
        <row r="14">
          <cell r="E14" t="str">
            <v>Vyplň údaj</v>
          </cell>
          <cell r="AN14" t="str">
            <v>Vyplň údaj</v>
          </cell>
        </row>
        <row r="20">
          <cell r="E20" t="str">
            <v> </v>
          </cell>
        </row>
      </sheetData>
      <sheetData sheetId="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showGridLines="0" workbookViewId="0" topLeftCell="A1">
      <pane ySplit="10" topLeftCell="A11" activePane="bottomLeft" state="frozen"/>
      <selection pane="bottomLeft" activeCell="F12" sqref="F12"/>
    </sheetView>
  </sheetViews>
  <sheetFormatPr defaultColWidth="9.00390625" defaultRowHeight="12" customHeight="1"/>
  <cols>
    <col min="1" max="1" width="10.00390625" style="663" customWidth="1"/>
    <col min="2" max="2" width="56.57421875" style="663" customWidth="1"/>
    <col min="3" max="3" width="18.7109375" style="663" customWidth="1"/>
    <col min="4" max="4" width="16.8515625" style="663" customWidth="1"/>
    <col min="5" max="5" width="18.421875" style="663" customWidth="1"/>
    <col min="6" max="16384" width="9.00390625" style="701" customWidth="1"/>
  </cols>
  <sheetData>
    <row r="1" spans="1:5" s="663" customFormat="1" ht="27.95" customHeight="1" thickBot="1">
      <c r="A1" s="1334" t="s">
        <v>2451</v>
      </c>
      <c r="B1" s="1335"/>
      <c r="C1" s="1335"/>
      <c r="D1" s="1335"/>
      <c r="E1" s="1336"/>
    </row>
    <row r="2" spans="1:5" s="663" customFormat="1" ht="6.75" customHeight="1">
      <c r="A2" s="664"/>
      <c r="B2" s="665"/>
      <c r="C2" s="666"/>
      <c r="D2" s="667"/>
      <c r="E2" s="668"/>
    </row>
    <row r="3" spans="1:5" s="674" customFormat="1" ht="27.95" customHeight="1">
      <c r="A3" s="669" t="s">
        <v>2404</v>
      </c>
      <c r="B3" s="670" t="s">
        <v>3242</v>
      </c>
      <c r="C3" s="671"/>
      <c r="D3" s="672"/>
      <c r="E3" s="673"/>
    </row>
    <row r="4" spans="1:5" s="663" customFormat="1" ht="6.75" customHeight="1">
      <c r="A4" s="664"/>
      <c r="B4" s="665"/>
      <c r="C4" s="666"/>
      <c r="D4" s="667"/>
      <c r="E4" s="668"/>
    </row>
    <row r="5" spans="1:5" s="663" customFormat="1" ht="13.7" customHeight="1">
      <c r="A5" s="675" t="s">
        <v>3243</v>
      </c>
      <c r="B5" s="676" t="s">
        <v>3244</v>
      </c>
      <c r="C5" s="677"/>
      <c r="D5" s="676"/>
      <c r="E5" s="678"/>
    </row>
    <row r="6" spans="1:5" s="663" customFormat="1" ht="13.7" customHeight="1">
      <c r="A6" s="675" t="s">
        <v>2398</v>
      </c>
      <c r="B6" s="676"/>
      <c r="C6" s="677"/>
      <c r="D6" s="676"/>
      <c r="E6" s="678"/>
    </row>
    <row r="7" spans="1:5" s="663" customFormat="1" ht="13.7" customHeight="1">
      <c r="A7" s="679" t="s">
        <v>3245</v>
      </c>
      <c r="B7" s="676" t="s">
        <v>3246</v>
      </c>
      <c r="C7" s="666"/>
      <c r="D7" s="667"/>
      <c r="E7" s="668"/>
    </row>
    <row r="8" spans="1:5" s="663" customFormat="1" ht="6.75" customHeight="1">
      <c r="A8" s="680"/>
      <c r="B8" s="681"/>
      <c r="C8" s="681"/>
      <c r="D8" s="681"/>
      <c r="E8" s="682"/>
    </row>
    <row r="9" spans="1:5" s="686" customFormat="1" ht="23.25" customHeight="1">
      <c r="A9" s="683" t="s">
        <v>2395</v>
      </c>
      <c r="B9" s="684" t="s">
        <v>3247</v>
      </c>
      <c r="C9" s="684" t="s">
        <v>2435</v>
      </c>
      <c r="D9" s="684" t="s">
        <v>3248</v>
      </c>
      <c r="E9" s="685" t="s">
        <v>2429</v>
      </c>
    </row>
    <row r="10" spans="1:5" s="663" customFormat="1" ht="6.75" customHeight="1">
      <c r="A10" s="680"/>
      <c r="B10" s="681"/>
      <c r="C10" s="681"/>
      <c r="D10" s="681"/>
      <c r="E10" s="682"/>
    </row>
    <row r="11" spans="1:5" s="691" customFormat="1" ht="18.95" customHeight="1">
      <c r="A11" s="687"/>
      <c r="B11" s="688" t="s">
        <v>3249</v>
      </c>
      <c r="C11" s="689"/>
      <c r="D11" s="689"/>
      <c r="E11" s="690"/>
    </row>
    <row r="12" spans="1:5" s="691" customFormat="1" ht="20.1" customHeight="1">
      <c r="A12" s="692" t="s">
        <v>3250</v>
      </c>
      <c r="B12" s="693" t="s">
        <v>3251</v>
      </c>
      <c r="C12" s="694">
        <f>'01 - Výukový pavilon'!M30</f>
        <v>0</v>
      </c>
      <c r="D12" s="695">
        <f>+C12*0.21</f>
        <v>0</v>
      </c>
      <c r="E12" s="696">
        <f>+C12+D12</f>
        <v>0</v>
      </c>
    </row>
    <row r="13" spans="1:5" s="691" customFormat="1" ht="20.1" customHeight="1">
      <c r="A13" s="692" t="s">
        <v>3252</v>
      </c>
      <c r="B13" s="693" t="s">
        <v>3253</v>
      </c>
      <c r="C13" s="695">
        <f>Infrastruktura!M30</f>
        <v>0</v>
      </c>
      <c r="D13" s="695">
        <f>+C13*0.21</f>
        <v>0</v>
      </c>
      <c r="E13" s="696">
        <f>+C13+D13</f>
        <v>0</v>
      </c>
    </row>
    <row r="14" spans="1:5" s="691" customFormat="1" ht="20.1" customHeight="1">
      <c r="A14" s="697"/>
      <c r="B14" s="698" t="s">
        <v>3254</v>
      </c>
      <c r="C14" s="699">
        <f>SUM(C12:C13)</f>
        <v>0</v>
      </c>
      <c r="D14" s="699">
        <f>SUM(D12:D13)</f>
        <v>0</v>
      </c>
      <c r="E14" s="700">
        <f>SUM(E12:E13)</f>
        <v>0</v>
      </c>
    </row>
  </sheetData>
  <sheetProtection algorithmName="SHA-512" hashValue="LpwijDEkuy7vGcXPvVfApPEZnUARjwmzNXm4F2J7b77ZizglABW6BrI/yWkzFwVnCwsDrXqXEaBsw9ggJzH5aQ==" saltValue="s6uL2kYxA8Wc0hR1s+DIfA==" spinCount="100000" sheet="1" objects="1" scenarios="1" selectLockedCells="1"/>
  <mergeCells count="1">
    <mergeCell ref="A1:E1"/>
  </mergeCells>
  <printOptions horizontalCentered="1"/>
  <pageMargins left="0.39370079040527345" right="0.39370079040527345" top="0.7874015808105469" bottom="0.7874015808105469" header="0" footer="0"/>
  <pageSetup blackAndWhite="1" fitToHeight="100" fitToWidth="1" horizontalDpi="600" verticalDpi="600" orientation="landscape" paperSize="9" r:id="rId1"/>
  <headerFooter alignWithMargins="0">
    <oddFooter>&amp;C   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52"/>
  <sheetViews>
    <sheetView workbookViewId="0" topLeftCell="A1">
      <pane ySplit="2" topLeftCell="A27" activePane="bottomLeft" state="frozen"/>
      <selection pane="bottomLeft" activeCell="G27" sqref="G27"/>
    </sheetView>
  </sheetViews>
  <sheetFormatPr defaultColWidth="8.8515625" defaultRowHeight="12.75"/>
  <cols>
    <col min="1" max="1" width="7.140625" style="60" customWidth="1"/>
    <col min="2" max="2" width="22.421875" style="60" customWidth="1"/>
    <col min="3" max="3" width="64.421875" style="60" customWidth="1"/>
    <col min="4" max="4" width="13.8515625" style="60" customWidth="1"/>
    <col min="5" max="5" width="8.140625" style="60" customWidth="1"/>
    <col min="6" max="6" width="9.140625" style="60" customWidth="1"/>
    <col min="7" max="7" width="10.8515625" style="387" customWidth="1"/>
    <col min="8" max="8" width="17.140625" style="387" customWidth="1"/>
  </cols>
  <sheetData>
    <row r="1" spans="1:8" s="295" customFormat="1" ht="37.5" customHeight="1" thickBot="1">
      <c r="A1" s="1440" t="s">
        <v>1246</v>
      </c>
      <c r="B1" s="1441"/>
      <c r="C1" s="1441"/>
      <c r="D1" s="1441"/>
      <c r="E1" s="1441"/>
      <c r="F1" s="1441"/>
      <c r="G1" s="1441"/>
      <c r="H1" s="1442"/>
    </row>
    <row r="2" spans="1:8" ht="36" customHeight="1" thickBot="1">
      <c r="A2" s="276" t="s">
        <v>761</v>
      </c>
      <c r="B2" s="277" t="s">
        <v>778</v>
      </c>
      <c r="C2" s="275" t="s">
        <v>779</v>
      </c>
      <c r="D2" s="277" t="s">
        <v>1077</v>
      </c>
      <c r="E2" s="277" t="s">
        <v>762</v>
      </c>
      <c r="F2" s="283" t="s">
        <v>1070</v>
      </c>
      <c r="G2" s="283" t="s">
        <v>1071</v>
      </c>
      <c r="H2" s="301" t="s">
        <v>1072</v>
      </c>
    </row>
    <row r="3" spans="1:8" ht="12.75">
      <c r="A3" s="330" t="s">
        <v>783</v>
      </c>
      <c r="B3" s="193"/>
      <c r="C3" s="331" t="s">
        <v>867</v>
      </c>
      <c r="D3" s="332"/>
      <c r="E3" s="333"/>
      <c r="F3" s="334"/>
      <c r="G3" s="386"/>
      <c r="H3" s="925"/>
    </row>
    <row r="4" spans="1:8" ht="120">
      <c r="A4" s="335"/>
      <c r="B4" s="924"/>
      <c r="C4" s="923" t="s">
        <v>868</v>
      </c>
      <c r="D4" s="336" t="s">
        <v>786</v>
      </c>
      <c r="E4" s="244" t="s">
        <v>15</v>
      </c>
      <c r="F4" s="319">
        <v>10</v>
      </c>
      <c r="G4" s="1250"/>
      <c r="H4" s="896">
        <f aca="true" t="shared" si="0" ref="H4:H35">+G4*F4</f>
        <v>0</v>
      </c>
    </row>
    <row r="5" spans="1:8" ht="24">
      <c r="A5" s="916"/>
      <c r="B5" s="922"/>
      <c r="C5" s="914" t="s">
        <v>869</v>
      </c>
      <c r="D5" s="337"/>
      <c r="E5" s="244" t="s">
        <v>15</v>
      </c>
      <c r="F5" s="319">
        <v>10</v>
      </c>
      <c r="G5" s="1250"/>
      <c r="H5" s="896">
        <f t="shared" si="0"/>
        <v>0</v>
      </c>
    </row>
    <row r="6" spans="1:8" ht="24">
      <c r="A6" s="916"/>
      <c r="B6" s="917"/>
      <c r="C6" s="914" t="s">
        <v>870</v>
      </c>
      <c r="D6" s="337"/>
      <c r="E6" s="244" t="s">
        <v>15</v>
      </c>
      <c r="F6" s="319">
        <v>20</v>
      </c>
      <c r="G6" s="1250"/>
      <c r="H6" s="896">
        <f t="shared" si="0"/>
        <v>0</v>
      </c>
    </row>
    <row r="7" spans="1:8" ht="12.75">
      <c r="A7" s="916"/>
      <c r="B7" s="917"/>
      <c r="C7" s="914" t="s">
        <v>871</v>
      </c>
      <c r="D7" s="337"/>
      <c r="E7" s="244" t="s">
        <v>15</v>
      </c>
      <c r="F7" s="319">
        <v>20</v>
      </c>
      <c r="G7" s="1250"/>
      <c r="H7" s="896">
        <f t="shared" si="0"/>
        <v>0</v>
      </c>
    </row>
    <row r="8" spans="1:8" ht="12.75">
      <c r="A8" s="916"/>
      <c r="B8" s="917"/>
      <c r="C8" s="914" t="s">
        <v>872</v>
      </c>
      <c r="D8" s="337"/>
      <c r="E8" s="244" t="s">
        <v>15</v>
      </c>
      <c r="F8" s="319">
        <v>20</v>
      </c>
      <c r="G8" s="1250"/>
      <c r="H8" s="896">
        <f t="shared" si="0"/>
        <v>0</v>
      </c>
    </row>
    <row r="9" spans="1:8" ht="12.75">
      <c r="A9" s="916"/>
      <c r="B9" s="917"/>
      <c r="C9" s="914" t="s">
        <v>873</v>
      </c>
      <c r="D9" s="337"/>
      <c r="E9" s="244" t="s">
        <v>15</v>
      </c>
      <c r="F9" s="319">
        <v>10</v>
      </c>
      <c r="G9" s="1250"/>
      <c r="H9" s="896">
        <f t="shared" si="0"/>
        <v>0</v>
      </c>
    </row>
    <row r="10" spans="1:8" ht="12.75">
      <c r="A10" s="916"/>
      <c r="B10" s="917"/>
      <c r="C10" s="914" t="s">
        <v>874</v>
      </c>
      <c r="D10" s="337"/>
      <c r="E10" s="244" t="s">
        <v>15</v>
      </c>
      <c r="F10" s="319">
        <v>12</v>
      </c>
      <c r="G10" s="1250"/>
      <c r="H10" s="896">
        <f t="shared" si="0"/>
        <v>0</v>
      </c>
    </row>
    <row r="11" spans="1:8" ht="24">
      <c r="A11" s="916"/>
      <c r="B11" s="917"/>
      <c r="C11" s="914" t="s">
        <v>875</v>
      </c>
      <c r="D11" s="337"/>
      <c r="E11" s="244" t="s">
        <v>15</v>
      </c>
      <c r="F11" s="319">
        <v>100</v>
      </c>
      <c r="G11" s="1250"/>
      <c r="H11" s="896">
        <f t="shared" si="0"/>
        <v>0</v>
      </c>
    </row>
    <row r="12" spans="1:8" ht="24">
      <c r="A12" s="916"/>
      <c r="B12" s="917"/>
      <c r="C12" s="914" t="s">
        <v>876</v>
      </c>
      <c r="D12" s="337"/>
      <c r="E12" s="244" t="s">
        <v>15</v>
      </c>
      <c r="F12" s="319">
        <v>60</v>
      </c>
      <c r="G12" s="1250"/>
      <c r="H12" s="896">
        <f t="shared" si="0"/>
        <v>0</v>
      </c>
    </row>
    <row r="13" spans="1:8" ht="24">
      <c r="A13" s="921"/>
      <c r="B13" s="920"/>
      <c r="C13" s="919" t="s">
        <v>877</v>
      </c>
      <c r="D13" s="338"/>
      <c r="E13" s="244" t="s">
        <v>15</v>
      </c>
      <c r="F13" s="319">
        <v>20</v>
      </c>
      <c r="G13" s="1250"/>
      <c r="H13" s="896">
        <f t="shared" si="0"/>
        <v>0</v>
      </c>
    </row>
    <row r="14" spans="1:8" ht="24">
      <c r="A14" s="909"/>
      <c r="B14" s="917"/>
      <c r="C14" s="914" t="s">
        <v>878</v>
      </c>
      <c r="D14" s="904"/>
      <c r="E14" s="244" t="s">
        <v>15</v>
      </c>
      <c r="F14" s="319">
        <v>20</v>
      </c>
      <c r="G14" s="1250"/>
      <c r="H14" s="896">
        <f t="shared" si="0"/>
        <v>0</v>
      </c>
    </row>
    <row r="15" spans="1:8" ht="24">
      <c r="A15" s="916"/>
      <c r="B15" s="915"/>
      <c r="C15" s="914" t="s">
        <v>879</v>
      </c>
      <c r="D15" s="904"/>
      <c r="E15" s="244" t="s">
        <v>15</v>
      </c>
      <c r="F15" s="319">
        <v>20</v>
      </c>
      <c r="G15" s="1250"/>
      <c r="H15" s="896">
        <f t="shared" si="0"/>
        <v>0</v>
      </c>
    </row>
    <row r="16" spans="1:8" ht="24">
      <c r="A16" s="916"/>
      <c r="B16" s="915"/>
      <c r="C16" s="914" t="s">
        <v>880</v>
      </c>
      <c r="D16" s="904"/>
      <c r="E16" s="244" t="s">
        <v>15</v>
      </c>
      <c r="F16" s="319">
        <v>20</v>
      </c>
      <c r="G16" s="1250"/>
      <c r="H16" s="896">
        <f t="shared" si="0"/>
        <v>0</v>
      </c>
    </row>
    <row r="17" spans="1:8" ht="12.75">
      <c r="A17" s="913" t="s">
        <v>831</v>
      </c>
      <c r="B17" s="917"/>
      <c r="C17" s="918" t="s">
        <v>881</v>
      </c>
      <c r="D17" s="904"/>
      <c r="E17" s="244"/>
      <c r="F17" s="319"/>
      <c r="G17" s="1251"/>
      <c r="H17" s="896"/>
    </row>
    <row r="18" spans="1:8" ht="24">
      <c r="A18" s="916"/>
      <c r="B18" s="915"/>
      <c r="C18" s="914" t="s">
        <v>882</v>
      </c>
      <c r="D18" s="336" t="s">
        <v>786</v>
      </c>
      <c r="E18" s="244" t="s">
        <v>15</v>
      </c>
      <c r="F18" s="319">
        <v>1</v>
      </c>
      <c r="G18" s="1250"/>
      <c r="H18" s="896">
        <f t="shared" si="0"/>
        <v>0</v>
      </c>
    </row>
    <row r="19" spans="1:8" ht="36">
      <c r="A19" s="916"/>
      <c r="B19" s="915"/>
      <c r="C19" s="914" t="s">
        <v>883</v>
      </c>
      <c r="D19" s="336" t="s">
        <v>786</v>
      </c>
      <c r="E19" s="244" t="s">
        <v>15</v>
      </c>
      <c r="F19" s="319">
        <v>1</v>
      </c>
      <c r="G19" s="1250"/>
      <c r="H19" s="896">
        <f t="shared" si="0"/>
        <v>0</v>
      </c>
    </row>
    <row r="20" spans="1:8" ht="24">
      <c r="A20" s="916"/>
      <c r="B20" s="915"/>
      <c r="C20" s="914" t="s">
        <v>884</v>
      </c>
      <c r="D20" s="336" t="s">
        <v>786</v>
      </c>
      <c r="E20" s="244" t="s">
        <v>15</v>
      </c>
      <c r="F20" s="319">
        <v>1</v>
      </c>
      <c r="G20" s="1250"/>
      <c r="H20" s="896">
        <f t="shared" si="0"/>
        <v>0</v>
      </c>
    </row>
    <row r="21" spans="1:8" ht="24">
      <c r="A21" s="916"/>
      <c r="B21" s="915"/>
      <c r="C21" s="914" t="s">
        <v>885</v>
      </c>
      <c r="D21" s="336" t="s">
        <v>786</v>
      </c>
      <c r="E21" s="244" t="s">
        <v>15</v>
      </c>
      <c r="F21" s="319">
        <v>3</v>
      </c>
      <c r="G21" s="1250"/>
      <c r="H21" s="896">
        <f t="shared" si="0"/>
        <v>0</v>
      </c>
    </row>
    <row r="22" spans="1:8" ht="24">
      <c r="A22" s="916"/>
      <c r="B22" s="915"/>
      <c r="C22" s="914" t="s">
        <v>886</v>
      </c>
      <c r="D22" s="336" t="s">
        <v>786</v>
      </c>
      <c r="E22" s="244" t="s">
        <v>15</v>
      </c>
      <c r="F22" s="319">
        <v>2</v>
      </c>
      <c r="G22" s="1250"/>
      <c r="H22" s="896">
        <f t="shared" si="0"/>
        <v>0</v>
      </c>
    </row>
    <row r="23" spans="1:8" ht="24">
      <c r="A23" s="916"/>
      <c r="B23" s="915"/>
      <c r="C23" s="914" t="s">
        <v>887</v>
      </c>
      <c r="D23" s="336" t="s">
        <v>786</v>
      </c>
      <c r="E23" s="244" t="s">
        <v>15</v>
      </c>
      <c r="F23" s="319">
        <v>3</v>
      </c>
      <c r="G23" s="1250"/>
      <c r="H23" s="896">
        <f t="shared" si="0"/>
        <v>0</v>
      </c>
    </row>
    <row r="24" spans="1:8" ht="24">
      <c r="A24" s="916"/>
      <c r="B24" s="915"/>
      <c r="C24" s="914" t="s">
        <v>888</v>
      </c>
      <c r="D24" s="336" t="s">
        <v>786</v>
      </c>
      <c r="E24" s="244" t="s">
        <v>15</v>
      </c>
      <c r="F24" s="319">
        <v>2</v>
      </c>
      <c r="G24" s="1250"/>
      <c r="H24" s="896">
        <f t="shared" si="0"/>
        <v>0</v>
      </c>
    </row>
    <row r="25" spans="1:8" ht="24">
      <c r="A25" s="916"/>
      <c r="B25" s="915"/>
      <c r="C25" s="914" t="s">
        <v>889</v>
      </c>
      <c r="D25" s="904"/>
      <c r="E25" s="244" t="s">
        <v>15</v>
      </c>
      <c r="F25" s="319">
        <v>1</v>
      </c>
      <c r="G25" s="1250"/>
      <c r="H25" s="896">
        <f t="shared" si="0"/>
        <v>0</v>
      </c>
    </row>
    <row r="26" spans="1:8" ht="12.75">
      <c r="A26" s="913" t="s">
        <v>848</v>
      </c>
      <c r="B26" s="917"/>
      <c r="C26" s="918" t="s">
        <v>890</v>
      </c>
      <c r="D26" s="904"/>
      <c r="E26" s="244"/>
      <c r="F26" s="319"/>
      <c r="G26" s="1251"/>
      <c r="H26" s="896"/>
    </row>
    <row r="27" spans="1:8" ht="48">
      <c r="A27" s="916"/>
      <c r="B27" s="917"/>
      <c r="C27" s="914" t="s">
        <v>3297</v>
      </c>
      <c r="D27" s="904"/>
      <c r="E27" s="244" t="s">
        <v>15</v>
      </c>
      <c r="F27" s="319">
        <v>1</v>
      </c>
      <c r="G27" s="1250"/>
      <c r="H27" s="896">
        <f t="shared" si="0"/>
        <v>0</v>
      </c>
    </row>
    <row r="28" spans="1:8" ht="36">
      <c r="A28" s="916"/>
      <c r="B28" s="917"/>
      <c r="C28" s="914" t="s">
        <v>3298</v>
      </c>
      <c r="D28" s="904"/>
      <c r="E28" s="244" t="s">
        <v>15</v>
      </c>
      <c r="F28" s="319">
        <v>2</v>
      </c>
      <c r="G28" s="1250"/>
      <c r="H28" s="896">
        <f t="shared" si="0"/>
        <v>0</v>
      </c>
    </row>
    <row r="29" spans="1:8" ht="24">
      <c r="A29" s="916"/>
      <c r="B29" s="917"/>
      <c r="C29" s="914" t="s">
        <v>891</v>
      </c>
      <c r="D29" s="904"/>
      <c r="E29" s="244" t="s">
        <v>15</v>
      </c>
      <c r="F29" s="319">
        <v>10</v>
      </c>
      <c r="G29" s="1250"/>
      <c r="H29" s="896">
        <f t="shared" si="0"/>
        <v>0</v>
      </c>
    </row>
    <row r="30" spans="1:8" ht="24">
      <c r="A30" s="916"/>
      <c r="B30" s="917"/>
      <c r="C30" s="914" t="s">
        <v>892</v>
      </c>
      <c r="D30" s="904"/>
      <c r="E30" s="244" t="s">
        <v>15</v>
      </c>
      <c r="F30" s="319">
        <v>1</v>
      </c>
      <c r="G30" s="1250"/>
      <c r="H30" s="896">
        <f t="shared" si="0"/>
        <v>0</v>
      </c>
    </row>
    <row r="31" spans="1:8" ht="24">
      <c r="A31" s="916"/>
      <c r="B31" s="917"/>
      <c r="C31" s="914" t="s">
        <v>893</v>
      </c>
      <c r="D31" s="904"/>
      <c r="E31" s="244" t="s">
        <v>15</v>
      </c>
      <c r="F31" s="319">
        <v>2</v>
      </c>
      <c r="G31" s="1250"/>
      <c r="H31" s="896">
        <f t="shared" si="0"/>
        <v>0</v>
      </c>
    </row>
    <row r="32" spans="1:8" ht="36">
      <c r="A32" s="916"/>
      <c r="B32" s="917"/>
      <c r="C32" s="914" t="s">
        <v>894</v>
      </c>
      <c r="D32" s="904"/>
      <c r="E32" s="244" t="s">
        <v>15</v>
      </c>
      <c r="F32" s="319">
        <v>2</v>
      </c>
      <c r="G32" s="1250"/>
      <c r="H32" s="896">
        <f t="shared" si="0"/>
        <v>0</v>
      </c>
    </row>
    <row r="33" spans="1:8" ht="24">
      <c r="A33" s="916"/>
      <c r="B33" s="917"/>
      <c r="C33" s="914" t="s">
        <v>895</v>
      </c>
      <c r="D33" s="904"/>
      <c r="E33" s="244" t="s">
        <v>15</v>
      </c>
      <c r="F33" s="319">
        <v>2</v>
      </c>
      <c r="G33" s="1250"/>
      <c r="H33" s="896">
        <f t="shared" si="0"/>
        <v>0</v>
      </c>
    </row>
    <row r="34" spans="1:8" ht="24">
      <c r="A34" s="916"/>
      <c r="B34" s="917"/>
      <c r="C34" s="914" t="s">
        <v>896</v>
      </c>
      <c r="D34" s="904"/>
      <c r="E34" s="244" t="s">
        <v>15</v>
      </c>
      <c r="F34" s="319">
        <v>6</v>
      </c>
      <c r="G34" s="1250"/>
      <c r="H34" s="896">
        <f t="shared" si="0"/>
        <v>0</v>
      </c>
    </row>
    <row r="35" spans="1:8" ht="24">
      <c r="A35" s="916"/>
      <c r="B35" s="917"/>
      <c r="C35" s="914" t="s">
        <v>897</v>
      </c>
      <c r="D35" s="904"/>
      <c r="E35" s="244" t="s">
        <v>15</v>
      </c>
      <c r="F35" s="319">
        <v>21</v>
      </c>
      <c r="G35" s="1250"/>
      <c r="H35" s="896">
        <f t="shared" si="0"/>
        <v>0</v>
      </c>
    </row>
    <row r="36" spans="1:8" ht="24">
      <c r="A36" s="916"/>
      <c r="B36" s="917"/>
      <c r="C36" s="914" t="s">
        <v>898</v>
      </c>
      <c r="D36" s="904"/>
      <c r="E36" s="244" t="s">
        <v>15</v>
      </c>
      <c r="F36" s="319">
        <v>1</v>
      </c>
      <c r="G36" s="1250"/>
      <c r="H36" s="896">
        <f aca="true" t="shared" si="1" ref="H36:H67">+G36*F36</f>
        <v>0</v>
      </c>
    </row>
    <row r="37" spans="1:8" ht="12.75">
      <c r="A37" s="916"/>
      <c r="B37" s="917"/>
      <c r="C37" s="914" t="s">
        <v>899</v>
      </c>
      <c r="D37" s="904"/>
      <c r="E37" s="244" t="s">
        <v>15</v>
      </c>
      <c r="F37" s="319">
        <v>3</v>
      </c>
      <c r="G37" s="1250"/>
      <c r="H37" s="896">
        <f t="shared" si="1"/>
        <v>0</v>
      </c>
    </row>
    <row r="38" spans="1:8" ht="12.75">
      <c r="A38" s="916"/>
      <c r="B38" s="917"/>
      <c r="C38" s="914" t="s">
        <v>3300</v>
      </c>
      <c r="D38" s="904"/>
      <c r="E38" s="244" t="s">
        <v>15</v>
      </c>
      <c r="F38" s="319">
        <v>1</v>
      </c>
      <c r="G38" s="1250"/>
      <c r="H38" s="896">
        <f t="shared" si="1"/>
        <v>0</v>
      </c>
    </row>
    <row r="39" spans="1:8" ht="12.75">
      <c r="A39" s="916"/>
      <c r="B39" s="917"/>
      <c r="C39" s="914" t="s">
        <v>3301</v>
      </c>
      <c r="D39" s="904"/>
      <c r="E39" s="244" t="s">
        <v>15</v>
      </c>
      <c r="F39" s="319">
        <v>1</v>
      </c>
      <c r="G39" s="1250"/>
      <c r="H39" s="896">
        <f t="shared" si="1"/>
        <v>0</v>
      </c>
    </row>
    <row r="40" spans="1:8" ht="24">
      <c r="A40" s="916"/>
      <c r="B40" s="917"/>
      <c r="C40" s="914" t="s">
        <v>3302</v>
      </c>
      <c r="D40" s="904"/>
      <c r="E40" s="244" t="s">
        <v>15</v>
      </c>
      <c r="F40" s="319">
        <v>4</v>
      </c>
      <c r="G40" s="1250"/>
      <c r="H40" s="896">
        <f t="shared" si="1"/>
        <v>0</v>
      </c>
    </row>
    <row r="41" spans="1:8" ht="12.75">
      <c r="A41" s="916"/>
      <c r="B41" s="917"/>
      <c r="C41" s="914" t="s">
        <v>3303</v>
      </c>
      <c r="D41" s="904"/>
      <c r="E41" s="244" t="s">
        <v>15</v>
      </c>
      <c r="F41" s="319">
        <v>2</v>
      </c>
      <c r="G41" s="1250"/>
      <c r="H41" s="896">
        <f t="shared" si="1"/>
        <v>0</v>
      </c>
    </row>
    <row r="42" spans="1:8" ht="12.75">
      <c r="A42" s="913" t="s">
        <v>855</v>
      </c>
      <c r="B42" s="906"/>
      <c r="C42" s="912" t="s">
        <v>900</v>
      </c>
      <c r="D42" s="904"/>
      <c r="E42" s="244"/>
      <c r="F42" s="319"/>
      <c r="G42" s="1251"/>
      <c r="H42" s="896"/>
    </row>
    <row r="43" spans="1:8" ht="12.75">
      <c r="A43" s="916"/>
      <c r="B43" s="915"/>
      <c r="C43" s="914" t="s">
        <v>901</v>
      </c>
      <c r="D43" s="904"/>
      <c r="E43" s="244" t="s">
        <v>15</v>
      </c>
      <c r="F43" s="319">
        <v>10</v>
      </c>
      <c r="G43" s="1250"/>
      <c r="H43" s="896">
        <f t="shared" si="1"/>
        <v>0</v>
      </c>
    </row>
    <row r="44" spans="1:8" ht="12.75">
      <c r="A44" s="916"/>
      <c r="B44" s="915"/>
      <c r="C44" s="914" t="s">
        <v>902</v>
      </c>
      <c r="D44" s="904"/>
      <c r="E44" s="244" t="s">
        <v>15</v>
      </c>
      <c r="F44" s="319">
        <v>4</v>
      </c>
      <c r="G44" s="1250"/>
      <c r="H44" s="896">
        <f t="shared" si="1"/>
        <v>0</v>
      </c>
    </row>
    <row r="45" spans="1:8" ht="12.75">
      <c r="A45" s="916"/>
      <c r="B45" s="915"/>
      <c r="C45" s="914" t="s">
        <v>903</v>
      </c>
      <c r="D45" s="904"/>
      <c r="E45" s="244" t="s">
        <v>15</v>
      </c>
      <c r="F45" s="319">
        <v>2</v>
      </c>
      <c r="G45" s="1250"/>
      <c r="H45" s="896">
        <f t="shared" si="1"/>
        <v>0</v>
      </c>
    </row>
    <row r="46" spans="1:8" ht="12.75">
      <c r="A46" s="916"/>
      <c r="B46" s="915"/>
      <c r="C46" s="914" t="s">
        <v>904</v>
      </c>
      <c r="D46" s="904"/>
      <c r="E46" s="244" t="s">
        <v>15</v>
      </c>
      <c r="F46" s="319">
        <v>22</v>
      </c>
      <c r="G46" s="1250"/>
      <c r="H46" s="896">
        <f t="shared" si="1"/>
        <v>0</v>
      </c>
    </row>
    <row r="47" spans="1:8" ht="12.75">
      <c r="A47" s="916"/>
      <c r="B47" s="915"/>
      <c r="C47" s="914" t="s">
        <v>905</v>
      </c>
      <c r="D47" s="904"/>
      <c r="E47" s="244" t="s">
        <v>15</v>
      </c>
      <c r="F47" s="319">
        <v>10</v>
      </c>
      <c r="G47" s="1250"/>
      <c r="H47" s="896">
        <f t="shared" si="1"/>
        <v>0</v>
      </c>
    </row>
    <row r="48" spans="1:8" ht="12.75">
      <c r="A48" s="916"/>
      <c r="B48" s="915"/>
      <c r="C48" s="914" t="s">
        <v>906</v>
      </c>
      <c r="D48" s="904"/>
      <c r="E48" s="244" t="s">
        <v>15</v>
      </c>
      <c r="F48" s="319">
        <v>10</v>
      </c>
      <c r="G48" s="1250"/>
      <c r="H48" s="896">
        <f t="shared" si="1"/>
        <v>0</v>
      </c>
    </row>
    <row r="49" spans="1:8" ht="12.75">
      <c r="A49" s="916"/>
      <c r="B49" s="915"/>
      <c r="C49" s="914" t="s">
        <v>907</v>
      </c>
      <c r="D49" s="904"/>
      <c r="E49" s="244" t="s">
        <v>15</v>
      </c>
      <c r="F49" s="319">
        <v>10</v>
      </c>
      <c r="G49" s="1250"/>
      <c r="H49" s="896">
        <f t="shared" si="1"/>
        <v>0</v>
      </c>
    </row>
    <row r="50" spans="1:8" ht="12.75">
      <c r="A50" s="916"/>
      <c r="B50" s="915"/>
      <c r="C50" s="914" t="s">
        <v>908</v>
      </c>
      <c r="D50" s="904"/>
      <c r="E50" s="244" t="s">
        <v>15</v>
      </c>
      <c r="F50" s="319">
        <v>10</v>
      </c>
      <c r="G50" s="1250"/>
      <c r="H50" s="896">
        <f t="shared" si="1"/>
        <v>0</v>
      </c>
    </row>
    <row r="51" spans="1:8" ht="12.75">
      <c r="A51" s="916"/>
      <c r="B51" s="915"/>
      <c r="C51" s="914" t="s">
        <v>909</v>
      </c>
      <c r="D51" s="904"/>
      <c r="E51" s="244" t="s">
        <v>15</v>
      </c>
      <c r="F51" s="319">
        <v>28</v>
      </c>
      <c r="G51" s="1250"/>
      <c r="H51" s="896">
        <f t="shared" si="1"/>
        <v>0</v>
      </c>
    </row>
    <row r="52" spans="1:8" ht="12.75">
      <c r="A52" s="916"/>
      <c r="B52" s="915"/>
      <c r="C52" s="914" t="s">
        <v>910</v>
      </c>
      <c r="D52" s="904"/>
      <c r="E52" s="244" t="s">
        <v>15</v>
      </c>
      <c r="F52" s="319">
        <v>28</v>
      </c>
      <c r="G52" s="1250"/>
      <c r="H52" s="896">
        <f t="shared" si="1"/>
        <v>0</v>
      </c>
    </row>
    <row r="53" spans="1:8" ht="24">
      <c r="A53" s="916"/>
      <c r="B53" s="915"/>
      <c r="C53" s="914" t="s">
        <v>911</v>
      </c>
      <c r="D53" s="904"/>
      <c r="E53" s="244" t="s">
        <v>15</v>
      </c>
      <c r="F53" s="319">
        <v>12</v>
      </c>
      <c r="G53" s="1250"/>
      <c r="H53" s="896">
        <f t="shared" si="1"/>
        <v>0</v>
      </c>
    </row>
    <row r="54" spans="1:8" ht="24">
      <c r="A54" s="916"/>
      <c r="B54" s="915"/>
      <c r="C54" s="914" t="s">
        <v>912</v>
      </c>
      <c r="D54" s="904"/>
      <c r="E54" s="244" t="s">
        <v>15</v>
      </c>
      <c r="F54" s="319">
        <v>6</v>
      </c>
      <c r="G54" s="1250"/>
      <c r="H54" s="896">
        <f t="shared" si="1"/>
        <v>0</v>
      </c>
    </row>
    <row r="55" spans="1:8" ht="12.75">
      <c r="A55" s="916"/>
      <c r="B55" s="915"/>
      <c r="C55" s="914" t="s">
        <v>913</v>
      </c>
      <c r="D55" s="904"/>
      <c r="E55" s="244" t="s">
        <v>15</v>
      </c>
      <c r="F55" s="319">
        <v>8</v>
      </c>
      <c r="G55" s="1250"/>
      <c r="H55" s="896">
        <f t="shared" si="1"/>
        <v>0</v>
      </c>
    </row>
    <row r="56" spans="1:8" ht="12.75">
      <c r="A56" s="916"/>
      <c r="B56" s="915"/>
      <c r="C56" s="914" t="s">
        <v>914</v>
      </c>
      <c r="D56" s="904"/>
      <c r="E56" s="244" t="s">
        <v>15</v>
      </c>
      <c r="F56" s="319">
        <v>2</v>
      </c>
      <c r="G56" s="1250"/>
      <c r="H56" s="896">
        <f t="shared" si="1"/>
        <v>0</v>
      </c>
    </row>
    <row r="57" spans="1:8" ht="12.75">
      <c r="A57" s="916"/>
      <c r="B57" s="915"/>
      <c r="C57" s="914" t="s">
        <v>915</v>
      </c>
      <c r="D57" s="904"/>
      <c r="E57" s="244" t="s">
        <v>15</v>
      </c>
      <c r="F57" s="319">
        <v>4</v>
      </c>
      <c r="G57" s="1250"/>
      <c r="H57" s="896">
        <f t="shared" si="1"/>
        <v>0</v>
      </c>
    </row>
    <row r="58" spans="1:8" ht="24">
      <c r="A58" s="916"/>
      <c r="B58" s="915"/>
      <c r="C58" s="914" t="s">
        <v>916</v>
      </c>
      <c r="D58" s="904"/>
      <c r="E58" s="244" t="s">
        <v>15</v>
      </c>
      <c r="F58" s="319">
        <v>1</v>
      </c>
      <c r="G58" s="1250"/>
      <c r="H58" s="896">
        <f t="shared" si="1"/>
        <v>0</v>
      </c>
    </row>
    <row r="59" spans="1:8" ht="24">
      <c r="A59" s="916"/>
      <c r="B59" s="915"/>
      <c r="C59" s="914" t="s">
        <v>917</v>
      </c>
      <c r="D59" s="904"/>
      <c r="E59" s="244" t="s">
        <v>15</v>
      </c>
      <c r="F59" s="319">
        <v>1</v>
      </c>
      <c r="G59" s="1250"/>
      <c r="H59" s="896">
        <f t="shared" si="1"/>
        <v>0</v>
      </c>
    </row>
    <row r="60" spans="1:8" ht="12.75">
      <c r="A60" s="916"/>
      <c r="B60" s="915"/>
      <c r="C60" s="914" t="s">
        <v>918</v>
      </c>
      <c r="D60" s="904"/>
      <c r="E60" s="244" t="s">
        <v>15</v>
      </c>
      <c r="F60" s="319">
        <v>6</v>
      </c>
      <c r="G60" s="1250"/>
      <c r="H60" s="896">
        <f t="shared" si="1"/>
        <v>0</v>
      </c>
    </row>
    <row r="61" spans="1:8" ht="12.75">
      <c r="A61" s="916"/>
      <c r="B61" s="915"/>
      <c r="C61" s="914" t="s">
        <v>919</v>
      </c>
      <c r="D61" s="904"/>
      <c r="E61" s="244" t="s">
        <v>15</v>
      </c>
      <c r="F61" s="319">
        <v>6</v>
      </c>
      <c r="G61" s="1250"/>
      <c r="H61" s="896">
        <f t="shared" si="1"/>
        <v>0</v>
      </c>
    </row>
    <row r="62" spans="1:8" ht="12.75">
      <c r="A62" s="916"/>
      <c r="B62" s="915"/>
      <c r="C62" s="914" t="s">
        <v>920</v>
      </c>
      <c r="D62" s="904"/>
      <c r="E62" s="244" t="s">
        <v>15</v>
      </c>
      <c r="F62" s="319">
        <v>10</v>
      </c>
      <c r="G62" s="1250"/>
      <c r="H62" s="896">
        <f t="shared" si="1"/>
        <v>0</v>
      </c>
    </row>
    <row r="63" spans="1:8" ht="12.75">
      <c r="A63" s="916"/>
      <c r="B63" s="915"/>
      <c r="C63" s="914" t="s">
        <v>921</v>
      </c>
      <c r="D63" s="904"/>
      <c r="E63" s="244" t="s">
        <v>15</v>
      </c>
      <c r="F63" s="319">
        <v>1</v>
      </c>
      <c r="G63" s="1250"/>
      <c r="H63" s="896">
        <f t="shared" si="1"/>
        <v>0</v>
      </c>
    </row>
    <row r="64" spans="1:8" ht="12.75">
      <c r="A64" s="916"/>
      <c r="B64" s="915"/>
      <c r="C64" s="914" t="s">
        <v>922</v>
      </c>
      <c r="D64" s="904"/>
      <c r="E64" s="244" t="s">
        <v>15</v>
      </c>
      <c r="F64" s="319">
        <v>14</v>
      </c>
      <c r="G64" s="1250"/>
      <c r="H64" s="896">
        <f t="shared" si="1"/>
        <v>0</v>
      </c>
    </row>
    <row r="65" spans="1:8" ht="24">
      <c r="A65" s="916"/>
      <c r="B65" s="915"/>
      <c r="C65" s="914" t="s">
        <v>912</v>
      </c>
      <c r="D65" s="904"/>
      <c r="E65" s="244" t="s">
        <v>15</v>
      </c>
      <c r="F65" s="319">
        <v>2</v>
      </c>
      <c r="G65" s="1250"/>
      <c r="H65" s="896">
        <f t="shared" si="1"/>
        <v>0</v>
      </c>
    </row>
    <row r="66" spans="1:8" ht="12.75">
      <c r="A66" s="913" t="s">
        <v>923</v>
      </c>
      <c r="B66" s="906"/>
      <c r="C66" s="912" t="s">
        <v>924</v>
      </c>
      <c r="D66" s="904"/>
      <c r="E66" s="244"/>
      <c r="F66" s="319"/>
      <c r="G66" s="1251"/>
      <c r="H66" s="896"/>
    </row>
    <row r="67" spans="1:8" ht="12.75">
      <c r="A67" s="909"/>
      <c r="B67" s="906"/>
      <c r="C67" s="905" t="s">
        <v>925</v>
      </c>
      <c r="D67" s="336" t="s">
        <v>926</v>
      </c>
      <c r="E67" s="244" t="s">
        <v>15</v>
      </c>
      <c r="F67" s="319">
        <v>16</v>
      </c>
      <c r="G67" s="1250"/>
      <c r="H67" s="896">
        <f t="shared" si="1"/>
        <v>0</v>
      </c>
    </row>
    <row r="68" spans="1:8" ht="12.75">
      <c r="A68" s="909"/>
      <c r="B68" s="906"/>
      <c r="C68" s="905" t="s">
        <v>927</v>
      </c>
      <c r="D68" s="336" t="s">
        <v>926</v>
      </c>
      <c r="E68" s="244" t="s">
        <v>15</v>
      </c>
      <c r="F68" s="319">
        <v>132</v>
      </c>
      <c r="G68" s="1250"/>
      <c r="H68" s="896">
        <f aca="true" t="shared" si="2" ref="H68:H99">+G68*F68</f>
        <v>0</v>
      </c>
    </row>
    <row r="69" spans="1:8" ht="36">
      <c r="A69" s="909"/>
      <c r="B69" s="906"/>
      <c r="C69" s="905" t="s">
        <v>928</v>
      </c>
      <c r="D69" s="336" t="s">
        <v>926</v>
      </c>
      <c r="E69" s="244" t="s">
        <v>15</v>
      </c>
      <c r="F69" s="319">
        <v>1268</v>
      </c>
      <c r="G69" s="1250"/>
      <c r="H69" s="896">
        <f t="shared" si="2"/>
        <v>0</v>
      </c>
    </row>
    <row r="70" spans="1:8" ht="24">
      <c r="A70" s="909"/>
      <c r="B70" s="906"/>
      <c r="C70" s="897" t="s">
        <v>929</v>
      </c>
      <c r="D70" s="336" t="s">
        <v>930</v>
      </c>
      <c r="E70" s="244" t="s">
        <v>15</v>
      </c>
      <c r="F70" s="319">
        <v>83</v>
      </c>
      <c r="G70" s="1250"/>
      <c r="H70" s="896">
        <f t="shared" si="2"/>
        <v>0</v>
      </c>
    </row>
    <row r="71" spans="1:8" ht="24">
      <c r="A71" s="909"/>
      <c r="B71" s="906"/>
      <c r="C71" s="897" t="s">
        <v>931</v>
      </c>
      <c r="D71" s="336" t="s">
        <v>932</v>
      </c>
      <c r="E71" s="244" t="s">
        <v>15</v>
      </c>
      <c r="F71" s="319">
        <v>152</v>
      </c>
      <c r="G71" s="1250"/>
      <c r="H71" s="896">
        <f t="shared" si="2"/>
        <v>0</v>
      </c>
    </row>
    <row r="72" spans="1:8" ht="24">
      <c r="A72" s="909"/>
      <c r="B72" s="906"/>
      <c r="C72" s="897" t="s">
        <v>933</v>
      </c>
      <c r="D72" s="336" t="s">
        <v>932</v>
      </c>
      <c r="E72" s="244" t="s">
        <v>15</v>
      </c>
      <c r="F72" s="319">
        <v>57</v>
      </c>
      <c r="G72" s="1250"/>
      <c r="H72" s="896">
        <f t="shared" si="2"/>
        <v>0</v>
      </c>
    </row>
    <row r="73" spans="1:8" ht="36">
      <c r="A73" s="909"/>
      <c r="B73" s="906"/>
      <c r="C73" s="897" t="s">
        <v>934</v>
      </c>
      <c r="D73" s="336" t="s">
        <v>935</v>
      </c>
      <c r="E73" s="244" t="s">
        <v>15</v>
      </c>
      <c r="F73" s="319">
        <v>2</v>
      </c>
      <c r="G73" s="1250"/>
      <c r="H73" s="896">
        <f t="shared" si="2"/>
        <v>0</v>
      </c>
    </row>
    <row r="74" spans="1:8" ht="36">
      <c r="A74" s="909"/>
      <c r="B74" s="906"/>
      <c r="C74" s="899" t="s">
        <v>3393</v>
      </c>
      <c r="D74" s="336" t="s">
        <v>932</v>
      </c>
      <c r="E74" s="244" t="s">
        <v>15</v>
      </c>
      <c r="F74" s="319">
        <v>22</v>
      </c>
      <c r="G74" s="1252"/>
      <c r="H74" s="896">
        <f t="shared" si="2"/>
        <v>0</v>
      </c>
    </row>
    <row r="75" spans="1:8" ht="12.75">
      <c r="A75" s="909"/>
      <c r="B75" s="906"/>
      <c r="C75" s="905" t="s">
        <v>936</v>
      </c>
      <c r="D75" s="336" t="s">
        <v>926</v>
      </c>
      <c r="E75" s="244" t="s">
        <v>15</v>
      </c>
      <c r="F75" s="319">
        <v>1</v>
      </c>
      <c r="G75" s="1250"/>
      <c r="H75" s="896">
        <f t="shared" si="2"/>
        <v>0</v>
      </c>
    </row>
    <row r="76" spans="1:8" ht="12.75">
      <c r="A76" s="909"/>
      <c r="B76" s="911"/>
      <c r="C76" s="911" t="s">
        <v>937</v>
      </c>
      <c r="D76" s="336" t="s">
        <v>926</v>
      </c>
      <c r="E76" s="244" t="s">
        <v>15</v>
      </c>
      <c r="F76" s="319">
        <v>15</v>
      </c>
      <c r="G76" s="1250"/>
      <c r="H76" s="896">
        <f t="shared" si="2"/>
        <v>0</v>
      </c>
    </row>
    <row r="77" spans="1:8" ht="36">
      <c r="A77" s="909"/>
      <c r="B77" s="906"/>
      <c r="C77" s="910" t="s">
        <v>938</v>
      </c>
      <c r="D77" s="336" t="s">
        <v>926</v>
      </c>
      <c r="E77" s="244" t="s">
        <v>15</v>
      </c>
      <c r="F77" s="319">
        <v>12</v>
      </c>
      <c r="G77" s="1250"/>
      <c r="H77" s="896">
        <f t="shared" si="2"/>
        <v>0</v>
      </c>
    </row>
    <row r="78" spans="1:8" ht="12.75">
      <c r="A78" s="909"/>
      <c r="B78" s="908"/>
      <c r="C78" s="907" t="s">
        <v>939</v>
      </c>
      <c r="D78" s="336" t="s">
        <v>940</v>
      </c>
      <c r="E78" s="244" t="s">
        <v>15</v>
      </c>
      <c r="F78" s="319">
        <v>1</v>
      </c>
      <c r="G78" s="1250"/>
      <c r="H78" s="896">
        <f t="shared" si="2"/>
        <v>0</v>
      </c>
    </row>
    <row r="79" spans="1:8" ht="12.75">
      <c r="A79" s="330" t="s">
        <v>941</v>
      </c>
      <c r="B79" s="194"/>
      <c r="C79" s="340" t="s">
        <v>942</v>
      </c>
      <c r="D79" s="332"/>
      <c r="E79" s="244"/>
      <c r="F79" s="319"/>
      <c r="G79" s="1252"/>
      <c r="H79" s="896"/>
    </row>
    <row r="80" spans="1:8" ht="12.75">
      <c r="A80" s="339"/>
      <c r="B80" s="195"/>
      <c r="C80" s="332" t="s">
        <v>943</v>
      </c>
      <c r="D80" s="336" t="s">
        <v>786</v>
      </c>
      <c r="E80" s="244" t="s">
        <v>15</v>
      </c>
      <c r="F80" s="319">
        <v>12</v>
      </c>
      <c r="G80" s="1250"/>
      <c r="H80" s="896">
        <f t="shared" si="2"/>
        <v>0</v>
      </c>
    </row>
    <row r="81" spans="1:8" ht="12.75">
      <c r="A81" s="339"/>
      <c r="B81" s="195"/>
      <c r="C81" s="332" t="s">
        <v>944</v>
      </c>
      <c r="D81" s="336" t="s">
        <v>786</v>
      </c>
      <c r="E81" s="244" t="s">
        <v>15</v>
      </c>
      <c r="F81" s="319">
        <v>24</v>
      </c>
      <c r="G81" s="1250"/>
      <c r="H81" s="896">
        <f t="shared" si="2"/>
        <v>0</v>
      </c>
    </row>
    <row r="82" spans="1:8" ht="12.75">
      <c r="A82" s="339"/>
      <c r="B82" s="195"/>
      <c r="C82" s="332" t="s">
        <v>945</v>
      </c>
      <c r="D82" s="336" t="s">
        <v>786</v>
      </c>
      <c r="E82" s="244" t="s">
        <v>15</v>
      </c>
      <c r="F82" s="319">
        <v>24</v>
      </c>
      <c r="G82" s="1250"/>
      <c r="H82" s="896">
        <f t="shared" si="2"/>
        <v>0</v>
      </c>
    </row>
    <row r="83" spans="1:8" ht="12.75">
      <c r="A83" s="339"/>
      <c r="B83" s="195"/>
      <c r="C83" s="332" t="s">
        <v>946</v>
      </c>
      <c r="D83" s="336" t="s">
        <v>786</v>
      </c>
      <c r="E83" s="244" t="s">
        <v>15</v>
      </c>
      <c r="F83" s="319">
        <v>24</v>
      </c>
      <c r="G83" s="1250"/>
      <c r="H83" s="896">
        <f t="shared" si="2"/>
        <v>0</v>
      </c>
    </row>
    <row r="84" spans="1:8" ht="12.75">
      <c r="A84" s="330" t="s">
        <v>947</v>
      </c>
      <c r="B84" s="195"/>
      <c r="C84" s="340" t="s">
        <v>832</v>
      </c>
      <c r="D84" s="332"/>
      <c r="E84" s="244"/>
      <c r="F84" s="319"/>
      <c r="G84" s="1252"/>
      <c r="H84" s="896"/>
    </row>
    <row r="85" spans="1:8" ht="24">
      <c r="A85" s="339"/>
      <c r="B85" s="195"/>
      <c r="C85" s="332" t="s">
        <v>948</v>
      </c>
      <c r="D85" s="336" t="s">
        <v>836</v>
      </c>
      <c r="E85" s="244" t="s">
        <v>14</v>
      </c>
      <c r="F85" s="319">
        <v>44700</v>
      </c>
      <c r="G85" s="1250"/>
      <c r="H85" s="896">
        <f t="shared" si="2"/>
        <v>0</v>
      </c>
    </row>
    <row r="86" spans="1:8" ht="12.75">
      <c r="A86" s="339"/>
      <c r="B86" s="195"/>
      <c r="C86" s="332" t="s">
        <v>949</v>
      </c>
      <c r="D86" s="336" t="s">
        <v>786</v>
      </c>
      <c r="E86" s="244" t="s">
        <v>14</v>
      </c>
      <c r="F86" s="319">
        <v>20</v>
      </c>
      <c r="G86" s="1250"/>
      <c r="H86" s="896">
        <f t="shared" si="2"/>
        <v>0</v>
      </c>
    </row>
    <row r="87" spans="1:8" ht="12.75">
      <c r="A87" s="339"/>
      <c r="B87" s="195"/>
      <c r="C87" s="332" t="s">
        <v>950</v>
      </c>
      <c r="D87" s="336" t="s">
        <v>786</v>
      </c>
      <c r="E87" s="244" t="s">
        <v>14</v>
      </c>
      <c r="F87" s="319">
        <v>430</v>
      </c>
      <c r="G87" s="1250"/>
      <c r="H87" s="896">
        <f t="shared" si="2"/>
        <v>0</v>
      </c>
    </row>
    <row r="88" spans="1:8" ht="24">
      <c r="A88" s="339"/>
      <c r="B88" s="195"/>
      <c r="C88" s="332" t="s">
        <v>951</v>
      </c>
      <c r="D88" s="336" t="s">
        <v>796</v>
      </c>
      <c r="E88" s="244" t="s">
        <v>14</v>
      </c>
      <c r="F88" s="319">
        <v>250</v>
      </c>
      <c r="G88" s="1250"/>
      <c r="H88" s="896">
        <f t="shared" si="2"/>
        <v>0</v>
      </c>
    </row>
    <row r="89" spans="1:8" ht="12.75">
      <c r="A89" s="339"/>
      <c r="B89" s="195"/>
      <c r="C89" s="332" t="s">
        <v>952</v>
      </c>
      <c r="D89" s="332"/>
      <c r="E89" s="244" t="s">
        <v>14</v>
      </c>
      <c r="F89" s="319">
        <v>50</v>
      </c>
      <c r="G89" s="1250"/>
      <c r="H89" s="896">
        <f t="shared" si="2"/>
        <v>0</v>
      </c>
    </row>
    <row r="90" spans="1:8" ht="12.75">
      <c r="A90" s="341"/>
      <c r="B90" s="195"/>
      <c r="C90" s="332" t="s">
        <v>953</v>
      </c>
      <c r="D90" s="332"/>
      <c r="E90" s="244" t="s">
        <v>14</v>
      </c>
      <c r="F90" s="319">
        <v>100</v>
      </c>
      <c r="G90" s="1250"/>
      <c r="H90" s="896">
        <f t="shared" si="2"/>
        <v>0</v>
      </c>
    </row>
    <row r="91" spans="1:8" ht="24">
      <c r="A91" s="339"/>
      <c r="B91" s="195"/>
      <c r="C91" s="332" t="s">
        <v>954</v>
      </c>
      <c r="D91" s="336" t="s">
        <v>955</v>
      </c>
      <c r="E91" s="244" t="s">
        <v>14</v>
      </c>
      <c r="F91" s="319">
        <v>24</v>
      </c>
      <c r="G91" s="1250"/>
      <c r="H91" s="896">
        <f t="shared" si="2"/>
        <v>0</v>
      </c>
    </row>
    <row r="92" spans="1:8" ht="24">
      <c r="A92" s="339"/>
      <c r="B92" s="195"/>
      <c r="C92" s="332" t="s">
        <v>956</v>
      </c>
      <c r="D92" s="336" t="s">
        <v>955</v>
      </c>
      <c r="E92" s="244" t="s">
        <v>14</v>
      </c>
      <c r="F92" s="319">
        <v>36</v>
      </c>
      <c r="G92" s="1250"/>
      <c r="H92" s="896">
        <f t="shared" si="2"/>
        <v>0</v>
      </c>
    </row>
    <row r="93" spans="1:8" ht="24">
      <c r="A93" s="339"/>
      <c r="B93" s="195"/>
      <c r="C93" s="332" t="s">
        <v>957</v>
      </c>
      <c r="D93" s="336" t="s">
        <v>958</v>
      </c>
      <c r="E93" s="244" t="s">
        <v>14</v>
      </c>
      <c r="F93" s="319">
        <v>36</v>
      </c>
      <c r="G93" s="1250"/>
      <c r="H93" s="896">
        <f t="shared" si="2"/>
        <v>0</v>
      </c>
    </row>
    <row r="94" spans="1:8" ht="24">
      <c r="A94" s="339"/>
      <c r="B94" s="195"/>
      <c r="C94" s="332" t="s">
        <v>959</v>
      </c>
      <c r="D94" s="336" t="s">
        <v>786</v>
      </c>
      <c r="E94" s="244" t="s">
        <v>14</v>
      </c>
      <c r="F94" s="319">
        <v>72</v>
      </c>
      <c r="G94" s="1250"/>
      <c r="H94" s="896">
        <f t="shared" si="2"/>
        <v>0</v>
      </c>
    </row>
    <row r="95" spans="1:8" ht="24">
      <c r="A95" s="339"/>
      <c r="B95" s="195"/>
      <c r="C95" s="332" t="s">
        <v>960</v>
      </c>
      <c r="D95" s="336" t="s">
        <v>786</v>
      </c>
      <c r="E95" s="244" t="s">
        <v>14</v>
      </c>
      <c r="F95" s="319">
        <v>12</v>
      </c>
      <c r="G95" s="1250"/>
      <c r="H95" s="896">
        <f t="shared" si="2"/>
        <v>0</v>
      </c>
    </row>
    <row r="96" spans="1:8" ht="12.75">
      <c r="A96" s="339"/>
      <c r="B96" s="195"/>
      <c r="C96" s="332" t="s">
        <v>961</v>
      </c>
      <c r="D96" s="332"/>
      <c r="E96" s="244" t="s">
        <v>14</v>
      </c>
      <c r="F96" s="319">
        <v>220</v>
      </c>
      <c r="G96" s="1250"/>
      <c r="H96" s="896">
        <f t="shared" si="2"/>
        <v>0</v>
      </c>
    </row>
    <row r="97" spans="1:8" ht="24">
      <c r="A97" s="339"/>
      <c r="B97" s="195"/>
      <c r="C97" s="332" t="s">
        <v>962</v>
      </c>
      <c r="D97" s="332"/>
      <c r="E97" s="244" t="s">
        <v>14</v>
      </c>
      <c r="F97" s="319">
        <v>9</v>
      </c>
      <c r="G97" s="1250"/>
      <c r="H97" s="896">
        <f t="shared" si="2"/>
        <v>0</v>
      </c>
    </row>
    <row r="98" spans="1:8" ht="24">
      <c r="A98" s="339"/>
      <c r="B98" s="195"/>
      <c r="C98" s="332" t="s">
        <v>963</v>
      </c>
      <c r="D98" s="332"/>
      <c r="E98" s="244" t="s">
        <v>14</v>
      </c>
      <c r="F98" s="319">
        <v>900</v>
      </c>
      <c r="G98" s="1250"/>
      <c r="H98" s="896">
        <f t="shared" si="2"/>
        <v>0</v>
      </c>
    </row>
    <row r="99" spans="1:8" ht="24">
      <c r="A99" s="339"/>
      <c r="B99" s="195"/>
      <c r="C99" s="332" t="s">
        <v>964</v>
      </c>
      <c r="D99" s="332"/>
      <c r="E99" s="244" t="s">
        <v>14</v>
      </c>
      <c r="F99" s="319">
        <v>600</v>
      </c>
      <c r="G99" s="1250"/>
      <c r="H99" s="896">
        <f t="shared" si="2"/>
        <v>0</v>
      </c>
    </row>
    <row r="100" spans="1:8" ht="12.75">
      <c r="A100" s="339"/>
      <c r="B100" s="195"/>
      <c r="C100" s="332" t="s">
        <v>993</v>
      </c>
      <c r="D100" s="332"/>
      <c r="E100" s="244" t="s">
        <v>15</v>
      </c>
      <c r="F100" s="319">
        <v>50</v>
      </c>
      <c r="G100" s="1250"/>
      <c r="H100" s="896">
        <f aca="true" t="shared" si="3" ref="H100:H131">+G100*F100</f>
        <v>0</v>
      </c>
    </row>
    <row r="101" spans="1:8" ht="12.75">
      <c r="A101" s="339"/>
      <c r="B101" s="195"/>
      <c r="C101" s="332" t="s">
        <v>965</v>
      </c>
      <c r="D101" s="332"/>
      <c r="E101" s="244" t="s">
        <v>15</v>
      </c>
      <c r="F101" s="319">
        <v>60</v>
      </c>
      <c r="G101" s="1250"/>
      <c r="H101" s="896">
        <f t="shared" si="3"/>
        <v>0</v>
      </c>
    </row>
    <row r="102" spans="1:8" ht="12.75">
      <c r="A102" s="339"/>
      <c r="B102" s="195"/>
      <c r="C102" s="332" t="s">
        <v>966</v>
      </c>
      <c r="D102" s="332"/>
      <c r="E102" s="244" t="s">
        <v>15</v>
      </c>
      <c r="F102" s="319">
        <v>55</v>
      </c>
      <c r="G102" s="1250"/>
      <c r="H102" s="896">
        <f t="shared" si="3"/>
        <v>0</v>
      </c>
    </row>
    <row r="103" spans="1:8" ht="12.75">
      <c r="A103" s="330" t="s">
        <v>967</v>
      </c>
      <c r="B103" s="195"/>
      <c r="C103" s="340" t="s">
        <v>968</v>
      </c>
      <c r="D103" s="332"/>
      <c r="E103" s="244"/>
      <c r="F103" s="319"/>
      <c r="G103" s="1252"/>
      <c r="H103" s="896"/>
    </row>
    <row r="104" spans="1:8" ht="12.75">
      <c r="A104" s="339"/>
      <c r="B104" s="195"/>
      <c r="C104" s="340" t="s">
        <v>969</v>
      </c>
      <c r="D104" s="332"/>
      <c r="E104" s="244"/>
      <c r="F104" s="319"/>
      <c r="G104" s="1252"/>
      <c r="H104" s="896"/>
    </row>
    <row r="105" spans="1:8" ht="12.75">
      <c r="A105" s="339"/>
      <c r="B105" s="906"/>
      <c r="C105" s="905" t="s">
        <v>970</v>
      </c>
      <c r="D105" s="904"/>
      <c r="E105" s="244" t="s">
        <v>15</v>
      </c>
      <c r="F105" s="319">
        <v>350</v>
      </c>
      <c r="G105" s="1250"/>
      <c r="H105" s="896">
        <f t="shared" si="3"/>
        <v>0</v>
      </c>
    </row>
    <row r="106" spans="1:8" ht="12.75">
      <c r="A106" s="339"/>
      <c r="B106" s="906"/>
      <c r="C106" s="905" t="s">
        <v>971</v>
      </c>
      <c r="D106" s="904"/>
      <c r="E106" s="244" t="s">
        <v>15</v>
      </c>
      <c r="F106" s="319">
        <v>80</v>
      </c>
      <c r="G106" s="1250"/>
      <c r="H106" s="896">
        <f t="shared" si="3"/>
        <v>0</v>
      </c>
    </row>
    <row r="107" spans="1:8" ht="12.75">
      <c r="A107" s="339"/>
      <c r="B107" s="904"/>
      <c r="C107" s="905" t="s">
        <v>972</v>
      </c>
      <c r="D107" s="904"/>
      <c r="E107" s="244" t="s">
        <v>15</v>
      </c>
      <c r="F107" s="319">
        <v>80</v>
      </c>
      <c r="G107" s="1250"/>
      <c r="H107" s="896">
        <f t="shared" si="3"/>
        <v>0</v>
      </c>
    </row>
    <row r="108" spans="1:8" ht="12.75">
      <c r="A108" s="339"/>
      <c r="B108" s="904"/>
      <c r="C108" s="905" t="s">
        <v>973</v>
      </c>
      <c r="D108" s="904"/>
      <c r="E108" s="244" t="s">
        <v>15</v>
      </c>
      <c r="F108" s="319">
        <v>160</v>
      </c>
      <c r="G108" s="1250"/>
      <c r="H108" s="896">
        <f t="shared" si="3"/>
        <v>0</v>
      </c>
    </row>
    <row r="109" spans="1:8" ht="12.75">
      <c r="A109" s="339"/>
      <c r="B109" s="904"/>
      <c r="C109" s="905" t="s">
        <v>974</v>
      </c>
      <c r="D109" s="904"/>
      <c r="E109" s="244" t="s">
        <v>15</v>
      </c>
      <c r="F109" s="319">
        <v>120</v>
      </c>
      <c r="G109" s="1250"/>
      <c r="H109" s="896">
        <f t="shared" si="3"/>
        <v>0</v>
      </c>
    </row>
    <row r="110" spans="1:8" ht="12.75">
      <c r="A110" s="339"/>
      <c r="B110" s="904"/>
      <c r="C110" s="905" t="s">
        <v>975</v>
      </c>
      <c r="D110" s="904"/>
      <c r="E110" s="244" t="s">
        <v>15</v>
      </c>
      <c r="F110" s="319">
        <v>15</v>
      </c>
      <c r="G110" s="1250"/>
      <c r="H110" s="896">
        <f t="shared" si="3"/>
        <v>0</v>
      </c>
    </row>
    <row r="111" spans="1:8" ht="12.75">
      <c r="A111" s="339"/>
      <c r="B111" s="194"/>
      <c r="C111" s="340" t="s">
        <v>976</v>
      </c>
      <c r="D111" s="332"/>
      <c r="E111" s="244"/>
      <c r="F111" s="319"/>
      <c r="G111" s="1252"/>
      <c r="H111" s="896"/>
    </row>
    <row r="112" spans="1:8" ht="12.75">
      <c r="A112" s="339"/>
      <c r="B112" s="194"/>
      <c r="C112" s="332" t="s">
        <v>977</v>
      </c>
      <c r="D112" s="332"/>
      <c r="E112" s="244" t="s">
        <v>15</v>
      </c>
      <c r="F112" s="319">
        <v>2</v>
      </c>
      <c r="G112" s="1250"/>
      <c r="H112" s="896">
        <f t="shared" si="3"/>
        <v>0</v>
      </c>
    </row>
    <row r="113" spans="1:8" ht="12.75">
      <c r="A113" s="339"/>
      <c r="B113" s="194"/>
      <c r="C113" s="332" t="s">
        <v>978</v>
      </c>
      <c r="D113" s="332"/>
      <c r="E113" s="244" t="s">
        <v>15</v>
      </c>
      <c r="F113" s="319">
        <v>24</v>
      </c>
      <c r="G113" s="1250"/>
      <c r="H113" s="896">
        <f t="shared" si="3"/>
        <v>0</v>
      </c>
    </row>
    <row r="114" spans="1:8" ht="12.75">
      <c r="A114" s="339"/>
      <c r="B114" s="194"/>
      <c r="C114" s="332" t="s">
        <v>979</v>
      </c>
      <c r="D114" s="332"/>
      <c r="E114" s="244" t="s">
        <v>15</v>
      </c>
      <c r="F114" s="319">
        <v>5</v>
      </c>
      <c r="G114" s="1250"/>
      <c r="H114" s="896">
        <f t="shared" si="3"/>
        <v>0</v>
      </c>
    </row>
    <row r="115" spans="1:8" ht="12.75">
      <c r="A115" s="339"/>
      <c r="B115" s="194"/>
      <c r="C115" s="332" t="s">
        <v>980</v>
      </c>
      <c r="D115" s="332"/>
      <c r="E115" s="244" t="s">
        <v>15</v>
      </c>
      <c r="F115" s="319">
        <v>37</v>
      </c>
      <c r="G115" s="1250"/>
      <c r="H115" s="896">
        <f t="shared" si="3"/>
        <v>0</v>
      </c>
    </row>
    <row r="116" spans="1:8" ht="12.75">
      <c r="A116" s="339"/>
      <c r="B116" s="194"/>
      <c r="C116" s="332" t="s">
        <v>981</v>
      </c>
      <c r="D116" s="332"/>
      <c r="E116" s="244" t="s">
        <v>15</v>
      </c>
      <c r="F116" s="319">
        <v>2</v>
      </c>
      <c r="G116" s="1250"/>
      <c r="H116" s="896">
        <f t="shared" si="3"/>
        <v>0</v>
      </c>
    </row>
    <row r="117" spans="1:8" ht="12.75">
      <c r="A117" s="339"/>
      <c r="B117" s="194"/>
      <c r="C117" s="332" t="s">
        <v>982</v>
      </c>
      <c r="D117" s="332"/>
      <c r="E117" s="244" t="s">
        <v>15</v>
      </c>
      <c r="F117" s="319">
        <v>64</v>
      </c>
      <c r="G117" s="1250"/>
      <c r="H117" s="896">
        <f t="shared" si="3"/>
        <v>0</v>
      </c>
    </row>
    <row r="118" spans="1:8" ht="12.75">
      <c r="A118" s="330" t="s">
        <v>983</v>
      </c>
      <c r="B118" s="194"/>
      <c r="C118" s="340" t="s">
        <v>849</v>
      </c>
      <c r="D118" s="332"/>
      <c r="E118" s="244"/>
      <c r="F118" s="319"/>
      <c r="G118" s="1252"/>
      <c r="H118" s="896"/>
    </row>
    <row r="119" spans="1:8" ht="12.75">
      <c r="A119" s="339"/>
      <c r="B119" s="194"/>
      <c r="C119" s="332" t="s">
        <v>850</v>
      </c>
      <c r="D119" s="332"/>
      <c r="E119" s="244" t="s">
        <v>17</v>
      </c>
      <c r="F119" s="319">
        <v>1</v>
      </c>
      <c r="G119" s="1250"/>
      <c r="H119" s="896">
        <f t="shared" si="3"/>
        <v>0</v>
      </c>
    </row>
    <row r="120" spans="1:8" ht="12.75">
      <c r="A120" s="339"/>
      <c r="B120" s="194"/>
      <c r="C120" s="332" t="s">
        <v>851</v>
      </c>
      <c r="D120" s="332"/>
      <c r="E120" s="244" t="s">
        <v>17</v>
      </c>
      <c r="F120" s="319">
        <v>1</v>
      </c>
      <c r="G120" s="1250"/>
      <c r="H120" s="896">
        <f t="shared" si="3"/>
        <v>0</v>
      </c>
    </row>
    <row r="121" spans="1:8" ht="12.75">
      <c r="A121" s="339"/>
      <c r="B121" s="194"/>
      <c r="C121" s="332" t="s">
        <v>984</v>
      </c>
      <c r="D121" s="332"/>
      <c r="E121" s="244" t="s">
        <v>17</v>
      </c>
      <c r="F121" s="319">
        <v>1</v>
      </c>
      <c r="G121" s="1250"/>
      <c r="H121" s="896">
        <f t="shared" si="3"/>
        <v>0</v>
      </c>
    </row>
    <row r="122" spans="1:8" ht="12.75">
      <c r="A122" s="339"/>
      <c r="B122" s="194"/>
      <c r="C122" s="332" t="s">
        <v>985</v>
      </c>
      <c r="D122" s="332"/>
      <c r="E122" s="244" t="s">
        <v>17</v>
      </c>
      <c r="F122" s="319">
        <v>1</v>
      </c>
      <c r="G122" s="1250"/>
      <c r="H122" s="896">
        <f t="shared" si="3"/>
        <v>0</v>
      </c>
    </row>
    <row r="123" spans="1:8" ht="12.75">
      <c r="A123" s="339"/>
      <c r="B123" s="194"/>
      <c r="C123" s="332" t="s">
        <v>986</v>
      </c>
      <c r="D123" s="332"/>
      <c r="E123" s="244" t="s">
        <v>17</v>
      </c>
      <c r="F123" s="319">
        <v>1</v>
      </c>
      <c r="G123" s="1250"/>
      <c r="H123" s="896">
        <f t="shared" si="3"/>
        <v>0</v>
      </c>
    </row>
    <row r="124" spans="1:8" ht="12.75">
      <c r="A124" s="330" t="s">
        <v>987</v>
      </c>
      <c r="B124" s="194"/>
      <c r="C124" s="340" t="s">
        <v>988</v>
      </c>
      <c r="D124" s="332"/>
      <c r="E124" s="244"/>
      <c r="F124" s="319"/>
      <c r="G124" s="1252"/>
      <c r="H124" s="896"/>
    </row>
    <row r="125" spans="1:8" ht="12.75">
      <c r="A125" s="339"/>
      <c r="B125" s="194"/>
      <c r="C125" s="332" t="s">
        <v>989</v>
      </c>
      <c r="D125" s="332"/>
      <c r="E125" s="244" t="s">
        <v>14</v>
      </c>
      <c r="F125" s="319">
        <v>120</v>
      </c>
      <c r="G125" s="1250"/>
      <c r="H125" s="896">
        <f t="shared" si="3"/>
        <v>0</v>
      </c>
    </row>
    <row r="126" spans="1:8" ht="12.75">
      <c r="A126" s="339"/>
      <c r="B126" s="194"/>
      <c r="C126" s="332" t="s">
        <v>990</v>
      </c>
      <c r="D126" s="332"/>
      <c r="E126" s="244" t="s">
        <v>14</v>
      </c>
      <c r="F126" s="319">
        <v>100</v>
      </c>
      <c r="G126" s="1250"/>
      <c r="H126" s="896">
        <f t="shared" si="3"/>
        <v>0</v>
      </c>
    </row>
    <row r="127" spans="1:8" ht="22.5" customHeight="1">
      <c r="A127" s="339"/>
      <c r="B127" s="194"/>
      <c r="C127" s="332" t="s">
        <v>991</v>
      </c>
      <c r="D127" s="332" t="s">
        <v>992</v>
      </c>
      <c r="E127" s="244" t="s">
        <v>14</v>
      </c>
      <c r="F127" s="319">
        <v>100</v>
      </c>
      <c r="G127" s="1250"/>
      <c r="H127" s="896">
        <f t="shared" si="3"/>
        <v>0</v>
      </c>
    </row>
    <row r="128" spans="1:8" ht="24">
      <c r="A128" s="339"/>
      <c r="B128" s="195"/>
      <c r="C128" s="332" t="s">
        <v>951</v>
      </c>
      <c r="D128" s="336" t="s">
        <v>796</v>
      </c>
      <c r="E128" s="244" t="s">
        <v>14</v>
      </c>
      <c r="F128" s="319">
        <v>250</v>
      </c>
      <c r="G128" s="1250"/>
      <c r="H128" s="896">
        <f t="shared" si="3"/>
        <v>0</v>
      </c>
    </row>
    <row r="129" spans="1:8" ht="12.75">
      <c r="A129" s="339"/>
      <c r="B129" s="194"/>
      <c r="C129" s="332" t="s">
        <v>993</v>
      </c>
      <c r="D129" s="332"/>
      <c r="E129" s="244" t="s">
        <v>15</v>
      </c>
      <c r="F129" s="319">
        <v>80</v>
      </c>
      <c r="G129" s="1250"/>
      <c r="H129" s="896">
        <f t="shared" si="3"/>
        <v>0</v>
      </c>
    </row>
    <row r="130" spans="1:8" ht="24">
      <c r="A130" s="339"/>
      <c r="B130" s="194"/>
      <c r="C130" s="332" t="s">
        <v>839</v>
      </c>
      <c r="D130" s="332"/>
      <c r="E130" s="244" t="s">
        <v>14</v>
      </c>
      <c r="F130" s="319">
        <v>80</v>
      </c>
      <c r="G130" s="1250"/>
      <c r="H130" s="896">
        <f t="shared" si="3"/>
        <v>0</v>
      </c>
    </row>
    <row r="131" spans="1:8" ht="12.75">
      <c r="A131" s="339"/>
      <c r="B131" s="194"/>
      <c r="C131" s="332" t="s">
        <v>994</v>
      </c>
      <c r="D131" s="332"/>
      <c r="E131" s="244" t="s">
        <v>14</v>
      </c>
      <c r="F131" s="319">
        <v>15</v>
      </c>
      <c r="G131" s="1250"/>
      <c r="H131" s="896">
        <f t="shared" si="3"/>
        <v>0</v>
      </c>
    </row>
    <row r="132" spans="1:8" ht="12.75">
      <c r="A132" s="339"/>
      <c r="B132" s="903"/>
      <c r="C132" s="900" t="s">
        <v>995</v>
      </c>
      <c r="D132" s="332"/>
      <c r="E132" s="244" t="s">
        <v>14</v>
      </c>
      <c r="F132" s="319">
        <v>100</v>
      </c>
      <c r="G132" s="1250"/>
      <c r="H132" s="896">
        <f aca="true" t="shared" si="4" ref="H132:H151">+G132*F132</f>
        <v>0</v>
      </c>
    </row>
    <row r="133" spans="1:8" ht="12.75">
      <c r="A133" s="339"/>
      <c r="B133" s="902"/>
      <c r="C133" s="900" t="s">
        <v>996</v>
      </c>
      <c r="D133" s="332"/>
      <c r="E133" s="244" t="s">
        <v>15</v>
      </c>
      <c r="F133" s="319">
        <v>3</v>
      </c>
      <c r="G133" s="1250"/>
      <c r="H133" s="896">
        <f t="shared" si="4"/>
        <v>0</v>
      </c>
    </row>
    <row r="134" spans="1:8" ht="24">
      <c r="A134" s="339"/>
      <c r="B134" s="901"/>
      <c r="C134" s="900" t="s">
        <v>997</v>
      </c>
      <c r="D134" s="332"/>
      <c r="E134" s="244" t="s">
        <v>15</v>
      </c>
      <c r="F134" s="319">
        <v>6</v>
      </c>
      <c r="G134" s="1250"/>
      <c r="H134" s="896">
        <f t="shared" si="4"/>
        <v>0</v>
      </c>
    </row>
    <row r="135" spans="1:8" ht="12.75">
      <c r="A135" s="339"/>
      <c r="B135" s="194"/>
      <c r="C135" s="900" t="s">
        <v>998</v>
      </c>
      <c r="D135" s="332"/>
      <c r="E135" s="244" t="s">
        <v>15</v>
      </c>
      <c r="F135" s="319">
        <v>100</v>
      </c>
      <c r="G135" s="1250"/>
      <c r="H135" s="896">
        <f t="shared" si="4"/>
        <v>0</v>
      </c>
    </row>
    <row r="136" spans="1:8" ht="12.75">
      <c r="A136" s="339"/>
      <c r="B136" s="194"/>
      <c r="C136" s="897" t="s">
        <v>999</v>
      </c>
      <c r="D136" s="332"/>
      <c r="E136" s="244" t="s">
        <v>14</v>
      </c>
      <c r="F136" s="319">
        <v>100</v>
      </c>
      <c r="G136" s="1250"/>
      <c r="H136" s="896">
        <f t="shared" si="4"/>
        <v>0</v>
      </c>
    </row>
    <row r="137" spans="1:8" ht="12.75">
      <c r="A137" s="339"/>
      <c r="B137" s="194"/>
      <c r="C137" s="899" t="s">
        <v>1000</v>
      </c>
      <c r="D137" s="332"/>
      <c r="E137" s="244" t="s">
        <v>95</v>
      </c>
      <c r="F137" s="319">
        <v>40</v>
      </c>
      <c r="G137" s="1250"/>
      <c r="H137" s="896">
        <f t="shared" si="4"/>
        <v>0</v>
      </c>
    </row>
    <row r="138" spans="1:8" ht="12.75">
      <c r="A138" s="339"/>
      <c r="B138" s="194"/>
      <c r="C138" s="899" t="s">
        <v>1001</v>
      </c>
      <c r="D138" s="332"/>
      <c r="E138" s="244" t="s">
        <v>14</v>
      </c>
      <c r="F138" s="319">
        <v>100</v>
      </c>
      <c r="G138" s="1250"/>
      <c r="H138" s="896">
        <f t="shared" si="4"/>
        <v>0</v>
      </c>
    </row>
    <row r="139" spans="1:8" ht="24">
      <c r="A139" s="339"/>
      <c r="B139" s="194"/>
      <c r="C139" s="332" t="s">
        <v>1003</v>
      </c>
      <c r="D139" s="336" t="s">
        <v>796</v>
      </c>
      <c r="E139" s="244" t="s">
        <v>15</v>
      </c>
      <c r="F139" s="319">
        <v>1</v>
      </c>
      <c r="G139" s="1250"/>
      <c r="H139" s="896">
        <f t="shared" si="4"/>
        <v>0</v>
      </c>
    </row>
    <row r="140" spans="1:8" ht="12.75">
      <c r="A140" s="330" t="s">
        <v>1002</v>
      </c>
      <c r="B140" s="194"/>
      <c r="C140" s="340" t="s">
        <v>608</v>
      </c>
      <c r="D140" s="332"/>
      <c r="E140" s="244"/>
      <c r="F140" s="319"/>
      <c r="G140" s="1252"/>
      <c r="H140" s="896"/>
    </row>
    <row r="141" spans="1:8" ht="12.75">
      <c r="A141" s="339"/>
      <c r="B141" s="898"/>
      <c r="C141" s="897" t="s">
        <v>846</v>
      </c>
      <c r="D141" s="332"/>
      <c r="E141" s="244" t="s">
        <v>15</v>
      </c>
      <c r="F141" s="319">
        <v>30</v>
      </c>
      <c r="G141" s="1250"/>
      <c r="H141" s="896">
        <f t="shared" si="4"/>
        <v>0</v>
      </c>
    </row>
    <row r="142" spans="1:8" ht="12.75">
      <c r="A142" s="339"/>
      <c r="B142" s="333"/>
      <c r="C142" s="332" t="s">
        <v>856</v>
      </c>
      <c r="D142" s="332"/>
      <c r="E142" s="244" t="s">
        <v>17</v>
      </c>
      <c r="F142" s="319">
        <v>1</v>
      </c>
      <c r="G142" s="1250"/>
      <c r="H142" s="896">
        <f t="shared" si="4"/>
        <v>0</v>
      </c>
    </row>
    <row r="143" spans="1:8" ht="12.75">
      <c r="A143" s="339"/>
      <c r="B143" s="333"/>
      <c r="C143" s="332" t="s">
        <v>1004</v>
      </c>
      <c r="D143" s="332"/>
      <c r="E143" s="244" t="s">
        <v>17</v>
      </c>
      <c r="F143" s="319">
        <v>1</v>
      </c>
      <c r="G143" s="1250"/>
      <c r="H143" s="896">
        <f t="shared" si="4"/>
        <v>0</v>
      </c>
    </row>
    <row r="144" spans="1:8" ht="12.75">
      <c r="A144" s="339"/>
      <c r="B144" s="333"/>
      <c r="C144" s="332" t="s">
        <v>1005</v>
      </c>
      <c r="D144" s="332"/>
      <c r="E144" s="244" t="s">
        <v>17</v>
      </c>
      <c r="F144" s="319">
        <v>1</v>
      </c>
      <c r="G144" s="1250"/>
      <c r="H144" s="896">
        <f t="shared" si="4"/>
        <v>0</v>
      </c>
    </row>
    <row r="145" spans="1:8" ht="12.75">
      <c r="A145" s="339"/>
      <c r="B145" s="333"/>
      <c r="C145" s="897" t="s">
        <v>1006</v>
      </c>
      <c r="D145" s="332"/>
      <c r="E145" s="244" t="s">
        <v>17</v>
      </c>
      <c r="F145" s="319">
        <v>1</v>
      </c>
      <c r="G145" s="1250"/>
      <c r="H145" s="896">
        <f t="shared" si="4"/>
        <v>0</v>
      </c>
    </row>
    <row r="146" spans="1:8" ht="12.75">
      <c r="A146" s="339"/>
      <c r="B146" s="333"/>
      <c r="C146" s="897" t="s">
        <v>1007</v>
      </c>
      <c r="D146" s="332"/>
      <c r="E146" s="244" t="s">
        <v>17</v>
      </c>
      <c r="F146" s="319">
        <v>1</v>
      </c>
      <c r="G146" s="1250"/>
      <c r="H146" s="896">
        <f t="shared" si="4"/>
        <v>0</v>
      </c>
    </row>
    <row r="147" spans="1:8" ht="12.75">
      <c r="A147" s="339"/>
      <c r="B147" s="333"/>
      <c r="C147" s="342" t="s">
        <v>1008</v>
      </c>
      <c r="D147" s="332"/>
      <c r="E147" s="244" t="s">
        <v>17</v>
      </c>
      <c r="F147" s="319">
        <v>1</v>
      </c>
      <c r="G147" s="1250"/>
      <c r="H147" s="896">
        <f t="shared" si="4"/>
        <v>0</v>
      </c>
    </row>
    <row r="148" spans="1:8" ht="12.75">
      <c r="A148" s="339"/>
      <c r="B148" s="333"/>
      <c r="C148" s="332" t="s">
        <v>1009</v>
      </c>
      <c r="D148" s="332"/>
      <c r="E148" s="244" t="s">
        <v>17</v>
      </c>
      <c r="F148" s="319">
        <v>1</v>
      </c>
      <c r="G148" s="1250"/>
      <c r="H148" s="896">
        <f t="shared" si="4"/>
        <v>0</v>
      </c>
    </row>
    <row r="149" spans="1:8" ht="12.75">
      <c r="A149" s="339"/>
      <c r="B149" s="333"/>
      <c r="C149" s="332" t="s">
        <v>858</v>
      </c>
      <c r="D149" s="332"/>
      <c r="E149" s="244" t="s">
        <v>17</v>
      </c>
      <c r="F149" s="319">
        <v>1</v>
      </c>
      <c r="G149" s="1250"/>
      <c r="H149" s="896">
        <f t="shared" si="4"/>
        <v>0</v>
      </c>
    </row>
    <row r="150" spans="1:8" ht="12.75">
      <c r="A150" s="339"/>
      <c r="B150" s="333"/>
      <c r="C150" s="332" t="s">
        <v>863</v>
      </c>
      <c r="D150" s="332"/>
      <c r="E150" s="244" t="s">
        <v>17</v>
      </c>
      <c r="F150" s="319">
        <v>1</v>
      </c>
      <c r="G150" s="1250"/>
      <c r="H150" s="896">
        <f t="shared" si="4"/>
        <v>0</v>
      </c>
    </row>
    <row r="151" spans="1:8" ht="13.5" thickBot="1">
      <c r="A151" s="339"/>
      <c r="B151" s="333"/>
      <c r="C151" s="332" t="s">
        <v>1010</v>
      </c>
      <c r="D151" s="332"/>
      <c r="E151" s="244" t="s">
        <v>17</v>
      </c>
      <c r="F151" s="319">
        <v>1</v>
      </c>
      <c r="G151" s="1250"/>
      <c r="H151" s="316">
        <f t="shared" si="4"/>
        <v>0</v>
      </c>
    </row>
    <row r="152" spans="1:8" ht="21" thickBot="1">
      <c r="A152" s="1443" t="s">
        <v>135</v>
      </c>
      <c r="B152" s="1444"/>
      <c r="C152" s="1444"/>
      <c r="D152" s="1445"/>
      <c r="E152" s="307"/>
      <c r="F152" s="317"/>
      <c r="G152" s="1446">
        <f>SUM(H3:H151)</f>
        <v>0</v>
      </c>
      <c r="H152" s="1447"/>
    </row>
  </sheetData>
  <sheetProtection algorithmName="SHA-512" hashValue="fG8g0v9ogbgvbsiwuMu2iLtcr7yLn9JMJ7mXKqJne+eF2YV5UG5d8bYpLLMyCVtHExWYrfItNSUzYt4qQ3Ce/Q==" saltValue="7JsGunsnPS3V+xzxFN7s4Q==" spinCount="100000" sheet="1" objects="1" scenarios="1" selectLockedCells="1"/>
  <mergeCells count="3">
    <mergeCell ref="A1:H1"/>
    <mergeCell ref="A152:D152"/>
    <mergeCell ref="G152:H152"/>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headerFooter>
    <oddFooter>&amp;C&amp;A&amp;RStránka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9"/>
  <sheetViews>
    <sheetView zoomScalePageLayoutView="120" workbookViewId="0" topLeftCell="A1">
      <pane ySplit="2" topLeftCell="A3" activePane="bottomLeft" state="frozen"/>
      <selection pane="bottomLeft" activeCell="G11" sqref="G11"/>
    </sheetView>
  </sheetViews>
  <sheetFormatPr defaultColWidth="8.8515625" defaultRowHeight="12.75"/>
  <cols>
    <col min="1" max="1" width="7.140625" style="60" customWidth="1"/>
    <col min="2" max="2" width="22.421875" style="60" customWidth="1"/>
    <col min="3" max="3" width="64.421875" style="60" customWidth="1"/>
    <col min="4" max="4" width="13.8515625" style="60" customWidth="1"/>
    <col min="5" max="5" width="8.140625" style="60" customWidth="1"/>
    <col min="6" max="6" width="9.140625" style="60" customWidth="1"/>
    <col min="7" max="7" width="10.8515625" style="387" customWidth="1"/>
    <col min="8" max="8" width="17.140625" style="387" customWidth="1"/>
  </cols>
  <sheetData>
    <row r="1" spans="1:8" s="295" customFormat="1" ht="48.75" customHeight="1" thickBot="1">
      <c r="A1" s="1448" t="s">
        <v>3893</v>
      </c>
      <c r="B1" s="1449"/>
      <c r="C1" s="1449"/>
      <c r="D1" s="1449"/>
      <c r="E1" s="1449"/>
      <c r="F1" s="1449"/>
      <c r="G1" s="1449"/>
      <c r="H1" s="1450"/>
    </row>
    <row r="2" spans="1:8" ht="36" customHeight="1" thickBot="1">
      <c r="A2" s="276" t="s">
        <v>761</v>
      </c>
      <c r="B2" s="277" t="s">
        <v>778</v>
      </c>
      <c r="C2" s="275" t="s">
        <v>779</v>
      </c>
      <c r="D2" s="277" t="s">
        <v>1077</v>
      </c>
      <c r="E2" s="277" t="s">
        <v>762</v>
      </c>
      <c r="F2" s="283" t="s">
        <v>1070</v>
      </c>
      <c r="G2" s="283" t="s">
        <v>1071</v>
      </c>
      <c r="H2" s="301" t="s">
        <v>1072</v>
      </c>
    </row>
    <row r="3" spans="1:8" ht="12.75">
      <c r="A3" s="330" t="s">
        <v>783</v>
      </c>
      <c r="B3" s="195"/>
      <c r="C3" s="340" t="s">
        <v>3405</v>
      </c>
      <c r="D3" s="332"/>
      <c r="E3" s="244"/>
      <c r="F3" s="319"/>
      <c r="G3" s="1252"/>
      <c r="H3" s="896"/>
    </row>
    <row r="4" spans="1:8" ht="12.75">
      <c r="A4" s="339"/>
      <c r="B4" s="195"/>
      <c r="C4" s="332" t="s">
        <v>3404</v>
      </c>
      <c r="D4" s="336" t="s">
        <v>3396</v>
      </c>
      <c r="E4" s="244" t="s">
        <v>15</v>
      </c>
      <c r="F4" s="319">
        <v>25</v>
      </c>
      <c r="G4" s="1252"/>
      <c r="H4" s="896">
        <f aca="true" t="shared" si="0" ref="H4:H18">+G4*F4</f>
        <v>0</v>
      </c>
    </row>
    <row r="5" spans="1:8" ht="12.75">
      <c r="A5" s="339"/>
      <c r="B5" s="195"/>
      <c r="C5" s="332" t="s">
        <v>3403</v>
      </c>
      <c r="D5" s="336" t="s">
        <v>3396</v>
      </c>
      <c r="E5" s="244" t="s">
        <v>15</v>
      </c>
      <c r="F5" s="319">
        <v>24</v>
      </c>
      <c r="G5" s="1252"/>
      <c r="H5" s="896">
        <f t="shared" si="0"/>
        <v>0</v>
      </c>
    </row>
    <row r="6" spans="1:8" ht="12.75">
      <c r="A6" s="339"/>
      <c r="B6" s="195"/>
      <c r="C6" s="332" t="s">
        <v>3402</v>
      </c>
      <c r="D6" s="336" t="s">
        <v>3396</v>
      </c>
      <c r="E6" s="244" t="s">
        <v>15</v>
      </c>
      <c r="F6" s="319">
        <v>26</v>
      </c>
      <c r="G6" s="1252"/>
      <c r="H6" s="896">
        <f t="shared" si="0"/>
        <v>0</v>
      </c>
    </row>
    <row r="7" spans="1:8" ht="12.75">
      <c r="A7" s="339"/>
      <c r="B7" s="195"/>
      <c r="C7" s="332" t="s">
        <v>3401</v>
      </c>
      <c r="D7" s="336"/>
      <c r="E7" s="244" t="s">
        <v>15</v>
      </c>
      <c r="F7" s="319">
        <v>3</v>
      </c>
      <c r="G7" s="1252"/>
      <c r="H7" s="896">
        <f t="shared" si="0"/>
        <v>0</v>
      </c>
    </row>
    <row r="8" spans="1:8" ht="12.75">
      <c r="A8" s="339"/>
      <c r="B8" s="195"/>
      <c r="C8" s="332" t="s">
        <v>3400</v>
      </c>
      <c r="D8" s="336" t="s">
        <v>3396</v>
      </c>
      <c r="E8" s="244" t="s">
        <v>15</v>
      </c>
      <c r="F8" s="319">
        <v>50</v>
      </c>
      <c r="G8" s="1252"/>
      <c r="H8" s="896">
        <f t="shared" si="0"/>
        <v>0</v>
      </c>
    </row>
    <row r="9" spans="1:8" ht="12.75">
      <c r="A9" s="339"/>
      <c r="B9" s="195"/>
      <c r="C9" s="332" t="s">
        <v>3399</v>
      </c>
      <c r="D9" s="336"/>
      <c r="E9" s="244" t="s">
        <v>14</v>
      </c>
      <c r="F9" s="319">
        <v>180</v>
      </c>
      <c r="G9" s="1252"/>
      <c r="H9" s="896">
        <f>+G9*F9</f>
        <v>0</v>
      </c>
    </row>
    <row r="10" spans="1:8" ht="24">
      <c r="A10" s="339"/>
      <c r="B10" s="195"/>
      <c r="C10" s="332" t="s">
        <v>3398</v>
      </c>
      <c r="D10" s="336" t="s">
        <v>3396</v>
      </c>
      <c r="E10" s="244" t="s">
        <v>14</v>
      </c>
      <c r="F10" s="319">
        <v>70</v>
      </c>
      <c r="G10" s="1252"/>
      <c r="H10" s="896">
        <f>+G10*F10</f>
        <v>0</v>
      </c>
    </row>
    <row r="11" spans="1:8" ht="24">
      <c r="A11" s="339"/>
      <c r="B11" s="195"/>
      <c r="C11" s="332" t="s">
        <v>3397</v>
      </c>
      <c r="D11" s="336" t="s">
        <v>3396</v>
      </c>
      <c r="E11" s="244" t="s">
        <v>14</v>
      </c>
      <c r="F11" s="319">
        <v>90</v>
      </c>
      <c r="G11" s="1252"/>
      <c r="H11" s="896">
        <f>+G11*F11</f>
        <v>0</v>
      </c>
    </row>
    <row r="12" spans="1:8" ht="12.75">
      <c r="A12" s="330" t="s">
        <v>801</v>
      </c>
      <c r="B12" s="194"/>
      <c r="C12" s="340" t="s">
        <v>849</v>
      </c>
      <c r="D12" s="332"/>
      <c r="E12" s="244"/>
      <c r="F12" s="319"/>
      <c r="G12" s="1252"/>
      <c r="H12" s="896"/>
    </row>
    <row r="13" spans="1:8" ht="12.75">
      <c r="A13" s="339"/>
      <c r="B13" s="194"/>
      <c r="C13" s="332" t="s">
        <v>3395</v>
      </c>
      <c r="D13" s="332"/>
      <c r="E13" s="244" t="s">
        <v>17</v>
      </c>
      <c r="F13" s="319">
        <v>1</v>
      </c>
      <c r="G13" s="1252"/>
      <c r="H13" s="896">
        <f t="shared" si="0"/>
        <v>0</v>
      </c>
    </row>
    <row r="14" spans="1:8" ht="12.75">
      <c r="A14" s="339"/>
      <c r="B14" s="194"/>
      <c r="C14" s="332" t="s">
        <v>3394</v>
      </c>
      <c r="D14" s="332"/>
      <c r="E14" s="244" t="s">
        <v>17</v>
      </c>
      <c r="F14" s="319">
        <v>1</v>
      </c>
      <c r="G14" s="1252"/>
      <c r="H14" s="896">
        <f t="shared" si="0"/>
        <v>0</v>
      </c>
    </row>
    <row r="15" spans="1:8" ht="12.75">
      <c r="A15" s="330" t="s">
        <v>831</v>
      </c>
      <c r="B15" s="194"/>
      <c r="C15" s="340" t="s">
        <v>608</v>
      </c>
      <c r="D15" s="332"/>
      <c r="E15" s="244"/>
      <c r="F15" s="319"/>
      <c r="G15" s="1252"/>
      <c r="H15" s="896"/>
    </row>
    <row r="16" spans="1:8" ht="12.75">
      <c r="A16" s="339"/>
      <c r="B16" s="898"/>
      <c r="C16" s="897" t="s">
        <v>846</v>
      </c>
      <c r="D16" s="332"/>
      <c r="E16" s="244" t="s">
        <v>15</v>
      </c>
      <c r="F16" s="319">
        <v>2</v>
      </c>
      <c r="G16" s="1252"/>
      <c r="H16" s="896">
        <f t="shared" si="0"/>
        <v>0</v>
      </c>
    </row>
    <row r="17" spans="1:8" ht="12.75">
      <c r="A17" s="339"/>
      <c r="B17" s="333"/>
      <c r="C17" s="332" t="s">
        <v>1005</v>
      </c>
      <c r="D17" s="332"/>
      <c r="E17" s="244" t="s">
        <v>17</v>
      </c>
      <c r="F17" s="319">
        <v>1</v>
      </c>
      <c r="G17" s="1252"/>
      <c r="H17" s="896">
        <f t="shared" si="0"/>
        <v>0</v>
      </c>
    </row>
    <row r="18" spans="1:8" ht="13.5" thickBot="1">
      <c r="A18" s="339"/>
      <c r="B18" s="333"/>
      <c r="C18" s="332" t="s">
        <v>1010</v>
      </c>
      <c r="D18" s="332"/>
      <c r="E18" s="244" t="s">
        <v>17</v>
      </c>
      <c r="F18" s="319">
        <v>1</v>
      </c>
      <c r="G18" s="1252"/>
      <c r="H18" s="316">
        <f t="shared" si="0"/>
        <v>0</v>
      </c>
    </row>
    <row r="19" spans="1:8" ht="21" thickBot="1">
      <c r="A19" s="1443" t="s">
        <v>135</v>
      </c>
      <c r="B19" s="1444"/>
      <c r="C19" s="1444"/>
      <c r="D19" s="1445"/>
      <c r="E19" s="307"/>
      <c r="F19" s="317"/>
      <c r="G19" s="1446">
        <f>SUM(H3:H18)</f>
        <v>0</v>
      </c>
      <c r="H19" s="1447"/>
    </row>
  </sheetData>
  <sheetProtection algorithmName="SHA-512" hashValue="rAAaO660jTdw+2ehKJnvFAo2q1HTx6WdNQiWnNaCojonQfD3DSbVYS9Uds17UxmchnkugfiBr04Z3fPES6aHbA==" saltValue="HqybcsQNCEID+VnMroRNdA==" spinCount="100000" sheet="1" objects="1" scenarios="1" selectLockedCells="1"/>
  <mergeCells count="3">
    <mergeCell ref="A1:H1"/>
    <mergeCell ref="A19:D19"/>
    <mergeCell ref="G19:H19"/>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headerFooter>
    <oddFooter>&amp;C&amp;A&amp;RStránka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80"/>
  <sheetViews>
    <sheetView workbookViewId="0" topLeftCell="A1">
      <pane ySplit="2" topLeftCell="A52" activePane="bottomLeft" state="frozen"/>
      <selection pane="bottomLeft" activeCell="G5" sqref="G5:G79"/>
    </sheetView>
  </sheetViews>
  <sheetFormatPr defaultColWidth="9.140625" defaultRowHeight="12.75"/>
  <cols>
    <col min="1" max="1" width="7.28125" style="191" customWidth="1"/>
    <col min="2" max="2" width="13.57421875" style="192" customWidth="1"/>
    <col min="3" max="3" width="41.57421875" style="191" customWidth="1"/>
    <col min="4" max="4" width="16.7109375" style="191" hidden="1" customWidth="1"/>
    <col min="5" max="5" width="8.7109375" style="191" customWidth="1"/>
    <col min="6" max="6" width="10.8515625" style="191" customWidth="1"/>
    <col min="7" max="7" width="12.7109375" style="191" customWidth="1"/>
    <col min="8" max="8" width="20.7109375" style="191" customWidth="1"/>
  </cols>
  <sheetData>
    <row r="1" spans="1:8" ht="24" thickBot="1">
      <c r="A1" s="1440" t="s">
        <v>1076</v>
      </c>
      <c r="B1" s="1441"/>
      <c r="C1" s="1441"/>
      <c r="D1" s="1441"/>
      <c r="E1" s="1441"/>
      <c r="F1" s="1441"/>
      <c r="G1" s="1441"/>
      <c r="H1" s="1442"/>
    </row>
    <row r="2" spans="1:8" ht="40.7" customHeight="1" thickBot="1">
      <c r="A2" s="276" t="s">
        <v>761</v>
      </c>
      <c r="B2" s="277" t="s">
        <v>778</v>
      </c>
      <c r="C2" s="275" t="s">
        <v>779</v>
      </c>
      <c r="D2" s="277" t="s">
        <v>780</v>
      </c>
      <c r="E2" s="277" t="s">
        <v>762</v>
      </c>
      <c r="F2" s="283" t="s">
        <v>1070</v>
      </c>
      <c r="G2" s="283" t="s">
        <v>1071</v>
      </c>
      <c r="H2" s="301" t="s">
        <v>1072</v>
      </c>
    </row>
    <row r="3" spans="1:8" ht="36">
      <c r="A3" s="119"/>
      <c r="B3" s="121"/>
      <c r="C3" s="122" t="s">
        <v>782</v>
      </c>
      <c r="D3" s="120"/>
      <c r="E3" s="244"/>
      <c r="F3" s="319"/>
      <c r="G3" s="311"/>
      <c r="H3" s="316"/>
    </row>
    <row r="4" spans="1:8" ht="12.75">
      <c r="A4" s="123" t="s">
        <v>783</v>
      </c>
      <c r="B4" s="124"/>
      <c r="C4" s="125" t="s">
        <v>784</v>
      </c>
      <c r="D4" s="126"/>
      <c r="E4" s="244"/>
      <c r="F4" s="319"/>
      <c r="G4" s="311"/>
      <c r="H4" s="316"/>
    </row>
    <row r="5" spans="1:8" ht="48">
      <c r="A5" s="123"/>
      <c r="B5" s="124"/>
      <c r="C5" s="126" t="s">
        <v>785</v>
      </c>
      <c r="D5" s="127" t="s">
        <v>786</v>
      </c>
      <c r="E5" s="244" t="s">
        <v>15</v>
      </c>
      <c r="F5" s="319">
        <v>1</v>
      </c>
      <c r="G5" s="1252"/>
      <c r="H5" s="316">
        <f aca="true" t="shared" si="0" ref="H5:H57">+F5*G5</f>
        <v>0</v>
      </c>
    </row>
    <row r="6" spans="1:8" ht="24">
      <c r="A6" s="128"/>
      <c r="B6" s="124"/>
      <c r="C6" s="126" t="s">
        <v>787</v>
      </c>
      <c r="D6" s="129"/>
      <c r="E6" s="244" t="s">
        <v>15</v>
      </c>
      <c r="F6" s="319">
        <v>1</v>
      </c>
      <c r="G6" s="1252"/>
      <c r="H6" s="316">
        <f t="shared" si="0"/>
        <v>0</v>
      </c>
    </row>
    <row r="7" spans="1:8" ht="24">
      <c r="A7" s="128"/>
      <c r="B7" s="124"/>
      <c r="C7" s="126" t="s">
        <v>788</v>
      </c>
      <c r="D7" s="129"/>
      <c r="E7" s="244" t="s">
        <v>15</v>
      </c>
      <c r="F7" s="319">
        <v>1</v>
      </c>
      <c r="G7" s="1252"/>
      <c r="H7" s="316">
        <f t="shared" si="0"/>
        <v>0</v>
      </c>
    </row>
    <row r="8" spans="1:8" ht="24">
      <c r="A8" s="128"/>
      <c r="B8" s="124"/>
      <c r="C8" s="126" t="s">
        <v>789</v>
      </c>
      <c r="D8" s="129"/>
      <c r="E8" s="244" t="s">
        <v>15</v>
      </c>
      <c r="F8" s="319">
        <v>2</v>
      </c>
      <c r="G8" s="1252"/>
      <c r="H8" s="316">
        <f t="shared" si="0"/>
        <v>0</v>
      </c>
    </row>
    <row r="9" spans="1:8" ht="24">
      <c r="A9" s="128"/>
      <c r="B9" s="124"/>
      <c r="C9" s="126" t="s">
        <v>790</v>
      </c>
      <c r="D9" s="129"/>
      <c r="E9" s="244" t="s">
        <v>15</v>
      </c>
      <c r="F9" s="319">
        <v>1</v>
      </c>
      <c r="G9" s="1252"/>
      <c r="H9" s="316">
        <f t="shared" si="0"/>
        <v>0</v>
      </c>
    </row>
    <row r="10" spans="1:8" ht="24">
      <c r="A10" s="128"/>
      <c r="B10" s="124"/>
      <c r="C10" s="126" t="s">
        <v>791</v>
      </c>
      <c r="D10" s="129"/>
      <c r="E10" s="244" t="s">
        <v>15</v>
      </c>
      <c r="F10" s="319">
        <v>2</v>
      </c>
      <c r="G10" s="1252"/>
      <c r="H10" s="316">
        <f t="shared" si="0"/>
        <v>0</v>
      </c>
    </row>
    <row r="11" spans="1:8" ht="12.75">
      <c r="A11" s="128"/>
      <c r="B11" s="130"/>
      <c r="C11" s="131" t="s">
        <v>792</v>
      </c>
      <c r="D11" s="129"/>
      <c r="E11" s="244" t="s">
        <v>15</v>
      </c>
      <c r="F11" s="319">
        <v>1</v>
      </c>
      <c r="G11" s="1252"/>
      <c r="H11" s="316">
        <f t="shared" si="0"/>
        <v>0</v>
      </c>
    </row>
    <row r="12" spans="1:8" ht="12.75">
      <c r="A12" s="128"/>
      <c r="B12" s="124"/>
      <c r="C12" s="126" t="s">
        <v>3294</v>
      </c>
      <c r="D12" s="129"/>
      <c r="E12" s="244" t="s">
        <v>15</v>
      </c>
      <c r="F12" s="319">
        <v>1</v>
      </c>
      <c r="G12" s="1252"/>
      <c r="H12" s="316">
        <f t="shared" si="0"/>
        <v>0</v>
      </c>
    </row>
    <row r="13" spans="1:8" ht="48">
      <c r="A13" s="128"/>
      <c r="B13" s="132"/>
      <c r="C13" s="133" t="s">
        <v>793</v>
      </c>
      <c r="D13" s="127" t="s">
        <v>794</v>
      </c>
      <c r="E13" s="244" t="s">
        <v>15</v>
      </c>
      <c r="F13" s="319">
        <v>1</v>
      </c>
      <c r="G13" s="1252"/>
      <c r="H13" s="316">
        <f t="shared" si="0"/>
        <v>0</v>
      </c>
    </row>
    <row r="14" spans="1:8" ht="24">
      <c r="A14" s="128"/>
      <c r="B14" s="124"/>
      <c r="C14" s="126" t="s">
        <v>795</v>
      </c>
      <c r="D14" s="127" t="s">
        <v>796</v>
      </c>
      <c r="E14" s="244" t="s">
        <v>15</v>
      </c>
      <c r="F14" s="319">
        <v>2</v>
      </c>
      <c r="G14" s="1252"/>
      <c r="H14" s="316">
        <f t="shared" si="0"/>
        <v>0</v>
      </c>
    </row>
    <row r="15" spans="1:8" ht="24">
      <c r="A15" s="128"/>
      <c r="B15" s="124"/>
      <c r="C15" s="126" t="s">
        <v>3295</v>
      </c>
      <c r="D15" s="129"/>
      <c r="E15" s="244" t="s">
        <v>14</v>
      </c>
      <c r="F15" s="319">
        <v>10</v>
      </c>
      <c r="G15" s="1252"/>
      <c r="H15" s="316">
        <f t="shared" si="0"/>
        <v>0</v>
      </c>
    </row>
    <row r="16" spans="1:8" ht="12.75">
      <c r="A16" s="128"/>
      <c r="B16" s="124"/>
      <c r="C16" s="126" t="s">
        <v>797</v>
      </c>
      <c r="D16" s="126"/>
      <c r="E16" s="244" t="s">
        <v>15</v>
      </c>
      <c r="F16" s="319">
        <v>4</v>
      </c>
      <c r="G16" s="1252"/>
      <c r="H16" s="316">
        <f t="shared" si="0"/>
        <v>0</v>
      </c>
    </row>
    <row r="17" spans="1:8" ht="24">
      <c r="A17" s="128"/>
      <c r="B17" s="124"/>
      <c r="C17" s="126" t="s">
        <v>3296</v>
      </c>
      <c r="D17" s="126"/>
      <c r="E17" s="244" t="s">
        <v>15</v>
      </c>
      <c r="F17" s="319">
        <v>1</v>
      </c>
      <c r="G17" s="1252"/>
      <c r="H17" s="316">
        <f t="shared" si="0"/>
        <v>0</v>
      </c>
    </row>
    <row r="18" spans="1:8" ht="12.75">
      <c r="A18" s="134"/>
      <c r="B18" s="135"/>
      <c r="C18" s="136" t="s">
        <v>798</v>
      </c>
      <c r="D18" s="137"/>
      <c r="E18" s="244" t="s">
        <v>17</v>
      </c>
      <c r="F18" s="319">
        <v>1</v>
      </c>
      <c r="G18" s="1252"/>
      <c r="H18" s="316">
        <f t="shared" si="0"/>
        <v>0</v>
      </c>
    </row>
    <row r="19" spans="1:8" ht="12.75">
      <c r="A19" s="134"/>
      <c r="B19" s="135"/>
      <c r="C19" s="136" t="s">
        <v>799</v>
      </c>
      <c r="D19" s="137"/>
      <c r="E19" s="244" t="s">
        <v>17</v>
      </c>
      <c r="F19" s="319">
        <v>1</v>
      </c>
      <c r="G19" s="1252"/>
      <c r="H19" s="316">
        <f t="shared" si="0"/>
        <v>0</v>
      </c>
    </row>
    <row r="20" spans="1:8" ht="12.75">
      <c r="A20" s="134"/>
      <c r="B20" s="135"/>
      <c r="C20" s="136" t="s">
        <v>800</v>
      </c>
      <c r="D20" s="137"/>
      <c r="E20" s="244" t="s">
        <v>17</v>
      </c>
      <c r="F20" s="319">
        <v>1</v>
      </c>
      <c r="G20" s="1252"/>
      <c r="H20" s="316">
        <f t="shared" si="0"/>
        <v>0</v>
      </c>
    </row>
    <row r="21" spans="1:8" ht="12.75">
      <c r="A21" s="123" t="s">
        <v>801</v>
      </c>
      <c r="B21" s="124"/>
      <c r="C21" s="125" t="s">
        <v>802</v>
      </c>
      <c r="D21" s="126"/>
      <c r="E21" s="244"/>
      <c r="F21" s="319"/>
      <c r="G21" s="1252"/>
      <c r="H21" s="316"/>
    </row>
    <row r="22" spans="1:8" ht="120">
      <c r="A22" s="128"/>
      <c r="B22" s="124"/>
      <c r="C22" s="138" t="s">
        <v>803</v>
      </c>
      <c r="D22" s="139" t="s">
        <v>804</v>
      </c>
      <c r="E22" s="244" t="s">
        <v>15</v>
      </c>
      <c r="F22" s="319">
        <v>106</v>
      </c>
      <c r="G22" s="1252"/>
      <c r="H22" s="316">
        <f t="shared" si="0"/>
        <v>0</v>
      </c>
    </row>
    <row r="23" spans="1:8" ht="132">
      <c r="A23" s="140"/>
      <c r="B23" s="141"/>
      <c r="C23" s="142" t="s">
        <v>805</v>
      </c>
      <c r="D23" s="143" t="s">
        <v>806</v>
      </c>
      <c r="E23" s="244" t="s">
        <v>15</v>
      </c>
      <c r="F23" s="319">
        <v>19</v>
      </c>
      <c r="G23" s="1252"/>
      <c r="H23" s="316">
        <f t="shared" si="0"/>
        <v>0</v>
      </c>
    </row>
    <row r="24" spans="1:8" ht="36">
      <c r="A24" s="144"/>
      <c r="B24" s="145"/>
      <c r="C24" s="146" t="s">
        <v>807</v>
      </c>
      <c r="D24" s="147" t="s">
        <v>804</v>
      </c>
      <c r="E24" s="244" t="s">
        <v>15</v>
      </c>
      <c r="F24" s="319">
        <v>125</v>
      </c>
      <c r="G24" s="1252"/>
      <c r="H24" s="316">
        <f t="shared" si="0"/>
        <v>0</v>
      </c>
    </row>
    <row r="25" spans="1:8" ht="12.75">
      <c r="A25" s="144"/>
      <c r="B25" s="130"/>
      <c r="C25" s="148" t="s">
        <v>808</v>
      </c>
      <c r="D25" s="149"/>
      <c r="E25" s="244" t="s">
        <v>15</v>
      </c>
      <c r="F25" s="319">
        <v>13</v>
      </c>
      <c r="G25" s="1252"/>
      <c r="H25" s="316">
        <f t="shared" si="0"/>
        <v>0</v>
      </c>
    </row>
    <row r="26" spans="1:8" ht="96">
      <c r="A26" s="144"/>
      <c r="B26" s="150"/>
      <c r="C26" s="151" t="s">
        <v>809</v>
      </c>
      <c r="D26" s="147" t="s">
        <v>804</v>
      </c>
      <c r="E26" s="244" t="s">
        <v>15</v>
      </c>
      <c r="F26" s="319">
        <v>9</v>
      </c>
      <c r="G26" s="1252"/>
      <c r="H26" s="316">
        <f t="shared" si="0"/>
        <v>0</v>
      </c>
    </row>
    <row r="27" spans="1:8" ht="84">
      <c r="A27" s="144"/>
      <c r="B27" s="152"/>
      <c r="C27" s="153" t="s">
        <v>810</v>
      </c>
      <c r="D27" s="147" t="s">
        <v>804</v>
      </c>
      <c r="E27" s="244" t="s">
        <v>15</v>
      </c>
      <c r="F27" s="319">
        <v>9</v>
      </c>
      <c r="G27" s="1252"/>
      <c r="H27" s="316">
        <f t="shared" si="0"/>
        <v>0</v>
      </c>
    </row>
    <row r="28" spans="1:8" ht="36">
      <c r="A28" s="144"/>
      <c r="B28" s="130"/>
      <c r="C28" s="148" t="s">
        <v>811</v>
      </c>
      <c r="D28" s="147" t="s">
        <v>796</v>
      </c>
      <c r="E28" s="244" t="s">
        <v>15</v>
      </c>
      <c r="F28" s="319">
        <v>2</v>
      </c>
      <c r="G28" s="1252"/>
      <c r="H28" s="316">
        <f t="shared" si="0"/>
        <v>0</v>
      </c>
    </row>
    <row r="29" spans="1:8" ht="24">
      <c r="A29" s="144"/>
      <c r="B29" s="154"/>
      <c r="C29" s="148" t="s">
        <v>812</v>
      </c>
      <c r="D29" s="147" t="s">
        <v>796</v>
      </c>
      <c r="E29" s="244" t="s">
        <v>15</v>
      </c>
      <c r="F29" s="319">
        <v>1</v>
      </c>
      <c r="G29" s="1252"/>
      <c r="H29" s="316">
        <f t="shared" si="0"/>
        <v>0</v>
      </c>
    </row>
    <row r="30" spans="1:8" ht="24">
      <c r="A30" s="144"/>
      <c r="B30" s="154"/>
      <c r="C30" s="155" t="s">
        <v>813</v>
      </c>
      <c r="D30" s="147" t="s">
        <v>796</v>
      </c>
      <c r="E30" s="244" t="s">
        <v>15</v>
      </c>
      <c r="F30" s="319">
        <v>3</v>
      </c>
      <c r="G30" s="1252"/>
      <c r="H30" s="316">
        <f t="shared" si="0"/>
        <v>0</v>
      </c>
    </row>
    <row r="31" spans="1:8" ht="12.75">
      <c r="A31" s="144"/>
      <c r="B31" s="156"/>
      <c r="C31" s="157" t="s">
        <v>814</v>
      </c>
      <c r="D31" s="149"/>
      <c r="E31" s="244" t="s">
        <v>15</v>
      </c>
      <c r="F31" s="319">
        <v>1</v>
      </c>
      <c r="G31" s="1252"/>
      <c r="H31" s="316">
        <f t="shared" si="0"/>
        <v>0</v>
      </c>
    </row>
    <row r="32" spans="1:8" ht="24">
      <c r="A32" s="158"/>
      <c r="B32" s="159"/>
      <c r="C32" s="160" t="s">
        <v>815</v>
      </c>
      <c r="D32" s="161"/>
      <c r="E32" s="244" t="s">
        <v>15</v>
      </c>
      <c r="F32" s="319">
        <v>2</v>
      </c>
      <c r="G32" s="1252"/>
      <c r="H32" s="316">
        <f t="shared" si="0"/>
        <v>0</v>
      </c>
    </row>
    <row r="33" spans="1:8" ht="48">
      <c r="A33" s="144"/>
      <c r="B33" s="162"/>
      <c r="C33" s="163" t="s">
        <v>816</v>
      </c>
      <c r="D33" s="163"/>
      <c r="E33" s="244" t="s">
        <v>15</v>
      </c>
      <c r="F33" s="319">
        <v>4</v>
      </c>
      <c r="G33" s="1252"/>
      <c r="H33" s="316">
        <f t="shared" si="0"/>
        <v>0</v>
      </c>
    </row>
    <row r="34" spans="1:8" ht="36">
      <c r="A34" s="144"/>
      <c r="B34" s="162"/>
      <c r="C34" s="163" t="s">
        <v>817</v>
      </c>
      <c r="D34" s="147" t="s">
        <v>794</v>
      </c>
      <c r="E34" s="244" t="s">
        <v>15</v>
      </c>
      <c r="F34" s="319">
        <v>3</v>
      </c>
      <c r="G34" s="1252"/>
      <c r="H34" s="316">
        <f t="shared" si="0"/>
        <v>0</v>
      </c>
    </row>
    <row r="35" spans="1:8" ht="36">
      <c r="A35" s="144"/>
      <c r="B35" s="162"/>
      <c r="C35" s="163" t="s">
        <v>818</v>
      </c>
      <c r="D35" s="147" t="s">
        <v>794</v>
      </c>
      <c r="E35" s="244" t="s">
        <v>14</v>
      </c>
      <c r="F35" s="319">
        <v>120</v>
      </c>
      <c r="G35" s="1252"/>
      <c r="H35" s="316">
        <f t="shared" si="0"/>
        <v>0</v>
      </c>
    </row>
    <row r="36" spans="1:8" ht="12.75">
      <c r="A36" s="144"/>
      <c r="B36" s="162"/>
      <c r="C36" s="163" t="s">
        <v>819</v>
      </c>
      <c r="D36" s="163"/>
      <c r="E36" s="244" t="s">
        <v>15</v>
      </c>
      <c r="F36" s="319">
        <v>3</v>
      </c>
      <c r="G36" s="1252"/>
      <c r="H36" s="316">
        <f t="shared" si="0"/>
        <v>0</v>
      </c>
    </row>
    <row r="37" spans="1:8" ht="24">
      <c r="A37" s="144"/>
      <c r="B37" s="165"/>
      <c r="C37" s="166" t="s">
        <v>820</v>
      </c>
      <c r="D37" s="163"/>
      <c r="E37" s="244" t="s">
        <v>15</v>
      </c>
      <c r="F37" s="319">
        <v>240</v>
      </c>
      <c r="G37" s="1252"/>
      <c r="H37" s="316">
        <f t="shared" si="0"/>
        <v>0</v>
      </c>
    </row>
    <row r="38" spans="1:8" ht="84">
      <c r="A38" s="144"/>
      <c r="B38" s="164"/>
      <c r="C38" s="151" t="s">
        <v>821</v>
      </c>
      <c r="D38" s="147" t="s">
        <v>794</v>
      </c>
      <c r="E38" s="244" t="s">
        <v>15</v>
      </c>
      <c r="F38" s="319">
        <v>1</v>
      </c>
      <c r="G38" s="1252"/>
      <c r="H38" s="316">
        <f t="shared" si="0"/>
        <v>0</v>
      </c>
    </row>
    <row r="39" spans="1:8" ht="132">
      <c r="A39" s="144"/>
      <c r="B39" s="164"/>
      <c r="C39" s="151" t="s">
        <v>822</v>
      </c>
      <c r="D39" s="147" t="s">
        <v>794</v>
      </c>
      <c r="E39" s="244" t="s">
        <v>15</v>
      </c>
      <c r="F39" s="319">
        <v>1</v>
      </c>
      <c r="G39" s="1252"/>
      <c r="H39" s="316">
        <f t="shared" si="0"/>
        <v>0</v>
      </c>
    </row>
    <row r="40" spans="1:8" ht="24">
      <c r="A40" s="167"/>
      <c r="B40" s="168"/>
      <c r="C40" s="169" t="s">
        <v>823</v>
      </c>
      <c r="D40" s="170"/>
      <c r="E40" s="244" t="s">
        <v>15</v>
      </c>
      <c r="F40" s="319">
        <v>2</v>
      </c>
      <c r="G40" s="1252"/>
      <c r="H40" s="316">
        <f t="shared" si="0"/>
        <v>0</v>
      </c>
    </row>
    <row r="41" spans="1:8" ht="48">
      <c r="A41" s="144"/>
      <c r="B41" s="164"/>
      <c r="C41" s="151" t="s">
        <v>824</v>
      </c>
      <c r="D41" s="147" t="s">
        <v>794</v>
      </c>
      <c r="E41" s="244" t="s">
        <v>15</v>
      </c>
      <c r="F41" s="319">
        <v>1</v>
      </c>
      <c r="G41" s="1252"/>
      <c r="H41" s="316">
        <f t="shared" si="0"/>
        <v>0</v>
      </c>
    </row>
    <row r="42" spans="1:8" ht="24">
      <c r="A42" s="144"/>
      <c r="B42" s="164"/>
      <c r="C42" s="151" t="s">
        <v>825</v>
      </c>
      <c r="D42" s="163"/>
      <c r="E42" s="244" t="s">
        <v>15</v>
      </c>
      <c r="F42" s="319">
        <v>1</v>
      </c>
      <c r="G42" s="1252"/>
      <c r="H42" s="316">
        <f t="shared" si="0"/>
        <v>0</v>
      </c>
    </row>
    <row r="43" spans="1:8" ht="84">
      <c r="A43" s="144"/>
      <c r="B43" s="165"/>
      <c r="C43" s="171" t="s">
        <v>826</v>
      </c>
      <c r="D43" s="147" t="s">
        <v>796</v>
      </c>
      <c r="E43" s="244" t="s">
        <v>15</v>
      </c>
      <c r="F43" s="319">
        <v>1</v>
      </c>
      <c r="G43" s="1252"/>
      <c r="H43" s="316">
        <f t="shared" si="0"/>
        <v>0</v>
      </c>
    </row>
    <row r="44" spans="1:8" ht="24">
      <c r="A44" s="144"/>
      <c r="B44" s="164"/>
      <c r="C44" s="163" t="s">
        <v>827</v>
      </c>
      <c r="D44" s="163"/>
      <c r="E44" s="244" t="s">
        <v>15</v>
      </c>
      <c r="F44" s="319">
        <v>2</v>
      </c>
      <c r="G44" s="1252"/>
      <c r="H44" s="316">
        <f t="shared" si="0"/>
        <v>0</v>
      </c>
    </row>
    <row r="45" spans="1:8" ht="12.75">
      <c r="A45" s="144"/>
      <c r="B45" s="172"/>
      <c r="C45" s="166" t="s">
        <v>828</v>
      </c>
      <c r="D45" s="163"/>
      <c r="E45" s="244" t="s">
        <v>15</v>
      </c>
      <c r="F45" s="319">
        <v>2</v>
      </c>
      <c r="G45" s="1252"/>
      <c r="H45" s="316">
        <f t="shared" si="0"/>
        <v>0</v>
      </c>
    </row>
    <row r="46" spans="1:8" ht="12.75">
      <c r="A46" s="144"/>
      <c r="B46" s="164"/>
      <c r="C46" s="166" t="s">
        <v>829</v>
      </c>
      <c r="D46" s="163"/>
      <c r="E46" s="244" t="s">
        <v>15</v>
      </c>
      <c r="F46" s="319">
        <v>1</v>
      </c>
      <c r="G46" s="1252"/>
      <c r="H46" s="316">
        <f t="shared" si="0"/>
        <v>0</v>
      </c>
    </row>
    <row r="47" spans="1:8" ht="12.75">
      <c r="A47" s="144"/>
      <c r="B47" s="130"/>
      <c r="C47" s="148" t="s">
        <v>830</v>
      </c>
      <c r="D47" s="163"/>
      <c r="E47" s="244" t="s">
        <v>15</v>
      </c>
      <c r="F47" s="319">
        <v>2</v>
      </c>
      <c r="G47" s="1252"/>
      <c r="H47" s="316">
        <f t="shared" si="0"/>
        <v>0</v>
      </c>
    </row>
    <row r="48" spans="1:8" ht="12.75">
      <c r="A48" s="173" t="s">
        <v>831</v>
      </c>
      <c r="B48" s="164"/>
      <c r="C48" s="174" t="s">
        <v>832</v>
      </c>
      <c r="D48" s="163"/>
      <c r="E48" s="244"/>
      <c r="F48" s="319"/>
      <c r="G48" s="1252"/>
      <c r="H48" s="316"/>
    </row>
    <row r="49" spans="1:8" ht="36">
      <c r="A49" s="144"/>
      <c r="B49" s="164"/>
      <c r="C49" s="175" t="s">
        <v>833</v>
      </c>
      <c r="D49" s="139" t="s">
        <v>804</v>
      </c>
      <c r="E49" s="244" t="s">
        <v>14</v>
      </c>
      <c r="F49" s="319">
        <v>1900</v>
      </c>
      <c r="G49" s="1252"/>
      <c r="H49" s="316">
        <f t="shared" si="0"/>
        <v>0</v>
      </c>
    </row>
    <row r="50" spans="1:8" ht="48">
      <c r="A50" s="144"/>
      <c r="B50" s="164"/>
      <c r="C50" s="175" t="s">
        <v>834</v>
      </c>
      <c r="D50" s="139" t="s">
        <v>786</v>
      </c>
      <c r="E50" s="244" t="s">
        <v>14</v>
      </c>
      <c r="F50" s="319">
        <v>90</v>
      </c>
      <c r="G50" s="1252"/>
      <c r="H50" s="316">
        <f t="shared" si="0"/>
        <v>0</v>
      </c>
    </row>
    <row r="51" spans="1:8" ht="48">
      <c r="A51" s="158"/>
      <c r="B51" s="176"/>
      <c r="C51" s="177" t="s">
        <v>835</v>
      </c>
      <c r="D51" s="139" t="s">
        <v>836</v>
      </c>
      <c r="E51" s="244" t="s">
        <v>14</v>
      </c>
      <c r="F51" s="319">
        <v>1400</v>
      </c>
      <c r="G51" s="1252"/>
      <c r="H51" s="316">
        <f t="shared" si="0"/>
        <v>0</v>
      </c>
    </row>
    <row r="52" spans="1:8" ht="24">
      <c r="A52" s="144"/>
      <c r="B52" s="164"/>
      <c r="C52" s="163" t="s">
        <v>837</v>
      </c>
      <c r="D52" s="139" t="s">
        <v>786</v>
      </c>
      <c r="E52" s="244" t="s">
        <v>14</v>
      </c>
      <c r="F52" s="319">
        <v>600</v>
      </c>
      <c r="G52" s="1252"/>
      <c r="H52" s="316">
        <f t="shared" si="0"/>
        <v>0</v>
      </c>
    </row>
    <row r="53" spans="1:8" ht="48">
      <c r="A53" s="178"/>
      <c r="B53" s="179"/>
      <c r="C53" s="180" t="s">
        <v>838</v>
      </c>
      <c r="D53" s="163"/>
      <c r="E53" s="244" t="s">
        <v>15</v>
      </c>
      <c r="F53" s="319">
        <v>4</v>
      </c>
      <c r="G53" s="1252"/>
      <c r="H53" s="316">
        <f t="shared" si="0"/>
        <v>0</v>
      </c>
    </row>
    <row r="54" spans="1:8" ht="24">
      <c r="A54" s="144"/>
      <c r="B54" s="179"/>
      <c r="C54" s="181" t="s">
        <v>839</v>
      </c>
      <c r="D54" s="163"/>
      <c r="E54" s="244" t="s">
        <v>14</v>
      </c>
      <c r="F54" s="319">
        <v>200</v>
      </c>
      <c r="G54" s="1252"/>
      <c r="H54" s="316">
        <f t="shared" si="0"/>
        <v>0</v>
      </c>
    </row>
    <row r="55" spans="1:8" ht="36">
      <c r="A55" s="144"/>
      <c r="B55" s="179"/>
      <c r="C55" s="181" t="s">
        <v>840</v>
      </c>
      <c r="D55" s="163"/>
      <c r="E55" s="244" t="s">
        <v>14</v>
      </c>
      <c r="F55" s="319">
        <v>60</v>
      </c>
      <c r="G55" s="1252"/>
      <c r="H55" s="316">
        <f t="shared" si="0"/>
        <v>0</v>
      </c>
    </row>
    <row r="56" spans="1:8" ht="24">
      <c r="A56" s="144"/>
      <c r="B56" s="179"/>
      <c r="C56" s="182" t="s">
        <v>841</v>
      </c>
      <c r="D56" s="163"/>
      <c r="E56" s="244" t="s">
        <v>15</v>
      </c>
      <c r="F56" s="319">
        <v>5150</v>
      </c>
      <c r="G56" s="1252"/>
      <c r="H56" s="316">
        <f t="shared" si="0"/>
        <v>0</v>
      </c>
    </row>
    <row r="57" spans="1:8" ht="12.75">
      <c r="A57" s="144"/>
      <c r="B57" s="183"/>
      <c r="C57" s="184" t="s">
        <v>842</v>
      </c>
      <c r="D57" s="163"/>
      <c r="E57" s="244" t="s">
        <v>15</v>
      </c>
      <c r="F57" s="319">
        <v>270</v>
      </c>
      <c r="G57" s="1252"/>
      <c r="H57" s="316">
        <f t="shared" si="0"/>
        <v>0</v>
      </c>
    </row>
    <row r="58" spans="1:8" ht="24">
      <c r="A58" s="144"/>
      <c r="B58" s="183"/>
      <c r="C58" s="184" t="s">
        <v>843</v>
      </c>
      <c r="D58" s="163"/>
      <c r="E58" s="244" t="s">
        <v>15</v>
      </c>
      <c r="F58" s="319">
        <v>4200</v>
      </c>
      <c r="G58" s="1252"/>
      <c r="H58" s="316">
        <f>+F58*G58</f>
        <v>0</v>
      </c>
    </row>
    <row r="59" spans="1:8" ht="24">
      <c r="A59" s="144"/>
      <c r="B59" s="183"/>
      <c r="C59" s="184" t="s">
        <v>844</v>
      </c>
      <c r="D59" s="163"/>
      <c r="E59" s="244" t="s">
        <v>15</v>
      </c>
      <c r="F59" s="319">
        <v>1575</v>
      </c>
      <c r="G59" s="1252"/>
      <c r="H59" s="316">
        <f aca="true" t="shared" si="1" ref="H59:H79">+F59*G59</f>
        <v>0</v>
      </c>
    </row>
    <row r="60" spans="1:8" ht="36">
      <c r="A60" s="144"/>
      <c r="B60" s="185"/>
      <c r="C60" s="186" t="s">
        <v>845</v>
      </c>
      <c r="D60" s="163"/>
      <c r="E60" s="244" t="s">
        <v>15</v>
      </c>
      <c r="F60" s="319">
        <v>11195</v>
      </c>
      <c r="G60" s="1252"/>
      <c r="H60" s="316">
        <f t="shared" si="1"/>
        <v>0</v>
      </c>
    </row>
    <row r="61" spans="1:8" ht="24">
      <c r="A61" s="144"/>
      <c r="B61" s="187"/>
      <c r="C61" s="181" t="s">
        <v>846</v>
      </c>
      <c r="D61" s="163"/>
      <c r="E61" s="244" t="s">
        <v>15</v>
      </c>
      <c r="F61" s="319">
        <v>10</v>
      </c>
      <c r="G61" s="1252"/>
      <c r="H61" s="316">
        <f t="shared" si="1"/>
        <v>0</v>
      </c>
    </row>
    <row r="62" spans="1:8" ht="24">
      <c r="A62" s="144"/>
      <c r="B62" s="183"/>
      <c r="C62" s="188" t="s">
        <v>847</v>
      </c>
      <c r="D62" s="163"/>
      <c r="E62" s="244" t="s">
        <v>15</v>
      </c>
      <c r="F62" s="319">
        <v>1</v>
      </c>
      <c r="G62" s="1252"/>
      <c r="H62" s="316">
        <f t="shared" si="1"/>
        <v>0</v>
      </c>
    </row>
    <row r="63" spans="1:8" ht="12.75">
      <c r="A63" s="173" t="s">
        <v>848</v>
      </c>
      <c r="B63" s="164"/>
      <c r="C63" s="174" t="s">
        <v>849</v>
      </c>
      <c r="D63" s="163"/>
      <c r="E63" s="244"/>
      <c r="F63" s="319"/>
      <c r="G63" s="1252"/>
      <c r="H63" s="316"/>
    </row>
    <row r="64" spans="1:8" ht="24">
      <c r="A64" s="144"/>
      <c r="B64" s="164"/>
      <c r="C64" s="163" t="s">
        <v>850</v>
      </c>
      <c r="D64" s="163"/>
      <c r="E64" s="244" t="s">
        <v>17</v>
      </c>
      <c r="F64" s="319">
        <v>1</v>
      </c>
      <c r="G64" s="1252"/>
      <c r="H64" s="316">
        <f t="shared" si="1"/>
        <v>0</v>
      </c>
    </row>
    <row r="65" spans="1:8" ht="12.75">
      <c r="A65" s="144"/>
      <c r="B65" s="164"/>
      <c r="C65" s="163" t="s">
        <v>851</v>
      </c>
      <c r="D65" s="163"/>
      <c r="E65" s="244" t="s">
        <v>17</v>
      </c>
      <c r="F65" s="319">
        <v>1</v>
      </c>
      <c r="G65" s="1252"/>
      <c r="H65" s="316">
        <f t="shared" si="1"/>
        <v>0</v>
      </c>
    </row>
    <row r="66" spans="1:8" ht="12.75">
      <c r="A66" s="144"/>
      <c r="B66" s="164"/>
      <c r="C66" s="163" t="s">
        <v>852</v>
      </c>
      <c r="D66" s="163"/>
      <c r="E66" s="244" t="s">
        <v>17</v>
      </c>
      <c r="F66" s="319">
        <v>1</v>
      </c>
      <c r="G66" s="1252"/>
      <c r="H66" s="316">
        <f t="shared" si="1"/>
        <v>0</v>
      </c>
    </row>
    <row r="67" spans="1:8" ht="12.75">
      <c r="A67" s="144"/>
      <c r="B67" s="164"/>
      <c r="C67" s="163" t="s">
        <v>853</v>
      </c>
      <c r="D67" s="163"/>
      <c r="E67" s="244" t="s">
        <v>17</v>
      </c>
      <c r="F67" s="319">
        <v>1</v>
      </c>
      <c r="G67" s="1252"/>
      <c r="H67" s="316">
        <f t="shared" si="1"/>
        <v>0</v>
      </c>
    </row>
    <row r="68" spans="1:8" ht="12.75">
      <c r="A68" s="144"/>
      <c r="B68" s="164"/>
      <c r="C68" s="163" t="s">
        <v>854</v>
      </c>
      <c r="D68" s="163"/>
      <c r="E68" s="244" t="s">
        <v>17</v>
      </c>
      <c r="F68" s="319">
        <v>1</v>
      </c>
      <c r="G68" s="1252"/>
      <c r="H68" s="316">
        <f t="shared" si="1"/>
        <v>0</v>
      </c>
    </row>
    <row r="69" spans="1:8" ht="12.75">
      <c r="A69" s="173" t="s">
        <v>855</v>
      </c>
      <c r="B69" s="164"/>
      <c r="C69" s="174" t="s">
        <v>608</v>
      </c>
      <c r="D69" s="163"/>
      <c r="E69" s="244"/>
      <c r="F69" s="319"/>
      <c r="G69" s="1252"/>
      <c r="H69" s="316"/>
    </row>
    <row r="70" spans="1:8" ht="12.75">
      <c r="A70" s="144"/>
      <c r="B70" s="164"/>
      <c r="C70" s="163" t="s">
        <v>856</v>
      </c>
      <c r="D70" s="163"/>
      <c r="E70" s="244" t="s">
        <v>17</v>
      </c>
      <c r="F70" s="319">
        <v>1</v>
      </c>
      <c r="G70" s="1252"/>
      <c r="H70" s="316">
        <f t="shared" si="1"/>
        <v>0</v>
      </c>
    </row>
    <row r="71" spans="1:8" ht="12.75">
      <c r="A71" s="144"/>
      <c r="B71" s="164"/>
      <c r="C71" s="163" t="s">
        <v>857</v>
      </c>
      <c r="D71" s="163"/>
      <c r="E71" s="244" t="s">
        <v>17</v>
      </c>
      <c r="F71" s="319">
        <v>1</v>
      </c>
      <c r="G71" s="1252"/>
      <c r="H71" s="316">
        <f t="shared" si="1"/>
        <v>0</v>
      </c>
    </row>
    <row r="72" spans="1:8" ht="12.75">
      <c r="A72" s="144"/>
      <c r="B72" s="164"/>
      <c r="C72" s="163" t="s">
        <v>858</v>
      </c>
      <c r="D72" s="163"/>
      <c r="E72" s="244" t="s">
        <v>17</v>
      </c>
      <c r="F72" s="319">
        <v>1</v>
      </c>
      <c r="G72" s="1252"/>
      <c r="H72" s="316">
        <f t="shared" si="1"/>
        <v>0</v>
      </c>
    </row>
    <row r="73" spans="1:8" ht="24">
      <c r="A73" s="189"/>
      <c r="B73" s="124"/>
      <c r="C73" s="190" t="s">
        <v>859</v>
      </c>
      <c r="D73" s="190"/>
      <c r="E73" s="244" t="s">
        <v>17</v>
      </c>
      <c r="F73" s="319">
        <v>1</v>
      </c>
      <c r="G73" s="1252"/>
      <c r="H73" s="316">
        <f t="shared" si="1"/>
        <v>0</v>
      </c>
    </row>
    <row r="74" spans="1:8" ht="24">
      <c r="A74" s="128"/>
      <c r="B74" s="124"/>
      <c r="C74" s="126" t="s">
        <v>860</v>
      </c>
      <c r="D74" s="126"/>
      <c r="E74" s="244" t="s">
        <v>17</v>
      </c>
      <c r="F74" s="319">
        <v>1</v>
      </c>
      <c r="G74" s="1252"/>
      <c r="H74" s="316">
        <f t="shared" si="1"/>
        <v>0</v>
      </c>
    </row>
    <row r="75" spans="1:8" ht="12.75">
      <c r="A75" s="128"/>
      <c r="B75" s="124"/>
      <c r="C75" s="126" t="s">
        <v>861</v>
      </c>
      <c r="D75" s="126"/>
      <c r="E75" s="244" t="s">
        <v>17</v>
      </c>
      <c r="F75" s="319">
        <v>1</v>
      </c>
      <c r="G75" s="1252"/>
      <c r="H75" s="316">
        <f t="shared" si="1"/>
        <v>0</v>
      </c>
    </row>
    <row r="76" spans="1:8" ht="12.75">
      <c r="A76" s="128"/>
      <c r="B76" s="124"/>
      <c r="C76" s="126" t="s">
        <v>862</v>
      </c>
      <c r="D76" s="126"/>
      <c r="E76" s="244" t="s">
        <v>17</v>
      </c>
      <c r="F76" s="319">
        <v>1</v>
      </c>
      <c r="G76" s="1252"/>
      <c r="H76" s="316">
        <f t="shared" si="1"/>
        <v>0</v>
      </c>
    </row>
    <row r="77" spans="1:8" ht="12.75">
      <c r="A77" s="128"/>
      <c r="B77" s="124"/>
      <c r="C77" s="126" t="s">
        <v>863</v>
      </c>
      <c r="D77" s="126"/>
      <c r="E77" s="244" t="s">
        <v>17</v>
      </c>
      <c r="F77" s="319">
        <v>1</v>
      </c>
      <c r="G77" s="1252"/>
      <c r="H77" s="316">
        <f t="shared" si="1"/>
        <v>0</v>
      </c>
    </row>
    <row r="78" spans="1:8" ht="12.75">
      <c r="A78" s="128"/>
      <c r="B78" s="124"/>
      <c r="C78" s="126" t="s">
        <v>864</v>
      </c>
      <c r="D78" s="126"/>
      <c r="E78" s="244" t="s">
        <v>17</v>
      </c>
      <c r="F78" s="319">
        <v>1</v>
      </c>
      <c r="G78" s="1252"/>
      <c r="H78" s="316">
        <f t="shared" si="1"/>
        <v>0</v>
      </c>
    </row>
    <row r="79" spans="1:8" ht="13.5" thickBot="1">
      <c r="A79" s="128"/>
      <c r="B79" s="124"/>
      <c r="C79" s="126" t="s">
        <v>865</v>
      </c>
      <c r="D79" s="126"/>
      <c r="E79" s="244" t="s">
        <v>17</v>
      </c>
      <c r="F79" s="319">
        <v>1</v>
      </c>
      <c r="G79" s="1252"/>
      <c r="H79" s="316">
        <f t="shared" si="1"/>
        <v>0</v>
      </c>
    </row>
    <row r="80" spans="1:8" ht="21" thickBot="1">
      <c r="A80" s="1451" t="s">
        <v>135</v>
      </c>
      <c r="B80" s="1452"/>
      <c r="C80" s="1452"/>
      <c r="D80" s="1453"/>
      <c r="E80" s="307"/>
      <c r="F80" s="317"/>
      <c r="G80" s="1446">
        <f>SUM(H3:H79)</f>
        <v>0</v>
      </c>
      <c r="H80" s="1447"/>
    </row>
  </sheetData>
  <sheetProtection algorithmName="SHA-512" hashValue="dx2rvBsBbCq9hYz/7SBO1AYkW5VaZCC0nVcF/Zk8wzhQIOEwAhULdDoS5MYD7XQPe0w0XoRjnI3tPEI37gnoqw==" saltValue="b2tmD5NhtnyKfuz356vSvA==" spinCount="100000" sheet="1" objects="1" scenarios="1" selectLockedCells="1"/>
  <mergeCells count="3">
    <mergeCell ref="A1:H1"/>
    <mergeCell ref="A80:D80"/>
    <mergeCell ref="G80:H80"/>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4"/>
  <sheetViews>
    <sheetView workbookViewId="0" topLeftCell="A1">
      <pane ySplit="2" topLeftCell="A12" activePane="bottomLeft" state="frozen"/>
      <selection pane="bottomLeft" activeCell="G32" sqref="G32"/>
    </sheetView>
  </sheetViews>
  <sheetFormatPr defaultColWidth="9.140625" defaultRowHeight="12.75"/>
  <cols>
    <col min="1" max="1" width="11.140625" style="282" customWidth="1"/>
    <col min="2" max="2" width="16.421875" style="282" bestFit="1" customWidth="1"/>
    <col min="3" max="3" width="54.421875" style="282" customWidth="1"/>
    <col min="4" max="4" width="25.7109375" style="282" hidden="1" customWidth="1"/>
    <col min="5" max="5" width="8.28125" style="282" customWidth="1"/>
    <col min="6" max="6" width="9.28125" style="293" customWidth="1"/>
    <col min="7" max="7" width="11.28125" style="285" customWidth="1"/>
    <col min="8" max="8" width="15.8515625" style="285" customWidth="1"/>
    <col min="9" max="9" width="25.28125" style="282" hidden="1" customWidth="1"/>
  </cols>
  <sheetData>
    <row r="1" spans="1:9" s="295" customFormat="1" ht="37.5" customHeight="1" thickBot="1">
      <c r="A1" s="1440" t="s">
        <v>1073</v>
      </c>
      <c r="B1" s="1441"/>
      <c r="C1" s="1441"/>
      <c r="D1" s="1441"/>
      <c r="E1" s="1441"/>
      <c r="F1" s="1441"/>
      <c r="G1" s="1441"/>
      <c r="H1" s="1442"/>
      <c r="I1" s="294"/>
    </row>
    <row r="2" spans="1:9" ht="26.25" customHeight="1" thickBot="1">
      <c r="A2" s="276" t="s">
        <v>761</v>
      </c>
      <c r="B2" s="277" t="s">
        <v>778</v>
      </c>
      <c r="C2" s="275" t="s">
        <v>779</v>
      </c>
      <c r="D2" s="277" t="s">
        <v>780</v>
      </c>
      <c r="E2" s="277" t="s">
        <v>762</v>
      </c>
      <c r="F2" s="283" t="s">
        <v>1070</v>
      </c>
      <c r="G2" s="283" t="s">
        <v>1071</v>
      </c>
      <c r="H2" s="301" t="s">
        <v>1072</v>
      </c>
      <c r="I2" s="296" t="s">
        <v>866</v>
      </c>
    </row>
    <row r="3" spans="1:9" ht="51">
      <c r="A3" s="302"/>
      <c r="B3" s="263"/>
      <c r="C3" s="259" t="s">
        <v>1050</v>
      </c>
      <c r="D3" s="258"/>
      <c r="E3" s="264"/>
      <c r="F3" s="286"/>
      <c r="G3" s="284"/>
      <c r="H3" s="303"/>
      <c r="I3" s="297"/>
    </row>
    <row r="4" spans="1:9" ht="12.75">
      <c r="A4" s="304" t="s">
        <v>783</v>
      </c>
      <c r="B4" s="263"/>
      <c r="C4" s="259" t="s">
        <v>1051</v>
      </c>
      <c r="D4" s="259"/>
      <c r="E4" s="264"/>
      <c r="F4" s="286"/>
      <c r="G4" s="284"/>
      <c r="H4" s="303"/>
      <c r="I4" s="297"/>
    </row>
    <row r="5" spans="1:9" ht="24">
      <c r="A5" s="302"/>
      <c r="B5" s="263"/>
      <c r="C5" s="278" t="s">
        <v>1052</v>
      </c>
      <c r="D5" s="204" t="s">
        <v>794</v>
      </c>
      <c r="E5" s="264" t="s">
        <v>15</v>
      </c>
      <c r="F5" s="286">
        <v>1</v>
      </c>
      <c r="G5" s="1253"/>
      <c r="H5" s="303">
        <f>+G5*F5</f>
        <v>0</v>
      </c>
      <c r="I5" s="298"/>
    </row>
    <row r="6" spans="1:9" ht="60">
      <c r="A6" s="302"/>
      <c r="B6" s="263"/>
      <c r="C6" s="278" t="s">
        <v>1053</v>
      </c>
      <c r="D6" s="204" t="s">
        <v>806</v>
      </c>
      <c r="E6" s="264" t="s">
        <v>15</v>
      </c>
      <c r="F6" s="286">
        <v>28</v>
      </c>
      <c r="G6" s="1253"/>
      <c r="H6" s="303">
        <f aca="true" t="shared" si="0" ref="H6:H38">+G6*F6</f>
        <v>0</v>
      </c>
      <c r="I6" s="298"/>
    </row>
    <row r="7" spans="1:9" ht="72">
      <c r="A7" s="302"/>
      <c r="B7" s="263"/>
      <c r="C7" s="278" t="s">
        <v>1054</v>
      </c>
      <c r="D7" s="204" t="s">
        <v>1055</v>
      </c>
      <c r="E7" s="264" t="s">
        <v>15</v>
      </c>
      <c r="F7" s="287">
        <v>2</v>
      </c>
      <c r="G7" s="1253"/>
      <c r="H7" s="303">
        <f t="shared" si="0"/>
        <v>0</v>
      </c>
      <c r="I7" s="299"/>
    </row>
    <row r="8" spans="1:9" ht="60">
      <c r="A8" s="302"/>
      <c r="B8" s="196"/>
      <c r="C8" s="196" t="s">
        <v>1056</v>
      </c>
      <c r="D8" s="204" t="s">
        <v>804</v>
      </c>
      <c r="E8" s="264" t="s">
        <v>15</v>
      </c>
      <c r="F8" s="287">
        <v>30</v>
      </c>
      <c r="G8" s="1253"/>
      <c r="H8" s="303">
        <f t="shared" si="0"/>
        <v>0</v>
      </c>
      <c r="I8" s="299"/>
    </row>
    <row r="9" spans="1:9" ht="12.75">
      <c r="A9" s="302"/>
      <c r="B9" s="263"/>
      <c r="C9" s="278" t="s">
        <v>1057</v>
      </c>
      <c r="D9" s="279"/>
      <c r="E9" s="265" t="s">
        <v>15</v>
      </c>
      <c r="F9" s="287">
        <v>30</v>
      </c>
      <c r="G9" s="1253"/>
      <c r="H9" s="303">
        <f t="shared" si="0"/>
        <v>0</v>
      </c>
      <c r="I9" s="299"/>
    </row>
    <row r="10" spans="1:9" ht="12.75">
      <c r="A10" s="302"/>
      <c r="B10" s="266"/>
      <c r="C10" s="280" t="s">
        <v>1058</v>
      </c>
      <c r="D10" s="204" t="s">
        <v>796</v>
      </c>
      <c r="E10" s="267" t="s">
        <v>15</v>
      </c>
      <c r="F10" s="288">
        <v>1</v>
      </c>
      <c r="G10" s="1253"/>
      <c r="H10" s="303">
        <f t="shared" si="0"/>
        <v>0</v>
      </c>
      <c r="I10" s="299"/>
    </row>
    <row r="11" spans="1:9" ht="60">
      <c r="A11" s="305"/>
      <c r="B11" s="207"/>
      <c r="C11" s="209" t="s">
        <v>1059</v>
      </c>
      <c r="D11" s="204" t="s">
        <v>796</v>
      </c>
      <c r="E11" s="268" t="s">
        <v>15</v>
      </c>
      <c r="F11" s="289">
        <v>1</v>
      </c>
      <c r="G11" s="1253"/>
      <c r="H11" s="303">
        <f t="shared" si="0"/>
        <v>0</v>
      </c>
      <c r="I11" s="299"/>
    </row>
    <row r="12" spans="1:9" ht="60">
      <c r="A12" s="305"/>
      <c r="B12" s="207"/>
      <c r="C12" s="209" t="s">
        <v>1060</v>
      </c>
      <c r="D12" s="204" t="s">
        <v>796</v>
      </c>
      <c r="E12" s="268" t="s">
        <v>15</v>
      </c>
      <c r="F12" s="289">
        <v>1</v>
      </c>
      <c r="G12" s="1253"/>
      <c r="H12" s="303">
        <f t="shared" si="0"/>
        <v>0</v>
      </c>
      <c r="I12" s="299"/>
    </row>
    <row r="13" spans="1:9" ht="12.75">
      <c r="A13" s="305"/>
      <c r="B13" s="268"/>
      <c r="C13" s="278" t="s">
        <v>1061</v>
      </c>
      <c r="D13" s="279"/>
      <c r="E13" s="268" t="s">
        <v>15</v>
      </c>
      <c r="F13" s="289">
        <v>1</v>
      </c>
      <c r="G13" s="1253"/>
      <c r="H13" s="303">
        <f t="shared" si="0"/>
        <v>0</v>
      </c>
      <c r="I13" s="299"/>
    </row>
    <row r="14" spans="1:9" ht="12.75">
      <c r="A14" s="305"/>
      <c r="B14" s="268"/>
      <c r="C14" s="278" t="s">
        <v>1014</v>
      </c>
      <c r="D14" s="279"/>
      <c r="E14" s="268" t="s">
        <v>15</v>
      </c>
      <c r="F14" s="289">
        <v>2</v>
      </c>
      <c r="G14" s="1253"/>
      <c r="H14" s="303">
        <f t="shared" si="0"/>
        <v>0</v>
      </c>
      <c r="I14" s="299"/>
    </row>
    <row r="15" spans="1:9" ht="12.75">
      <c r="A15" s="305"/>
      <c r="B15" s="268"/>
      <c r="C15" s="245" t="s">
        <v>971</v>
      </c>
      <c r="D15" s="279"/>
      <c r="E15" s="268" t="s">
        <v>15</v>
      </c>
      <c r="F15" s="289">
        <v>1</v>
      </c>
      <c r="G15" s="1253"/>
      <c r="H15" s="303">
        <f t="shared" si="0"/>
        <v>0</v>
      </c>
      <c r="I15" s="299"/>
    </row>
    <row r="16" spans="1:9" ht="12.75">
      <c r="A16" s="305"/>
      <c r="B16" s="268"/>
      <c r="C16" s="251"/>
      <c r="D16" s="251"/>
      <c r="E16" s="268"/>
      <c r="F16" s="289"/>
      <c r="G16" s="1253"/>
      <c r="H16" s="303">
        <f t="shared" si="0"/>
        <v>0</v>
      </c>
      <c r="I16" s="299"/>
    </row>
    <row r="17" spans="1:9" ht="12.75">
      <c r="A17" s="306" t="s">
        <v>831</v>
      </c>
      <c r="B17" s="268"/>
      <c r="C17" s="253" t="s">
        <v>832</v>
      </c>
      <c r="D17" s="251"/>
      <c r="E17" s="268"/>
      <c r="F17" s="289"/>
      <c r="G17" s="1253"/>
      <c r="H17" s="303"/>
      <c r="I17" s="299"/>
    </row>
    <row r="18" spans="1:9" ht="12.75">
      <c r="A18" s="305"/>
      <c r="B18" s="268"/>
      <c r="C18" s="216" t="s">
        <v>1031</v>
      </c>
      <c r="D18" s="204" t="s">
        <v>804</v>
      </c>
      <c r="E18" s="268" t="s">
        <v>14</v>
      </c>
      <c r="F18" s="289">
        <v>900</v>
      </c>
      <c r="G18" s="1253"/>
      <c r="H18" s="303">
        <f t="shared" si="0"/>
        <v>0</v>
      </c>
      <c r="I18" s="299"/>
    </row>
    <row r="19" spans="1:9" ht="24">
      <c r="A19" s="305"/>
      <c r="B19" s="224"/>
      <c r="C19" s="281" t="s">
        <v>1062</v>
      </c>
      <c r="D19" s="204" t="s">
        <v>955</v>
      </c>
      <c r="E19" s="268" t="s">
        <v>14</v>
      </c>
      <c r="F19" s="289">
        <v>25</v>
      </c>
      <c r="G19" s="1253"/>
      <c r="H19" s="303">
        <f t="shared" si="0"/>
        <v>0</v>
      </c>
      <c r="I19" s="299"/>
    </row>
    <row r="20" spans="1:9" ht="12.75">
      <c r="A20" s="305"/>
      <c r="B20" s="224"/>
      <c r="C20" s="219" t="s">
        <v>1032</v>
      </c>
      <c r="D20" s="204" t="s">
        <v>804</v>
      </c>
      <c r="E20" s="268" t="s">
        <v>14</v>
      </c>
      <c r="F20" s="289">
        <v>600</v>
      </c>
      <c r="G20" s="1253"/>
      <c r="H20" s="303">
        <f t="shared" si="0"/>
        <v>0</v>
      </c>
      <c r="I20" s="299"/>
    </row>
    <row r="21" spans="1:9" ht="12.75">
      <c r="A21" s="305"/>
      <c r="B21" s="268"/>
      <c r="C21" s="219" t="s">
        <v>1063</v>
      </c>
      <c r="D21" s="204" t="s">
        <v>804</v>
      </c>
      <c r="E21" s="268" t="s">
        <v>14</v>
      </c>
      <c r="F21" s="289">
        <v>240</v>
      </c>
      <c r="G21" s="1253"/>
      <c r="H21" s="303">
        <f t="shared" si="0"/>
        <v>0</v>
      </c>
      <c r="I21" s="299"/>
    </row>
    <row r="22" spans="1:9" ht="12.75">
      <c r="A22" s="305"/>
      <c r="B22" s="268"/>
      <c r="C22" s="223" t="s">
        <v>3293</v>
      </c>
      <c r="D22" s="248"/>
      <c r="E22" s="268" t="s">
        <v>15</v>
      </c>
      <c r="F22" s="289">
        <v>130</v>
      </c>
      <c r="G22" s="1253"/>
      <c r="H22" s="303">
        <f t="shared" si="0"/>
        <v>0</v>
      </c>
      <c r="I22" s="299"/>
    </row>
    <row r="23" spans="1:9" ht="24">
      <c r="A23" s="305"/>
      <c r="B23" s="224"/>
      <c r="C23" s="281" t="s">
        <v>1035</v>
      </c>
      <c r="D23" s="248"/>
      <c r="E23" s="268" t="s">
        <v>14</v>
      </c>
      <c r="F23" s="289">
        <v>300</v>
      </c>
      <c r="G23" s="1253"/>
      <c r="H23" s="303">
        <f t="shared" si="0"/>
        <v>0</v>
      </c>
      <c r="I23" s="299"/>
    </row>
    <row r="24" spans="1:9" ht="24">
      <c r="A24" s="305"/>
      <c r="B24" s="224"/>
      <c r="C24" s="281" t="s">
        <v>1036</v>
      </c>
      <c r="D24" s="248"/>
      <c r="E24" s="268" t="s">
        <v>14</v>
      </c>
      <c r="F24" s="289">
        <v>100</v>
      </c>
      <c r="G24" s="1253"/>
      <c r="H24" s="303">
        <f t="shared" si="0"/>
        <v>0</v>
      </c>
      <c r="I24" s="299"/>
    </row>
    <row r="25" spans="1:9" ht="12.75">
      <c r="A25" s="305"/>
      <c r="B25" s="224"/>
      <c r="C25" s="269" t="s">
        <v>1064</v>
      </c>
      <c r="D25" s="248"/>
      <c r="E25" s="268" t="s">
        <v>15</v>
      </c>
      <c r="F25" s="289">
        <v>10</v>
      </c>
      <c r="G25" s="1253"/>
      <c r="H25" s="303">
        <f t="shared" si="0"/>
        <v>0</v>
      </c>
      <c r="I25" s="299"/>
    </row>
    <row r="26" spans="1:9" ht="12.75">
      <c r="A26" s="305"/>
      <c r="B26" s="268"/>
      <c r="C26" s="227" t="s">
        <v>965</v>
      </c>
      <c r="D26" s="270"/>
      <c r="E26" s="271" t="s">
        <v>15</v>
      </c>
      <c r="F26" s="290">
        <v>90</v>
      </c>
      <c r="G26" s="1253"/>
      <c r="H26" s="303">
        <f t="shared" si="0"/>
        <v>0</v>
      </c>
      <c r="I26" s="299"/>
    </row>
    <row r="27" spans="1:9" ht="12.75">
      <c r="A27" s="305"/>
      <c r="B27" s="268"/>
      <c r="C27" s="227" t="s">
        <v>966</v>
      </c>
      <c r="D27" s="227"/>
      <c r="E27" s="272" t="s">
        <v>15</v>
      </c>
      <c r="F27" s="291">
        <v>10</v>
      </c>
      <c r="G27" s="1253"/>
      <c r="H27" s="303">
        <f t="shared" si="0"/>
        <v>0</v>
      </c>
      <c r="I27" s="299"/>
    </row>
    <row r="28" spans="1:9" ht="24">
      <c r="A28" s="305"/>
      <c r="B28" s="229"/>
      <c r="C28" s="281" t="s">
        <v>846</v>
      </c>
      <c r="D28" s="273"/>
      <c r="E28" s="274" t="s">
        <v>15</v>
      </c>
      <c r="F28" s="292">
        <v>8</v>
      </c>
      <c r="G28" s="1253"/>
      <c r="H28" s="303">
        <f t="shared" si="0"/>
        <v>0</v>
      </c>
      <c r="I28" s="299"/>
    </row>
    <row r="29" spans="1:9" ht="24">
      <c r="A29" s="302"/>
      <c r="B29" s="263"/>
      <c r="C29" s="188" t="s">
        <v>847</v>
      </c>
      <c r="D29" s="273"/>
      <c r="E29" s="274" t="s">
        <v>15</v>
      </c>
      <c r="F29" s="292">
        <v>1</v>
      </c>
      <c r="G29" s="1253"/>
      <c r="H29" s="303">
        <f t="shared" si="0"/>
        <v>0</v>
      </c>
      <c r="I29" s="299"/>
    </row>
    <row r="30" spans="1:9" ht="12.75">
      <c r="A30" s="304" t="s">
        <v>848</v>
      </c>
      <c r="B30" s="263"/>
      <c r="C30" s="259" t="s">
        <v>849</v>
      </c>
      <c r="D30" s="258"/>
      <c r="E30" s="264"/>
      <c r="F30" s="287"/>
      <c r="G30" s="1253"/>
      <c r="H30" s="303"/>
      <c r="I30" s="299"/>
    </row>
    <row r="31" spans="1:9" ht="12.75">
      <c r="A31" s="302"/>
      <c r="B31" s="263"/>
      <c r="C31" s="258" t="s">
        <v>850</v>
      </c>
      <c r="D31" s="258"/>
      <c r="E31" s="264" t="s">
        <v>17</v>
      </c>
      <c r="F31" s="287">
        <v>1</v>
      </c>
      <c r="G31" s="1253"/>
      <c r="H31" s="303">
        <f t="shared" si="0"/>
        <v>0</v>
      </c>
      <c r="I31" s="299"/>
    </row>
    <row r="32" spans="1:9" ht="12.75">
      <c r="A32" s="302"/>
      <c r="B32" s="263"/>
      <c r="C32" s="261" t="s">
        <v>851</v>
      </c>
      <c r="D32" s="258"/>
      <c r="E32" s="264" t="s">
        <v>17</v>
      </c>
      <c r="F32" s="287">
        <v>1</v>
      </c>
      <c r="G32" s="1253"/>
      <c r="H32" s="303">
        <f t="shared" si="0"/>
        <v>0</v>
      </c>
      <c r="I32" s="299"/>
    </row>
    <row r="33" spans="1:9" ht="25.5">
      <c r="A33" s="302"/>
      <c r="B33" s="263"/>
      <c r="C33" s="261" t="s">
        <v>1065</v>
      </c>
      <c r="D33" s="258"/>
      <c r="E33" s="264" t="s">
        <v>17</v>
      </c>
      <c r="F33" s="287">
        <v>1</v>
      </c>
      <c r="G33" s="1253"/>
      <c r="H33" s="303">
        <f t="shared" si="0"/>
        <v>0</v>
      </c>
      <c r="I33" s="299"/>
    </row>
    <row r="34" spans="1:9" ht="12.75">
      <c r="A34" s="302"/>
      <c r="B34" s="263"/>
      <c r="C34" s="261" t="s">
        <v>853</v>
      </c>
      <c r="D34" s="258"/>
      <c r="E34" s="264" t="s">
        <v>17</v>
      </c>
      <c r="F34" s="287">
        <v>1</v>
      </c>
      <c r="G34" s="1253"/>
      <c r="H34" s="303">
        <f t="shared" si="0"/>
        <v>0</v>
      </c>
      <c r="I34" s="299"/>
    </row>
    <row r="35" spans="1:9" ht="12.75">
      <c r="A35" s="304" t="s">
        <v>855</v>
      </c>
      <c r="B35" s="263"/>
      <c r="C35" s="259" t="s">
        <v>608</v>
      </c>
      <c r="D35" s="258"/>
      <c r="E35" s="264"/>
      <c r="F35" s="287"/>
      <c r="G35" s="1253"/>
      <c r="H35" s="303"/>
      <c r="I35" s="299"/>
    </row>
    <row r="36" spans="1:9" ht="12.75">
      <c r="A36" s="302"/>
      <c r="B36" s="263"/>
      <c r="C36" s="261" t="s">
        <v>1066</v>
      </c>
      <c r="D36" s="258"/>
      <c r="E36" s="264" t="s">
        <v>17</v>
      </c>
      <c r="F36" s="287">
        <v>1</v>
      </c>
      <c r="G36" s="1253"/>
      <c r="H36" s="303">
        <f t="shared" si="0"/>
        <v>0</v>
      </c>
      <c r="I36" s="299"/>
    </row>
    <row r="37" spans="1:9" ht="12.75">
      <c r="A37" s="302"/>
      <c r="B37" s="263"/>
      <c r="C37" s="261" t="s">
        <v>1067</v>
      </c>
      <c r="D37" s="258"/>
      <c r="E37" s="264" t="s">
        <v>17</v>
      </c>
      <c r="F37" s="287">
        <v>1</v>
      </c>
      <c r="G37" s="1253"/>
      <c r="H37" s="303">
        <f t="shared" si="0"/>
        <v>0</v>
      </c>
      <c r="I37" s="299"/>
    </row>
    <row r="38" spans="1:9" ht="12.75">
      <c r="A38" s="302"/>
      <c r="B38" s="263"/>
      <c r="C38" s="261" t="s">
        <v>1068</v>
      </c>
      <c r="D38" s="258"/>
      <c r="E38" s="264" t="s">
        <v>17</v>
      </c>
      <c r="F38" s="287">
        <v>1</v>
      </c>
      <c r="G38" s="1253"/>
      <c r="H38" s="303">
        <f t="shared" si="0"/>
        <v>0</v>
      </c>
      <c r="I38" s="299"/>
    </row>
    <row r="39" spans="1:9" ht="12.75">
      <c r="A39" s="302"/>
      <c r="B39" s="263"/>
      <c r="C39" s="261" t="s">
        <v>1009</v>
      </c>
      <c r="D39" s="258"/>
      <c r="E39" s="264" t="s">
        <v>17</v>
      </c>
      <c r="F39" s="287">
        <v>1</v>
      </c>
      <c r="G39" s="1253"/>
      <c r="H39" s="303">
        <f>+G39*F39</f>
        <v>0</v>
      </c>
      <c r="I39" s="299"/>
    </row>
    <row r="40" spans="1:9" ht="12.75">
      <c r="A40" s="302"/>
      <c r="B40" s="263"/>
      <c r="C40" s="261" t="s">
        <v>861</v>
      </c>
      <c r="D40" s="258"/>
      <c r="E40" s="264" t="s">
        <v>17</v>
      </c>
      <c r="F40" s="287">
        <v>1</v>
      </c>
      <c r="G40" s="1253"/>
      <c r="H40" s="303">
        <f>+G40*F40</f>
        <v>0</v>
      </c>
      <c r="I40" s="299"/>
    </row>
    <row r="41" spans="1:9" ht="12.75">
      <c r="A41" s="302"/>
      <c r="B41" s="263"/>
      <c r="C41" s="261" t="s">
        <v>1069</v>
      </c>
      <c r="D41" s="258"/>
      <c r="E41" s="264" t="s">
        <v>17</v>
      </c>
      <c r="F41" s="287">
        <v>1</v>
      </c>
      <c r="G41" s="1253"/>
      <c r="H41" s="303">
        <f>+G41*F41</f>
        <v>0</v>
      </c>
      <c r="I41" s="299"/>
    </row>
    <row r="42" spans="1:9" ht="12.75">
      <c r="A42" s="302"/>
      <c r="B42" s="263"/>
      <c r="C42" s="258" t="s">
        <v>863</v>
      </c>
      <c r="D42" s="258"/>
      <c r="E42" s="264" t="s">
        <v>17</v>
      </c>
      <c r="F42" s="287">
        <v>1</v>
      </c>
      <c r="G42" s="1253"/>
      <c r="H42" s="303">
        <f>+G42*F42</f>
        <v>0</v>
      </c>
      <c r="I42" s="299"/>
    </row>
    <row r="43" spans="1:9" ht="13.5" thickBot="1">
      <c r="A43" s="302"/>
      <c r="B43" s="263"/>
      <c r="C43" s="258" t="s">
        <v>1037</v>
      </c>
      <c r="D43" s="258"/>
      <c r="E43" s="264" t="s">
        <v>17</v>
      </c>
      <c r="F43" s="287">
        <v>1</v>
      </c>
      <c r="G43" s="1253"/>
      <c r="H43" s="303">
        <f>+G43*F43</f>
        <v>0</v>
      </c>
      <c r="I43" s="299"/>
    </row>
    <row r="44" spans="1:9" ht="21" thickBot="1">
      <c r="A44" s="1451" t="s">
        <v>135</v>
      </c>
      <c r="B44" s="1452"/>
      <c r="C44" s="1452"/>
      <c r="D44" s="1453"/>
      <c r="E44" s="1454">
        <f>SUM(H3:H43)</f>
        <v>0</v>
      </c>
      <c r="F44" s="1455"/>
      <c r="G44" s="1455"/>
      <c r="H44" s="1456"/>
      <c r="I44" s="300"/>
    </row>
  </sheetData>
  <sheetProtection algorithmName="SHA-512" hashValue="65kgbebAfb8coZ74aSeZHpJfcd0Tf4chRTsjOZZa13En5q4IIpCu9FkZWhN7ZqOROA+XKg/gN7ff8x0jDHCBnA==" saltValue="F5dczivhK/MALlx3tm+kAQ==" spinCount="100000" sheet="1" objects="1" scenarios="1" selectLockedCells="1"/>
  <mergeCells count="3">
    <mergeCell ref="E44:H44"/>
    <mergeCell ref="A1:H1"/>
    <mergeCell ref="A44:D44"/>
  </mergeCells>
  <printOptions/>
  <pageMargins left="0.7086614173228347" right="0.7086614173228347" top="0.5905511811023623" bottom="0.5905511811023623" header="0.31496062992125984" footer="0.31496062992125984"/>
  <pageSetup fitToHeight="0" fitToWidth="1" horizontalDpi="600" verticalDpi="600" orientation="landscape" paperSize="9" r:id="rId1"/>
  <headerFooter>
    <oddFooter>&amp;C&amp;A&amp;RStránka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2"/>
  <sheetViews>
    <sheetView workbookViewId="0" topLeftCell="A1">
      <pane ySplit="2" topLeftCell="A21" activePane="bottomLeft" state="frozen"/>
      <selection pane="bottomLeft" activeCell="G4" sqref="G4:G51"/>
    </sheetView>
  </sheetViews>
  <sheetFormatPr defaultColWidth="9.140625" defaultRowHeight="12.75"/>
  <cols>
    <col min="1" max="1" width="6.00390625" style="232" customWidth="1"/>
    <col min="2" max="2" width="19.421875" style="232" customWidth="1"/>
    <col min="3" max="3" width="50.57421875" style="232" customWidth="1"/>
    <col min="4" max="4" width="20.8515625" style="232" customWidth="1"/>
    <col min="5" max="5" width="8.7109375" style="232" customWidth="1"/>
    <col min="6" max="6" width="8.421875" style="329" customWidth="1"/>
    <col min="7" max="7" width="12.421875" style="324" customWidth="1"/>
    <col min="8" max="8" width="15.8515625" style="324" customWidth="1"/>
  </cols>
  <sheetData>
    <row r="1" spans="1:8" ht="24" thickBot="1">
      <c r="A1" s="1440" t="s">
        <v>1075</v>
      </c>
      <c r="B1" s="1441"/>
      <c r="C1" s="1441"/>
      <c r="D1" s="1441"/>
      <c r="E1" s="1441"/>
      <c r="F1" s="1441"/>
      <c r="G1" s="1441"/>
      <c r="H1" s="308"/>
    </row>
    <row r="2" spans="1:8" ht="30" customHeight="1" thickBot="1">
      <c r="A2" s="276" t="s">
        <v>761</v>
      </c>
      <c r="B2" s="277" t="s">
        <v>778</v>
      </c>
      <c r="C2" s="275" t="s">
        <v>779</v>
      </c>
      <c r="D2" s="277" t="s">
        <v>1078</v>
      </c>
      <c r="E2" s="277" t="s">
        <v>762</v>
      </c>
      <c r="F2" s="283" t="s">
        <v>1070</v>
      </c>
      <c r="G2" s="283" t="s">
        <v>1071</v>
      </c>
      <c r="H2" s="301" t="s">
        <v>1072</v>
      </c>
    </row>
    <row r="3" spans="1:8" ht="12.75">
      <c r="A3" s="198" t="s">
        <v>783</v>
      </c>
      <c r="B3" s="199"/>
      <c r="C3" s="200" t="s">
        <v>784</v>
      </c>
      <c r="D3" s="201"/>
      <c r="E3" s="202"/>
      <c r="F3" s="325"/>
      <c r="G3" s="321"/>
      <c r="H3" s="322"/>
    </row>
    <row r="4" spans="1:8" ht="48">
      <c r="A4" s="203"/>
      <c r="B4" s="166"/>
      <c r="C4" s="166" t="s">
        <v>1011</v>
      </c>
      <c r="D4" s="204" t="s">
        <v>794</v>
      </c>
      <c r="E4" s="205" t="s">
        <v>15</v>
      </c>
      <c r="F4" s="326">
        <v>1</v>
      </c>
      <c r="G4" s="1253"/>
      <c r="H4" s="323">
        <f>+G4*F4</f>
        <v>0</v>
      </c>
    </row>
    <row r="5" spans="1:8" ht="12.75">
      <c r="A5" s="203"/>
      <c r="B5" s="206"/>
      <c r="C5" s="206" t="s">
        <v>1012</v>
      </c>
      <c r="D5" s="204" t="s">
        <v>796</v>
      </c>
      <c r="E5" s="205" t="s">
        <v>15</v>
      </c>
      <c r="F5" s="326">
        <v>1</v>
      </c>
      <c r="G5" s="1253"/>
      <c r="H5" s="323">
        <f aca="true" t="shared" si="0" ref="H5:H51">+G5*F5</f>
        <v>0</v>
      </c>
    </row>
    <row r="6" spans="1:8" ht="12.75">
      <c r="A6" s="203"/>
      <c r="B6" s="207"/>
      <c r="C6" s="207" t="s">
        <v>1013</v>
      </c>
      <c r="D6" s="204" t="s">
        <v>796</v>
      </c>
      <c r="E6" s="205" t="s">
        <v>15</v>
      </c>
      <c r="F6" s="326">
        <v>1</v>
      </c>
      <c r="G6" s="1253"/>
      <c r="H6" s="323">
        <f t="shared" si="0"/>
        <v>0</v>
      </c>
    </row>
    <row r="7" spans="1:8" ht="12.75">
      <c r="A7" s="203"/>
      <c r="B7" s="206"/>
      <c r="C7" s="208" t="s">
        <v>1014</v>
      </c>
      <c r="D7" s="204" t="s">
        <v>796</v>
      </c>
      <c r="E7" s="205" t="s">
        <v>15</v>
      </c>
      <c r="F7" s="326">
        <v>2</v>
      </c>
      <c r="G7" s="1253"/>
      <c r="H7" s="323">
        <f t="shared" si="0"/>
        <v>0</v>
      </c>
    </row>
    <row r="8" spans="1:8" ht="24">
      <c r="A8" s="203"/>
      <c r="B8" s="196"/>
      <c r="C8" s="197" t="s">
        <v>1015</v>
      </c>
      <c r="D8" s="204" t="s">
        <v>806</v>
      </c>
      <c r="E8" s="205" t="s">
        <v>15</v>
      </c>
      <c r="F8" s="326">
        <v>3</v>
      </c>
      <c r="G8" s="1253"/>
      <c r="H8" s="323">
        <f t="shared" si="0"/>
        <v>0</v>
      </c>
    </row>
    <row r="9" spans="1:8" ht="12.75">
      <c r="A9" s="203"/>
      <c r="B9" s="166"/>
      <c r="C9" s="166" t="s">
        <v>1016</v>
      </c>
      <c r="D9" s="129"/>
      <c r="E9" s="205" t="s">
        <v>15</v>
      </c>
      <c r="F9" s="326">
        <v>2</v>
      </c>
      <c r="G9" s="1253"/>
      <c r="H9" s="323">
        <f t="shared" si="0"/>
        <v>0</v>
      </c>
    </row>
    <row r="10" spans="1:8" ht="72">
      <c r="A10" s="203"/>
      <c r="B10" s="207"/>
      <c r="C10" s="209" t="s">
        <v>1017</v>
      </c>
      <c r="D10" s="204" t="s">
        <v>796</v>
      </c>
      <c r="E10" s="205" t="s">
        <v>15</v>
      </c>
      <c r="F10" s="326">
        <v>1</v>
      </c>
      <c r="G10" s="1253"/>
      <c r="H10" s="323">
        <f t="shared" si="0"/>
        <v>0</v>
      </c>
    </row>
    <row r="11" spans="1:8" ht="24">
      <c r="A11" s="203"/>
      <c r="B11" s="166"/>
      <c r="C11" s="166" t="s">
        <v>1018</v>
      </c>
      <c r="D11" s="204" t="s">
        <v>794</v>
      </c>
      <c r="E11" s="205" t="s">
        <v>15</v>
      </c>
      <c r="F11" s="326">
        <v>1</v>
      </c>
      <c r="G11" s="1253"/>
      <c r="H11" s="323">
        <f t="shared" si="0"/>
        <v>0</v>
      </c>
    </row>
    <row r="12" spans="1:8" ht="24">
      <c r="A12" s="203"/>
      <c r="B12" s="196"/>
      <c r="C12" s="197" t="s">
        <v>1019</v>
      </c>
      <c r="D12" s="204" t="s">
        <v>806</v>
      </c>
      <c r="E12" s="205" t="s">
        <v>15</v>
      </c>
      <c r="F12" s="326">
        <v>3</v>
      </c>
      <c r="G12" s="1253"/>
      <c r="H12" s="323">
        <f t="shared" si="0"/>
        <v>0</v>
      </c>
    </row>
    <row r="13" spans="1:8" ht="36">
      <c r="A13" s="203"/>
      <c r="B13" s="210"/>
      <c r="C13" s="210" t="s">
        <v>1020</v>
      </c>
      <c r="D13" s="204" t="s">
        <v>806</v>
      </c>
      <c r="E13" s="205" t="s">
        <v>15</v>
      </c>
      <c r="F13" s="326">
        <v>4</v>
      </c>
      <c r="G13" s="1253"/>
      <c r="H13" s="323">
        <f t="shared" si="0"/>
        <v>0</v>
      </c>
    </row>
    <row r="14" spans="1:8" ht="36">
      <c r="A14" s="203"/>
      <c r="B14" s="151"/>
      <c r="C14" s="151" t="s">
        <v>1021</v>
      </c>
      <c r="D14" s="204" t="s">
        <v>955</v>
      </c>
      <c r="E14" s="205" t="s">
        <v>15</v>
      </c>
      <c r="F14" s="326">
        <v>5</v>
      </c>
      <c r="G14" s="1253"/>
      <c r="H14" s="323">
        <f t="shared" si="0"/>
        <v>0</v>
      </c>
    </row>
    <row r="15" spans="1:8" ht="24">
      <c r="A15" s="203"/>
      <c r="B15" s="151"/>
      <c r="C15" s="151" t="s">
        <v>1022</v>
      </c>
      <c r="D15" s="204" t="s">
        <v>836</v>
      </c>
      <c r="E15" s="205" t="s">
        <v>15</v>
      </c>
      <c r="F15" s="326">
        <v>4</v>
      </c>
      <c r="G15" s="1253"/>
      <c r="H15" s="323">
        <f t="shared" si="0"/>
        <v>0</v>
      </c>
    </row>
    <row r="16" spans="1:8" ht="36">
      <c r="A16" s="203"/>
      <c r="B16" s="210"/>
      <c r="C16" s="210" t="s">
        <v>1023</v>
      </c>
      <c r="D16" s="204" t="s">
        <v>794</v>
      </c>
      <c r="E16" s="205" t="s">
        <v>15</v>
      </c>
      <c r="F16" s="326">
        <v>2</v>
      </c>
      <c r="G16" s="1253"/>
      <c r="H16" s="323">
        <f t="shared" si="0"/>
        <v>0</v>
      </c>
    </row>
    <row r="17" spans="1:8" ht="36">
      <c r="A17" s="203"/>
      <c r="B17" s="210"/>
      <c r="C17" s="210" t="s">
        <v>1024</v>
      </c>
      <c r="D17" s="204" t="s">
        <v>804</v>
      </c>
      <c r="E17" s="205" t="s">
        <v>15</v>
      </c>
      <c r="F17" s="326">
        <v>7</v>
      </c>
      <c r="G17" s="1253"/>
      <c r="H17" s="323">
        <f t="shared" si="0"/>
        <v>0</v>
      </c>
    </row>
    <row r="18" spans="1:8" ht="36">
      <c r="A18" s="203"/>
      <c r="B18" s="210"/>
      <c r="C18" s="210" t="s">
        <v>1025</v>
      </c>
      <c r="D18" s="204" t="s">
        <v>806</v>
      </c>
      <c r="E18" s="205" t="s">
        <v>15</v>
      </c>
      <c r="F18" s="326">
        <v>9</v>
      </c>
      <c r="G18" s="1253"/>
      <c r="H18" s="323">
        <f t="shared" si="0"/>
        <v>0</v>
      </c>
    </row>
    <row r="19" spans="1:8" ht="36">
      <c r="A19" s="203"/>
      <c r="B19" s="210"/>
      <c r="C19" s="210" t="s">
        <v>1026</v>
      </c>
      <c r="D19" s="204" t="s">
        <v>806</v>
      </c>
      <c r="E19" s="205" t="s">
        <v>15</v>
      </c>
      <c r="F19" s="326">
        <v>2</v>
      </c>
      <c r="G19" s="1253"/>
      <c r="H19" s="323">
        <f t="shared" si="0"/>
        <v>0</v>
      </c>
    </row>
    <row r="20" spans="1:8" ht="12.75">
      <c r="A20" s="203"/>
      <c r="B20" s="210"/>
      <c r="C20" s="210"/>
      <c r="D20" s="129"/>
      <c r="E20" s="205"/>
      <c r="F20" s="326"/>
      <c r="G20" s="1253"/>
      <c r="H20" s="323">
        <f t="shared" si="0"/>
        <v>0</v>
      </c>
    </row>
    <row r="21" spans="1:8" ht="12.75">
      <c r="A21" s="211" t="s">
        <v>801</v>
      </c>
      <c r="B21" s="205"/>
      <c r="C21" s="212" t="s">
        <v>1027</v>
      </c>
      <c r="D21" s="129"/>
      <c r="E21" s="205"/>
      <c r="F21" s="326"/>
      <c r="G21" s="1253"/>
      <c r="H21" s="323"/>
    </row>
    <row r="22" spans="1:8" ht="24">
      <c r="A22" s="203"/>
      <c r="B22" s="213"/>
      <c r="C22" s="214" t="s">
        <v>1028</v>
      </c>
      <c r="D22" s="204" t="s">
        <v>806</v>
      </c>
      <c r="E22" s="205" t="s">
        <v>15</v>
      </c>
      <c r="F22" s="326">
        <v>2</v>
      </c>
      <c r="G22" s="1253"/>
      <c r="H22" s="323">
        <f t="shared" si="0"/>
        <v>0</v>
      </c>
    </row>
    <row r="23" spans="1:8" ht="12.75">
      <c r="A23" s="203"/>
      <c r="B23" s="205"/>
      <c r="C23" s="215"/>
      <c r="D23" s="215"/>
      <c r="E23" s="205"/>
      <c r="F23" s="326"/>
      <c r="G23" s="1253"/>
      <c r="H23" s="323">
        <f t="shared" si="0"/>
        <v>0</v>
      </c>
    </row>
    <row r="24" spans="1:8" ht="12.75">
      <c r="A24" s="211" t="s">
        <v>831</v>
      </c>
      <c r="B24" s="205"/>
      <c r="C24" s="212" t="s">
        <v>832</v>
      </c>
      <c r="D24" s="215"/>
      <c r="E24" s="205"/>
      <c r="F24" s="326"/>
      <c r="G24" s="1253"/>
      <c r="H24" s="323"/>
    </row>
    <row r="25" spans="1:8" ht="12.75">
      <c r="A25" s="203"/>
      <c r="B25" s="205"/>
      <c r="C25" s="215" t="s">
        <v>1029</v>
      </c>
      <c r="D25" s="204" t="s">
        <v>836</v>
      </c>
      <c r="E25" s="205" t="s">
        <v>14</v>
      </c>
      <c r="F25" s="326">
        <v>350</v>
      </c>
      <c r="G25" s="1253"/>
      <c r="H25" s="323">
        <f t="shared" si="0"/>
        <v>0</v>
      </c>
    </row>
    <row r="26" spans="1:8" ht="12.75">
      <c r="A26" s="203"/>
      <c r="B26" s="205"/>
      <c r="C26" s="215" t="s">
        <v>1030</v>
      </c>
      <c r="D26" s="204" t="s">
        <v>836</v>
      </c>
      <c r="E26" s="205" t="s">
        <v>14</v>
      </c>
      <c r="F26" s="326">
        <v>500</v>
      </c>
      <c r="G26" s="1253"/>
      <c r="H26" s="323">
        <f t="shared" si="0"/>
        <v>0</v>
      </c>
    </row>
    <row r="27" spans="1:8" ht="12.75">
      <c r="A27" s="203"/>
      <c r="B27" s="205"/>
      <c r="C27" s="216" t="s">
        <v>1031</v>
      </c>
      <c r="D27" s="204" t="s">
        <v>955</v>
      </c>
      <c r="E27" s="205" t="s">
        <v>14</v>
      </c>
      <c r="F27" s="326">
        <v>120</v>
      </c>
      <c r="G27" s="1253"/>
      <c r="H27" s="323">
        <f t="shared" si="0"/>
        <v>0</v>
      </c>
    </row>
    <row r="28" spans="1:8" ht="12.75">
      <c r="A28" s="217"/>
      <c r="B28" s="218"/>
      <c r="C28" s="219" t="s">
        <v>1032</v>
      </c>
      <c r="D28" s="204" t="s">
        <v>955</v>
      </c>
      <c r="E28" s="218" t="s">
        <v>14</v>
      </c>
      <c r="F28" s="327">
        <v>120</v>
      </c>
      <c r="G28" s="1253"/>
      <c r="H28" s="323">
        <f t="shared" si="0"/>
        <v>0</v>
      </c>
    </row>
    <row r="29" spans="1:8" ht="24">
      <c r="A29" s="217"/>
      <c r="B29" s="220"/>
      <c r="C29" s="182" t="s">
        <v>1033</v>
      </c>
      <c r="D29" s="204" t="s">
        <v>955</v>
      </c>
      <c r="E29" s="221" t="s">
        <v>14</v>
      </c>
      <c r="F29" s="328">
        <v>70</v>
      </c>
      <c r="G29" s="1253"/>
      <c r="H29" s="323">
        <f t="shared" si="0"/>
        <v>0</v>
      </c>
    </row>
    <row r="30" spans="1:8" ht="12.75">
      <c r="A30" s="217"/>
      <c r="B30" s="218"/>
      <c r="C30" s="222" t="s">
        <v>1034</v>
      </c>
      <c r="D30" s="204" t="s">
        <v>955</v>
      </c>
      <c r="E30" s="221" t="s">
        <v>14</v>
      </c>
      <c r="F30" s="328">
        <v>80</v>
      </c>
      <c r="G30" s="1253"/>
      <c r="H30" s="323">
        <f t="shared" si="0"/>
        <v>0</v>
      </c>
    </row>
    <row r="31" spans="1:8" ht="12.75">
      <c r="A31" s="217"/>
      <c r="B31" s="218"/>
      <c r="C31" s="223" t="s">
        <v>3292</v>
      </c>
      <c r="D31" s="222"/>
      <c r="E31" s="221" t="s">
        <v>15</v>
      </c>
      <c r="F31" s="328">
        <v>450</v>
      </c>
      <c r="G31" s="1253"/>
      <c r="H31" s="323">
        <f t="shared" si="0"/>
        <v>0</v>
      </c>
    </row>
    <row r="32" spans="1:8" ht="24">
      <c r="A32" s="217"/>
      <c r="B32" s="224"/>
      <c r="C32" s="225" t="s">
        <v>1035</v>
      </c>
      <c r="D32" s="222"/>
      <c r="E32" s="221" t="s">
        <v>14</v>
      </c>
      <c r="F32" s="328">
        <v>200</v>
      </c>
      <c r="G32" s="1253"/>
      <c r="H32" s="323">
        <f t="shared" si="0"/>
        <v>0</v>
      </c>
    </row>
    <row r="33" spans="1:8" ht="24">
      <c r="A33" s="217"/>
      <c r="B33" s="224"/>
      <c r="C33" s="225" t="s">
        <v>1036</v>
      </c>
      <c r="D33" s="222"/>
      <c r="E33" s="221" t="s">
        <v>14</v>
      </c>
      <c r="F33" s="328">
        <v>500</v>
      </c>
      <c r="G33" s="1253"/>
      <c r="H33" s="323">
        <f t="shared" si="0"/>
        <v>0</v>
      </c>
    </row>
    <row r="34" spans="1:8" ht="12.75">
      <c r="A34" s="217"/>
      <c r="B34" s="226"/>
      <c r="C34" s="227" t="s">
        <v>965</v>
      </c>
      <c r="D34" s="222"/>
      <c r="E34" s="221" t="s">
        <v>15</v>
      </c>
      <c r="F34" s="328">
        <v>50</v>
      </c>
      <c r="G34" s="1253"/>
      <c r="H34" s="323">
        <f t="shared" si="0"/>
        <v>0</v>
      </c>
    </row>
    <row r="35" spans="1:8" ht="12.75">
      <c r="A35" s="217"/>
      <c r="B35" s="226"/>
      <c r="C35" s="227" t="s">
        <v>966</v>
      </c>
      <c r="D35" s="222"/>
      <c r="E35" s="221" t="s">
        <v>15</v>
      </c>
      <c r="F35" s="328">
        <v>1</v>
      </c>
      <c r="G35" s="1253"/>
      <c r="H35" s="323">
        <f t="shared" si="0"/>
        <v>0</v>
      </c>
    </row>
    <row r="36" spans="1:8" ht="24">
      <c r="A36" s="228"/>
      <c r="B36" s="229"/>
      <c r="C36" s="225" t="s">
        <v>846</v>
      </c>
      <c r="D36" s="129"/>
      <c r="E36" s="221" t="s">
        <v>15</v>
      </c>
      <c r="F36" s="328">
        <v>5</v>
      </c>
      <c r="G36" s="1253"/>
      <c r="H36" s="323">
        <f t="shared" si="0"/>
        <v>0</v>
      </c>
    </row>
    <row r="37" spans="1:8" ht="24">
      <c r="A37" s="217"/>
      <c r="B37" s="230"/>
      <c r="C37" s="188" t="s">
        <v>847</v>
      </c>
      <c r="D37" s="222"/>
      <c r="E37" s="221" t="s">
        <v>15</v>
      </c>
      <c r="F37" s="328">
        <v>1</v>
      </c>
      <c r="G37" s="1253"/>
      <c r="H37" s="323">
        <f t="shared" si="0"/>
        <v>0</v>
      </c>
    </row>
    <row r="38" spans="1:8" ht="12.75">
      <c r="A38" s="198" t="s">
        <v>848</v>
      </c>
      <c r="B38" s="218"/>
      <c r="C38" s="231" t="s">
        <v>849</v>
      </c>
      <c r="D38" s="222"/>
      <c r="E38" s="221"/>
      <c r="F38" s="328"/>
      <c r="G38" s="1253"/>
      <c r="H38" s="323"/>
    </row>
    <row r="39" spans="1:8" ht="12.75">
      <c r="A39" s="217"/>
      <c r="B39" s="218"/>
      <c r="C39" s="222" t="s">
        <v>850</v>
      </c>
      <c r="D39" s="222"/>
      <c r="E39" s="221" t="s">
        <v>17</v>
      </c>
      <c r="F39" s="328">
        <v>1</v>
      </c>
      <c r="G39" s="1253"/>
      <c r="H39" s="323">
        <f t="shared" si="0"/>
        <v>0</v>
      </c>
    </row>
    <row r="40" spans="1:8" ht="12.75">
      <c r="A40" s="217"/>
      <c r="B40" s="218"/>
      <c r="C40" s="222" t="s">
        <v>851</v>
      </c>
      <c r="D40" s="222"/>
      <c r="E40" s="221" t="s">
        <v>17</v>
      </c>
      <c r="F40" s="328">
        <v>1</v>
      </c>
      <c r="G40" s="1253"/>
      <c r="H40" s="323">
        <f t="shared" si="0"/>
        <v>0</v>
      </c>
    </row>
    <row r="41" spans="1:8" ht="12.75">
      <c r="A41" s="217"/>
      <c r="B41" s="218"/>
      <c r="C41" s="222" t="s">
        <v>852</v>
      </c>
      <c r="D41" s="222"/>
      <c r="E41" s="221" t="s">
        <v>17</v>
      </c>
      <c r="F41" s="328">
        <v>1</v>
      </c>
      <c r="G41" s="1253"/>
      <c r="H41" s="323">
        <f t="shared" si="0"/>
        <v>0</v>
      </c>
    </row>
    <row r="42" spans="1:8" ht="12.75">
      <c r="A42" s="217"/>
      <c r="B42" s="218"/>
      <c r="C42" s="222" t="s">
        <v>853</v>
      </c>
      <c r="D42" s="222"/>
      <c r="E42" s="221" t="s">
        <v>17</v>
      </c>
      <c r="F42" s="328">
        <v>1</v>
      </c>
      <c r="G42" s="1253"/>
      <c r="H42" s="323">
        <f t="shared" si="0"/>
        <v>0</v>
      </c>
    </row>
    <row r="43" spans="1:8" ht="12.75">
      <c r="A43" s="217"/>
      <c r="B43" s="218"/>
      <c r="C43" s="222" t="s">
        <v>854</v>
      </c>
      <c r="D43" s="222"/>
      <c r="E43" s="221" t="s">
        <v>17</v>
      </c>
      <c r="F43" s="328">
        <v>1</v>
      </c>
      <c r="G43" s="1253"/>
      <c r="H43" s="323">
        <f t="shared" si="0"/>
        <v>0</v>
      </c>
    </row>
    <row r="44" spans="1:8" ht="12.75">
      <c r="A44" s="198" t="s">
        <v>855</v>
      </c>
      <c r="B44" s="218"/>
      <c r="C44" s="231" t="s">
        <v>608</v>
      </c>
      <c r="D44" s="222"/>
      <c r="E44" s="221"/>
      <c r="F44" s="328"/>
      <c r="G44" s="1253"/>
      <c r="H44" s="323"/>
    </row>
    <row r="45" spans="1:8" ht="12.75">
      <c r="A45" s="217"/>
      <c r="B45" s="218"/>
      <c r="C45" s="222" t="s">
        <v>856</v>
      </c>
      <c r="D45" s="222"/>
      <c r="E45" s="221" t="s">
        <v>17</v>
      </c>
      <c r="F45" s="328">
        <v>1</v>
      </c>
      <c r="G45" s="1253"/>
      <c r="H45" s="323">
        <f t="shared" si="0"/>
        <v>0</v>
      </c>
    </row>
    <row r="46" spans="1:8" ht="12.75">
      <c r="A46" s="217"/>
      <c r="B46" s="218"/>
      <c r="C46" s="222" t="s">
        <v>1037</v>
      </c>
      <c r="D46" s="222"/>
      <c r="E46" s="221" t="s">
        <v>17</v>
      </c>
      <c r="F46" s="328">
        <v>1</v>
      </c>
      <c r="G46" s="1253"/>
      <c r="H46" s="323">
        <f t="shared" si="0"/>
        <v>0</v>
      </c>
    </row>
    <row r="47" spans="1:8" ht="12.75">
      <c r="A47" s="217"/>
      <c r="B47" s="218"/>
      <c r="C47" s="222" t="s">
        <v>858</v>
      </c>
      <c r="D47" s="222"/>
      <c r="E47" s="221" t="s">
        <v>17</v>
      </c>
      <c r="F47" s="328">
        <v>1</v>
      </c>
      <c r="G47" s="1253"/>
      <c r="H47" s="323">
        <f t="shared" si="0"/>
        <v>0</v>
      </c>
    </row>
    <row r="48" spans="1:8" ht="12.75">
      <c r="A48" s="217"/>
      <c r="B48" s="218"/>
      <c r="C48" s="222" t="s">
        <v>1009</v>
      </c>
      <c r="D48" s="222"/>
      <c r="E48" s="221" t="s">
        <v>17</v>
      </c>
      <c r="F48" s="328">
        <v>1</v>
      </c>
      <c r="G48" s="1253"/>
      <c r="H48" s="323">
        <f t="shared" si="0"/>
        <v>0</v>
      </c>
    </row>
    <row r="49" spans="1:8" ht="12.75">
      <c r="A49" s="217"/>
      <c r="B49" s="218"/>
      <c r="C49" s="222" t="s">
        <v>861</v>
      </c>
      <c r="D49" s="222"/>
      <c r="E49" s="221" t="s">
        <v>17</v>
      </c>
      <c r="F49" s="328">
        <v>1</v>
      </c>
      <c r="G49" s="1253"/>
      <c r="H49" s="323">
        <f t="shared" si="0"/>
        <v>0</v>
      </c>
    </row>
    <row r="50" spans="1:8" ht="12.75">
      <c r="A50" s="217"/>
      <c r="B50" s="218"/>
      <c r="C50" s="222" t="s">
        <v>1038</v>
      </c>
      <c r="D50" s="222"/>
      <c r="E50" s="221" t="s">
        <v>17</v>
      </c>
      <c r="F50" s="328">
        <v>1</v>
      </c>
      <c r="G50" s="1253"/>
      <c r="H50" s="323">
        <f t="shared" si="0"/>
        <v>0</v>
      </c>
    </row>
    <row r="51" spans="1:8" ht="13.5" thickBot="1">
      <c r="A51" s="217"/>
      <c r="B51" s="218"/>
      <c r="C51" s="222" t="s">
        <v>863</v>
      </c>
      <c r="D51" s="222"/>
      <c r="E51" s="221" t="s">
        <v>17</v>
      </c>
      <c r="F51" s="328">
        <v>1</v>
      </c>
      <c r="G51" s="1253"/>
      <c r="H51" s="323">
        <f t="shared" si="0"/>
        <v>0</v>
      </c>
    </row>
    <row r="52" spans="1:8" ht="21" thickBot="1">
      <c r="A52" s="1451" t="s">
        <v>135</v>
      </c>
      <c r="B52" s="1452"/>
      <c r="C52" s="1452"/>
      <c r="D52" s="1453"/>
      <c r="E52" s="307"/>
      <c r="F52" s="317"/>
      <c r="G52" s="1446">
        <f>SUM(H4:H51)</f>
        <v>0</v>
      </c>
      <c r="H52" s="1447"/>
    </row>
  </sheetData>
  <sheetProtection algorithmName="SHA-512" hashValue="Q0frHKDQt/8IMa9YCiIzl2XGFDZ8kD+hMwdfv3BGF68UXephpPwXZCSOPmtCIoZ2PwneWXfkbmC9H4Ygky+zxg==" saltValue="Yuo3vzSZR0cKHPVJyVoP+w==" spinCount="100000" sheet="1" objects="1" scenarios="1" selectLockedCells="1"/>
  <mergeCells count="3">
    <mergeCell ref="A52:D52"/>
    <mergeCell ref="G52:H52"/>
    <mergeCell ref="A1:G1"/>
  </mergeCells>
  <printOptions/>
  <pageMargins left="0.7086614173228347" right="0.7086614173228347" top="0.5905511811023623" bottom="0.5905511811023623" header="0.31496062992125984" footer="0.31496062992125984"/>
  <pageSetup fitToHeight="0" fitToWidth="1" horizontalDpi="600" verticalDpi="600" orientation="landscape" paperSize="9" scale="94" r:id="rId1"/>
  <headerFooter>
    <oddFooter>&amp;C&amp;A&amp;RStránka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3"/>
  <sheetViews>
    <sheetView workbookViewId="0" topLeftCell="A1">
      <selection activeCell="G5" sqref="G5"/>
    </sheetView>
  </sheetViews>
  <sheetFormatPr defaultColWidth="9.140625" defaultRowHeight="12.75"/>
  <cols>
    <col min="1" max="1" width="11.140625" style="262" customWidth="1"/>
    <col min="2" max="2" width="16.421875" style="262" bestFit="1" customWidth="1"/>
    <col min="3" max="3" width="64.7109375" style="262" customWidth="1"/>
    <col min="4" max="4" width="20.7109375" style="262" customWidth="1"/>
    <col min="5" max="5" width="8.8515625" style="262" bestFit="1" customWidth="1"/>
    <col min="6" max="6" width="8.57421875" style="320" customWidth="1"/>
    <col min="7" max="7" width="12.140625" style="312" customWidth="1"/>
    <col min="8" max="8" width="15.140625" style="312" customWidth="1"/>
  </cols>
  <sheetData>
    <row r="1" spans="1:8" s="295" customFormat="1" ht="37.5" customHeight="1" thickBot="1">
      <c r="A1" s="1440" t="s">
        <v>1074</v>
      </c>
      <c r="B1" s="1441"/>
      <c r="C1" s="1441"/>
      <c r="D1" s="1441"/>
      <c r="E1" s="1441"/>
      <c r="F1" s="1441"/>
      <c r="G1" s="1441"/>
      <c r="H1" s="308"/>
    </row>
    <row r="2" spans="1:8" ht="33" customHeight="1" thickBot="1">
      <c r="A2" s="276" t="s">
        <v>761</v>
      </c>
      <c r="B2" s="277" t="s">
        <v>778</v>
      </c>
      <c r="C2" s="275" t="s">
        <v>779</v>
      </c>
      <c r="D2" s="277" t="s">
        <v>1079</v>
      </c>
      <c r="E2" s="277" t="s">
        <v>762</v>
      </c>
      <c r="F2" s="283" t="s">
        <v>1070</v>
      </c>
      <c r="G2" s="283" t="s">
        <v>1071</v>
      </c>
      <c r="H2" s="301" t="s">
        <v>1072</v>
      </c>
    </row>
    <row r="3" spans="1:8" ht="12.75">
      <c r="A3" s="233"/>
      <c r="B3" s="234" t="s">
        <v>781</v>
      </c>
      <c r="C3" s="235"/>
      <c r="D3" s="235"/>
      <c r="E3" s="236"/>
      <c r="F3" s="318"/>
      <c r="G3" s="309"/>
      <c r="H3" s="313"/>
    </row>
    <row r="4" spans="1:8" ht="12.75">
      <c r="A4" s="237" t="s">
        <v>783</v>
      </c>
      <c r="B4" s="238"/>
      <c r="C4" s="239" t="s">
        <v>1039</v>
      </c>
      <c r="D4" s="240"/>
      <c r="E4" s="241"/>
      <c r="F4" s="319"/>
      <c r="G4" s="310"/>
      <c r="H4" s="314"/>
    </row>
    <row r="5" spans="1:8" ht="60">
      <c r="A5" s="242"/>
      <c r="B5" s="243"/>
      <c r="C5" s="243" t="s">
        <v>1040</v>
      </c>
      <c r="D5" s="315" t="s">
        <v>836</v>
      </c>
      <c r="E5" s="244" t="s">
        <v>15</v>
      </c>
      <c r="F5" s="319">
        <v>6</v>
      </c>
      <c r="G5" s="1252"/>
      <c r="H5" s="316">
        <f>+G5*F5</f>
        <v>0</v>
      </c>
    </row>
    <row r="6" spans="1:8" ht="72">
      <c r="A6" s="242"/>
      <c r="B6" s="243"/>
      <c r="C6" s="243" t="s">
        <v>1041</v>
      </c>
      <c r="D6" s="315" t="s">
        <v>836</v>
      </c>
      <c r="E6" s="244" t="s">
        <v>15</v>
      </c>
      <c r="F6" s="319">
        <v>10</v>
      </c>
      <c r="G6" s="1252"/>
      <c r="H6" s="316">
        <f aca="true" t="shared" si="0" ref="H6:H22">+G6*F6</f>
        <v>0</v>
      </c>
    </row>
    <row r="7" spans="1:8" ht="12.75">
      <c r="A7" s="242"/>
      <c r="B7" s="243"/>
      <c r="C7" s="245" t="s">
        <v>973</v>
      </c>
      <c r="D7" s="246"/>
      <c r="E7" s="244" t="s">
        <v>15</v>
      </c>
      <c r="F7" s="319">
        <v>10</v>
      </c>
      <c r="G7" s="1252"/>
      <c r="H7" s="316">
        <f t="shared" si="0"/>
        <v>0</v>
      </c>
    </row>
    <row r="8" spans="1:8" ht="12.75">
      <c r="A8" s="242"/>
      <c r="B8" s="243"/>
      <c r="C8" s="245" t="s">
        <v>972</v>
      </c>
      <c r="D8" s="246"/>
      <c r="E8" s="244" t="s">
        <v>15</v>
      </c>
      <c r="F8" s="319">
        <v>6</v>
      </c>
      <c r="G8" s="1252"/>
      <c r="H8" s="316">
        <f t="shared" si="0"/>
        <v>0</v>
      </c>
    </row>
    <row r="9" spans="1:8" ht="25.5">
      <c r="A9" s="242"/>
      <c r="B9" s="247"/>
      <c r="C9" s="248" t="s">
        <v>1042</v>
      </c>
      <c r="D9" s="249"/>
      <c r="E9" s="244" t="s">
        <v>15</v>
      </c>
      <c r="F9" s="319">
        <v>16</v>
      </c>
      <c r="G9" s="1252"/>
      <c r="H9" s="316">
        <f t="shared" si="0"/>
        <v>0</v>
      </c>
    </row>
    <row r="10" spans="1:8" ht="12.75">
      <c r="A10" s="242"/>
      <c r="B10" s="247"/>
      <c r="C10" s="248" t="s">
        <v>1043</v>
      </c>
      <c r="D10" s="249"/>
      <c r="E10" s="244" t="s">
        <v>15</v>
      </c>
      <c r="F10" s="319">
        <v>2</v>
      </c>
      <c r="G10" s="1252"/>
      <c r="H10" s="316">
        <f t="shared" si="0"/>
        <v>0</v>
      </c>
    </row>
    <row r="11" spans="1:8" ht="51">
      <c r="A11" s="242"/>
      <c r="B11" s="250"/>
      <c r="C11" s="248" t="s">
        <v>1044</v>
      </c>
      <c r="D11" s="249"/>
      <c r="E11" s="244" t="s">
        <v>15</v>
      </c>
      <c r="F11" s="319">
        <v>10</v>
      </c>
      <c r="G11" s="1252"/>
      <c r="H11" s="316">
        <f t="shared" si="0"/>
        <v>0</v>
      </c>
    </row>
    <row r="12" spans="1:8" ht="25.5">
      <c r="A12" s="242"/>
      <c r="B12" s="247"/>
      <c r="C12" s="248" t="s">
        <v>1045</v>
      </c>
      <c r="D12" s="249"/>
      <c r="E12" s="244" t="s">
        <v>15</v>
      </c>
      <c r="F12" s="319">
        <v>1</v>
      </c>
      <c r="G12" s="1252"/>
      <c r="H12" s="316">
        <f t="shared" si="0"/>
        <v>0</v>
      </c>
    </row>
    <row r="13" spans="1:8" ht="12.75">
      <c r="A13" s="252" t="s">
        <v>831</v>
      </c>
      <c r="B13" s="247"/>
      <c r="C13" s="253" t="s">
        <v>849</v>
      </c>
      <c r="D13" s="249"/>
      <c r="E13" s="244"/>
      <c r="F13" s="319"/>
      <c r="G13" s="1252"/>
      <c r="H13" s="316"/>
    </row>
    <row r="14" spans="1:8" ht="25.5">
      <c r="A14" s="242"/>
      <c r="B14" s="247"/>
      <c r="C14" s="248" t="s">
        <v>1046</v>
      </c>
      <c r="D14" s="251"/>
      <c r="E14" s="244" t="s">
        <v>15</v>
      </c>
      <c r="F14" s="319">
        <v>6</v>
      </c>
      <c r="G14" s="1252"/>
      <c r="H14" s="316">
        <f t="shared" si="0"/>
        <v>0</v>
      </c>
    </row>
    <row r="15" spans="1:8" ht="12.75">
      <c r="A15" s="242"/>
      <c r="B15" s="247"/>
      <c r="C15" s="248" t="s">
        <v>1047</v>
      </c>
      <c r="D15" s="251"/>
      <c r="E15" s="244" t="s">
        <v>15</v>
      </c>
      <c r="F15" s="319">
        <v>10</v>
      </c>
      <c r="G15" s="1252"/>
      <c r="H15" s="316">
        <f t="shared" si="0"/>
        <v>0</v>
      </c>
    </row>
    <row r="16" spans="1:8" ht="12.75">
      <c r="A16" s="254"/>
      <c r="B16" s="255"/>
      <c r="C16" s="256" t="s">
        <v>1048</v>
      </c>
      <c r="D16" s="257"/>
      <c r="E16" s="241" t="s">
        <v>15</v>
      </c>
      <c r="F16" s="319">
        <v>1</v>
      </c>
      <c r="G16" s="1252"/>
      <c r="H16" s="316">
        <f t="shared" si="0"/>
        <v>0</v>
      </c>
    </row>
    <row r="17" spans="1:8" ht="12.75">
      <c r="A17" s="237">
        <v>4</v>
      </c>
      <c r="B17" s="255"/>
      <c r="C17" s="259" t="s">
        <v>608</v>
      </c>
      <c r="D17" s="258"/>
      <c r="E17" s="241"/>
      <c r="F17" s="319"/>
      <c r="G17" s="1252"/>
      <c r="H17" s="316"/>
    </row>
    <row r="18" spans="1:8" ht="12.75">
      <c r="A18" s="260"/>
      <c r="B18" s="255"/>
      <c r="C18" s="261" t="s">
        <v>858</v>
      </c>
      <c r="D18" s="258"/>
      <c r="E18" s="241" t="s">
        <v>17</v>
      </c>
      <c r="F18" s="319">
        <v>1</v>
      </c>
      <c r="G18" s="1252"/>
      <c r="H18" s="316">
        <f t="shared" si="0"/>
        <v>0</v>
      </c>
    </row>
    <row r="19" spans="1:8" ht="12.75">
      <c r="A19" s="260"/>
      <c r="B19" s="255"/>
      <c r="C19" s="261" t="s">
        <v>1009</v>
      </c>
      <c r="D19" s="258"/>
      <c r="E19" s="241" t="s">
        <v>17</v>
      </c>
      <c r="F19" s="319">
        <v>1</v>
      </c>
      <c r="G19" s="1252"/>
      <c r="H19" s="316">
        <f t="shared" si="0"/>
        <v>0</v>
      </c>
    </row>
    <row r="20" spans="1:8" ht="12.75">
      <c r="A20" s="260"/>
      <c r="B20" s="255"/>
      <c r="C20" s="261" t="s">
        <v>861</v>
      </c>
      <c r="D20" s="258"/>
      <c r="E20" s="241" t="s">
        <v>17</v>
      </c>
      <c r="F20" s="319">
        <v>1</v>
      </c>
      <c r="G20" s="1252"/>
      <c r="H20" s="316">
        <f t="shared" si="0"/>
        <v>0</v>
      </c>
    </row>
    <row r="21" spans="1:8" ht="12.75">
      <c r="A21" s="260"/>
      <c r="B21" s="255"/>
      <c r="C21" s="261" t="s">
        <v>1049</v>
      </c>
      <c r="D21" s="258"/>
      <c r="E21" s="241" t="s">
        <v>17</v>
      </c>
      <c r="F21" s="319">
        <v>1</v>
      </c>
      <c r="G21" s="1252"/>
      <c r="H21" s="316">
        <f t="shared" si="0"/>
        <v>0</v>
      </c>
    </row>
    <row r="22" spans="1:8" ht="13.5" thickBot="1">
      <c r="A22" s="260"/>
      <c r="B22" s="255"/>
      <c r="C22" s="258" t="s">
        <v>863</v>
      </c>
      <c r="D22" s="258"/>
      <c r="E22" s="241" t="s">
        <v>17</v>
      </c>
      <c r="F22" s="319">
        <v>1</v>
      </c>
      <c r="G22" s="1252"/>
      <c r="H22" s="316">
        <f t="shared" si="0"/>
        <v>0</v>
      </c>
    </row>
    <row r="23" spans="1:8" ht="21" thickBot="1">
      <c r="A23" s="1451" t="s">
        <v>135</v>
      </c>
      <c r="B23" s="1452"/>
      <c r="C23" s="1452"/>
      <c r="D23" s="1453"/>
      <c r="E23" s="307"/>
      <c r="F23" s="317"/>
      <c r="G23" s="1446">
        <f>SUM(H4:H22)</f>
        <v>0</v>
      </c>
      <c r="H23" s="1447"/>
    </row>
  </sheetData>
  <sheetProtection algorithmName="SHA-512" hashValue="0v5Hb7L9w8Gfj0aPUTgfyVJEcYxe1KJwnWF/P7kXrCJkfeHU9sJbdPF2OEdm5R8uDhXGgAo3egj/nCNGFrTfrg==" saltValue="rUhHxFSUCsvwQJE5/+BG6Q==" spinCount="100000" sheet="1" objects="1" scenarios="1" selectLockedCells="1"/>
  <mergeCells count="3">
    <mergeCell ref="A1:G1"/>
    <mergeCell ref="A23:D23"/>
    <mergeCell ref="G23:H2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4" r:id="rId1"/>
  <headerFooter>
    <oddFooter>&amp;C&amp;A&amp;RStránka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2"/>
  <sheetViews>
    <sheetView workbookViewId="0" topLeftCell="A1">
      <selection activeCell="E3" sqref="E3"/>
    </sheetView>
  </sheetViews>
  <sheetFormatPr defaultColWidth="9.140625" defaultRowHeight="12.75"/>
  <cols>
    <col min="1" max="1" width="6.140625" style="388" customWidth="1"/>
    <col min="2" max="2" width="51.8515625" style="388" customWidth="1"/>
    <col min="3" max="4" width="9.140625" style="400" customWidth="1"/>
    <col min="5" max="5" width="15.00390625" style="388" customWidth="1"/>
    <col min="6" max="6" width="17.421875" style="388" customWidth="1"/>
    <col min="7" max="16384" width="9.140625" style="388" customWidth="1"/>
  </cols>
  <sheetData>
    <row r="1" spans="1:6" ht="20.25">
      <c r="A1" s="1457" t="s">
        <v>1248</v>
      </c>
      <c r="B1" s="1458"/>
      <c r="C1" s="1458"/>
      <c r="D1" s="1458"/>
      <c r="E1" s="1458"/>
      <c r="F1" s="1459"/>
    </row>
    <row r="2" spans="1:6" s="392" customFormat="1" ht="15" customHeight="1">
      <c r="A2" s="389"/>
      <c r="B2" s="390" t="s">
        <v>0</v>
      </c>
      <c r="C2" s="390" t="s">
        <v>1249</v>
      </c>
      <c r="D2" s="390" t="s">
        <v>1082</v>
      </c>
      <c r="E2" s="390" t="s">
        <v>7</v>
      </c>
      <c r="F2" s="391" t="s">
        <v>1</v>
      </c>
    </row>
    <row r="3" spans="1:6" ht="15" customHeight="1">
      <c r="A3" s="393">
        <v>1</v>
      </c>
      <c r="B3" s="394" t="s">
        <v>1250</v>
      </c>
      <c r="C3" s="395" t="s">
        <v>15</v>
      </c>
      <c r="D3" s="396">
        <v>1</v>
      </c>
      <c r="E3" s="1254"/>
      <c r="F3" s="397">
        <f aca="true" t="shared" si="0" ref="F3:F21">D3*E3</f>
        <v>0</v>
      </c>
    </row>
    <row r="4" spans="1:6" ht="15" customHeight="1">
      <c r="A4" s="393">
        <v>2</v>
      </c>
      <c r="B4" s="394" t="s">
        <v>3280</v>
      </c>
      <c r="C4" s="395" t="s">
        <v>411</v>
      </c>
      <c r="D4" s="396">
        <v>90</v>
      </c>
      <c r="E4" s="1254"/>
      <c r="F4" s="397">
        <f t="shared" si="0"/>
        <v>0</v>
      </c>
    </row>
    <row r="5" spans="1:6" ht="15" customHeight="1">
      <c r="A5" s="393">
        <v>3</v>
      </c>
      <c r="B5" s="394" t="s">
        <v>3279</v>
      </c>
      <c r="C5" s="395" t="s">
        <v>411</v>
      </c>
      <c r="D5" s="395">
        <v>88</v>
      </c>
      <c r="E5" s="1254"/>
      <c r="F5" s="397">
        <f t="shared" si="0"/>
        <v>0</v>
      </c>
    </row>
    <row r="6" spans="1:6" ht="15" customHeight="1">
      <c r="A6" s="393">
        <v>4</v>
      </c>
      <c r="B6" s="394" t="s">
        <v>3278</v>
      </c>
      <c r="C6" s="395" t="s">
        <v>411</v>
      </c>
      <c r="D6" s="395">
        <v>44</v>
      </c>
      <c r="E6" s="1254"/>
      <c r="F6" s="397">
        <f t="shared" si="0"/>
        <v>0</v>
      </c>
    </row>
    <row r="7" spans="1:6" ht="15" customHeight="1">
      <c r="A7" s="393">
        <v>5</v>
      </c>
      <c r="B7" s="394" t="s">
        <v>3277</v>
      </c>
      <c r="C7" s="395" t="s">
        <v>15</v>
      </c>
      <c r="D7" s="395">
        <v>9</v>
      </c>
      <c r="E7" s="1254"/>
      <c r="F7" s="397">
        <f t="shared" si="0"/>
        <v>0</v>
      </c>
    </row>
    <row r="8" spans="1:6" ht="15" customHeight="1">
      <c r="A8" s="393">
        <v>6</v>
      </c>
      <c r="B8" s="394" t="s">
        <v>3276</v>
      </c>
      <c r="C8" s="395" t="s">
        <v>15</v>
      </c>
      <c r="D8" s="395">
        <v>30</v>
      </c>
      <c r="E8" s="1254"/>
      <c r="F8" s="397">
        <f t="shared" si="0"/>
        <v>0</v>
      </c>
    </row>
    <row r="9" spans="1:6" ht="15" customHeight="1">
      <c r="A9" s="393">
        <v>7</v>
      </c>
      <c r="B9" s="394" t="s">
        <v>3281</v>
      </c>
      <c r="C9" s="395" t="s">
        <v>15</v>
      </c>
      <c r="D9" s="395">
        <v>40</v>
      </c>
      <c r="E9" s="1254"/>
      <c r="F9" s="397">
        <f t="shared" si="0"/>
        <v>0</v>
      </c>
    </row>
    <row r="10" spans="1:6" ht="15" customHeight="1">
      <c r="A10" s="393">
        <v>8</v>
      </c>
      <c r="B10" s="394" t="s">
        <v>3282</v>
      </c>
      <c r="C10" s="395" t="s">
        <v>15</v>
      </c>
      <c r="D10" s="395">
        <v>2</v>
      </c>
      <c r="E10" s="1254"/>
      <c r="F10" s="397">
        <f t="shared" si="0"/>
        <v>0</v>
      </c>
    </row>
    <row r="11" spans="1:6" ht="15" customHeight="1">
      <c r="A11" s="393">
        <v>9</v>
      </c>
      <c r="B11" s="394" t="s">
        <v>3283</v>
      </c>
      <c r="C11" s="395" t="s">
        <v>15</v>
      </c>
      <c r="D11" s="395">
        <v>1</v>
      </c>
      <c r="E11" s="1254"/>
      <c r="F11" s="397">
        <f t="shared" si="0"/>
        <v>0</v>
      </c>
    </row>
    <row r="12" spans="1:6" ht="15" customHeight="1">
      <c r="A12" s="393">
        <v>10</v>
      </c>
      <c r="B12" s="394" t="s">
        <v>3284</v>
      </c>
      <c r="C12" s="395" t="s">
        <v>15</v>
      </c>
      <c r="D12" s="395">
        <v>9</v>
      </c>
      <c r="E12" s="1254"/>
      <c r="F12" s="397">
        <f t="shared" si="0"/>
        <v>0</v>
      </c>
    </row>
    <row r="13" spans="1:6" ht="15" customHeight="1">
      <c r="A13" s="393">
        <v>11</v>
      </c>
      <c r="B13" s="394" t="s">
        <v>3285</v>
      </c>
      <c r="C13" s="395" t="s">
        <v>15</v>
      </c>
      <c r="D13" s="395">
        <v>9</v>
      </c>
      <c r="E13" s="1254"/>
      <c r="F13" s="397">
        <f t="shared" si="0"/>
        <v>0</v>
      </c>
    </row>
    <row r="14" spans="1:6" ht="15" customHeight="1">
      <c r="A14" s="393">
        <v>12</v>
      </c>
      <c r="B14" s="394" t="s">
        <v>3286</v>
      </c>
      <c r="C14" s="395" t="s">
        <v>15</v>
      </c>
      <c r="D14" s="395">
        <v>10</v>
      </c>
      <c r="E14" s="1254"/>
      <c r="F14" s="397">
        <f t="shared" si="0"/>
        <v>0</v>
      </c>
    </row>
    <row r="15" spans="1:6" ht="15" customHeight="1">
      <c r="A15" s="393">
        <v>13</v>
      </c>
      <c r="B15" s="394" t="s">
        <v>3287</v>
      </c>
      <c r="C15" s="395" t="s">
        <v>15</v>
      </c>
      <c r="D15" s="395">
        <v>9</v>
      </c>
      <c r="E15" s="1254"/>
      <c r="F15" s="397">
        <f t="shared" si="0"/>
        <v>0</v>
      </c>
    </row>
    <row r="16" spans="1:6" ht="15" customHeight="1">
      <c r="A16" s="393">
        <v>14</v>
      </c>
      <c r="B16" s="394" t="s">
        <v>3288</v>
      </c>
      <c r="C16" s="395" t="s">
        <v>15</v>
      </c>
      <c r="D16" s="395">
        <v>27</v>
      </c>
      <c r="E16" s="1254"/>
      <c r="F16" s="397">
        <f t="shared" si="0"/>
        <v>0</v>
      </c>
    </row>
    <row r="17" spans="1:6" ht="15" customHeight="1">
      <c r="A17" s="393">
        <v>15</v>
      </c>
      <c r="B17" s="394" t="s">
        <v>3289</v>
      </c>
      <c r="C17" s="395" t="s">
        <v>15</v>
      </c>
      <c r="D17" s="395">
        <v>90</v>
      </c>
      <c r="E17" s="1254"/>
      <c r="F17" s="397">
        <f t="shared" si="0"/>
        <v>0</v>
      </c>
    </row>
    <row r="18" spans="1:6" ht="15" customHeight="1">
      <c r="A18" s="393">
        <v>16</v>
      </c>
      <c r="B18" s="394" t="s">
        <v>3290</v>
      </c>
      <c r="C18" s="395" t="s">
        <v>15</v>
      </c>
      <c r="D18" s="395">
        <v>25</v>
      </c>
      <c r="E18" s="1254"/>
      <c r="F18" s="397">
        <f t="shared" si="0"/>
        <v>0</v>
      </c>
    </row>
    <row r="19" spans="1:6" ht="15" customHeight="1">
      <c r="A19" s="393">
        <v>17</v>
      </c>
      <c r="B19" s="394" t="s">
        <v>3291</v>
      </c>
      <c r="C19" s="395" t="s">
        <v>15</v>
      </c>
      <c r="D19" s="395">
        <v>1</v>
      </c>
      <c r="E19" s="1254"/>
      <c r="F19" s="397">
        <f t="shared" si="0"/>
        <v>0</v>
      </c>
    </row>
    <row r="20" spans="1:6" ht="15" customHeight="1">
      <c r="A20" s="393">
        <v>18</v>
      </c>
      <c r="B20" s="394" t="s">
        <v>1251</v>
      </c>
      <c r="C20" s="395" t="s">
        <v>1252</v>
      </c>
      <c r="D20" s="395">
        <v>1</v>
      </c>
      <c r="E20" s="1254"/>
      <c r="F20" s="397">
        <f t="shared" si="0"/>
        <v>0</v>
      </c>
    </row>
    <row r="21" spans="1:6" ht="15" customHeight="1">
      <c r="A21" s="393">
        <v>19</v>
      </c>
      <c r="B21" s="394" t="s">
        <v>1253</v>
      </c>
      <c r="C21" s="395" t="s">
        <v>1107</v>
      </c>
      <c r="D21" s="395">
        <v>180</v>
      </c>
      <c r="E21" s="1254"/>
      <c r="F21" s="397">
        <f t="shared" si="0"/>
        <v>0</v>
      </c>
    </row>
    <row r="22" spans="1:7" s="399" customFormat="1" ht="21" thickBot="1">
      <c r="A22" s="1460" t="s">
        <v>1254</v>
      </c>
      <c r="B22" s="1461"/>
      <c r="C22" s="1461"/>
      <c r="D22" s="1462"/>
      <c r="E22" s="1463">
        <f>SUM(F3:F21)</f>
        <v>0</v>
      </c>
      <c r="F22" s="1464"/>
      <c r="G22" s="398"/>
    </row>
  </sheetData>
  <sheetProtection algorithmName="SHA-512" hashValue="NJGcglJPpw5Dh/PFcHrw9H390TjsASusNLZqNmfyz0qW2nJsTeXqg6i0zsOMi/8sZ1Iv5oz8eb26GDf59VlEew==" saltValue="hXDsg+6gHjU9IybOcFUC5g==" spinCount="100000" sheet="1" objects="1" scenarios="1" selectLockedCells="1"/>
  <mergeCells count="3">
    <mergeCell ref="A1:F1"/>
    <mergeCell ref="A22:D22"/>
    <mergeCell ref="E22:F22"/>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139"/>
  <sheetViews>
    <sheetView showGridLines="0" workbookViewId="0" topLeftCell="A1">
      <pane ySplit="1" topLeftCell="A2" activePane="bottomLeft" state="frozen"/>
      <selection pane="bottomLeft" activeCell="N98" sqref="N98:Q98"/>
    </sheetView>
  </sheetViews>
  <sheetFormatPr defaultColWidth="9.00390625" defaultRowHeight="14.25" customHeight="1"/>
  <cols>
    <col min="1" max="1" width="7.140625" style="402" customWidth="1"/>
    <col min="2" max="2" width="1.421875" style="402" customWidth="1"/>
    <col min="3" max="3" width="3.57421875" style="402" customWidth="1"/>
    <col min="4" max="4" width="3.7109375" style="402" customWidth="1"/>
    <col min="5" max="5" width="14.7109375" style="402" customWidth="1"/>
    <col min="6" max="7" width="9.57421875" style="402" customWidth="1"/>
    <col min="8" max="8" width="10.7109375" style="402" customWidth="1"/>
    <col min="9" max="9" width="6.00390625" style="402" customWidth="1"/>
    <col min="10" max="10" width="4.421875" style="402" customWidth="1"/>
    <col min="11" max="11" width="9.8515625" style="402" customWidth="1"/>
    <col min="12" max="12" width="10.28125" style="402" customWidth="1"/>
    <col min="13" max="14" width="5.140625" style="402" customWidth="1"/>
    <col min="15" max="15" width="1.7109375" style="402" customWidth="1"/>
    <col min="16" max="16" width="10.7109375" style="402" customWidth="1"/>
    <col min="17" max="17" width="3.57421875" style="402" customWidth="1"/>
    <col min="18" max="18" width="1.421875" style="402" customWidth="1"/>
    <col min="19" max="19" width="7.00390625" style="402" customWidth="1"/>
    <col min="20" max="20" width="25.421875" style="402" hidden="1" customWidth="1"/>
    <col min="21" max="21" width="14.00390625" style="402" hidden="1" customWidth="1"/>
    <col min="22" max="22" width="10.57421875" style="402" hidden="1" customWidth="1"/>
    <col min="23" max="23" width="14.00390625" style="402" hidden="1" customWidth="1"/>
    <col min="24" max="24" width="10.421875" style="402" hidden="1" customWidth="1"/>
    <col min="25" max="25" width="12.8515625" style="402" hidden="1" customWidth="1"/>
    <col min="26" max="26" width="9.421875" style="402" hidden="1" customWidth="1"/>
    <col min="27" max="27" width="12.8515625" style="402" hidden="1" customWidth="1"/>
    <col min="28" max="28" width="14.00390625" style="402" hidden="1" customWidth="1"/>
    <col min="29" max="29" width="9.421875" style="402" customWidth="1"/>
    <col min="30" max="30" width="12.8515625" style="402" customWidth="1"/>
    <col min="31" max="31" width="14.00390625" style="402" customWidth="1"/>
    <col min="32" max="43" width="9.00390625" style="401" customWidth="1"/>
    <col min="44" max="64" width="9.00390625" style="402" hidden="1" customWidth="1"/>
    <col min="65" max="16384" width="9.00390625" style="401" customWidth="1"/>
  </cols>
  <sheetData>
    <row r="1" spans="1:256" s="415" customFormat="1" ht="22.7" customHeight="1">
      <c r="A1" s="417"/>
      <c r="B1" s="419"/>
      <c r="C1" s="419"/>
      <c r="D1" s="420" t="s">
        <v>2456</v>
      </c>
      <c r="E1" s="419"/>
      <c r="F1" s="418" t="s">
        <v>2455</v>
      </c>
      <c r="G1" s="418"/>
      <c r="H1" s="1465" t="s">
        <v>2454</v>
      </c>
      <c r="I1" s="1465"/>
      <c r="J1" s="1465"/>
      <c r="K1" s="1465"/>
      <c r="L1" s="418" t="s">
        <v>2453</v>
      </c>
      <c r="M1" s="419"/>
      <c r="N1" s="419"/>
      <c r="O1" s="420" t="s">
        <v>2452</v>
      </c>
      <c r="P1" s="419"/>
      <c r="Q1" s="419"/>
      <c r="R1" s="419"/>
      <c r="S1" s="418" t="s">
        <v>2451</v>
      </c>
      <c r="T1" s="418"/>
      <c r="U1" s="417"/>
      <c r="V1" s="417"/>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416"/>
      <c r="DK1" s="416"/>
      <c r="DL1" s="416"/>
      <c r="DM1" s="416"/>
      <c r="DN1" s="416"/>
      <c r="DO1" s="416"/>
      <c r="DP1" s="416"/>
      <c r="DQ1" s="416"/>
      <c r="DR1" s="416"/>
      <c r="DS1" s="416"/>
      <c r="DT1" s="416"/>
      <c r="DU1" s="416"/>
      <c r="DV1" s="416"/>
      <c r="DW1" s="416"/>
      <c r="DX1" s="416"/>
      <c r="DY1" s="416"/>
      <c r="DZ1" s="416"/>
      <c r="EA1" s="416"/>
      <c r="EB1" s="416"/>
      <c r="EC1" s="416"/>
      <c r="ED1" s="416"/>
      <c r="EE1" s="416"/>
      <c r="EF1" s="416"/>
      <c r="EG1" s="416"/>
      <c r="EH1" s="416"/>
      <c r="EI1" s="416"/>
      <c r="EJ1" s="416"/>
      <c r="EK1" s="416"/>
      <c r="EL1" s="416"/>
      <c r="EM1" s="416"/>
      <c r="EN1" s="416"/>
      <c r="EO1" s="416"/>
      <c r="EP1" s="416"/>
      <c r="EQ1" s="416"/>
      <c r="ER1" s="416"/>
      <c r="ES1" s="416"/>
      <c r="ET1" s="416"/>
      <c r="EU1" s="416"/>
      <c r="EV1" s="416"/>
      <c r="EW1" s="416"/>
      <c r="EX1" s="416"/>
      <c r="EY1" s="416"/>
      <c r="EZ1" s="416"/>
      <c r="FA1" s="416"/>
      <c r="FB1" s="416"/>
      <c r="FC1" s="416"/>
      <c r="FD1" s="416"/>
      <c r="FE1" s="416"/>
      <c r="FF1" s="416"/>
      <c r="FG1" s="416"/>
      <c r="FH1" s="416"/>
      <c r="FI1" s="416"/>
      <c r="FJ1" s="416"/>
      <c r="FK1" s="416"/>
      <c r="FL1" s="416"/>
      <c r="FM1" s="416"/>
      <c r="FN1" s="416"/>
      <c r="FO1" s="416"/>
      <c r="FP1" s="416"/>
      <c r="FQ1" s="416"/>
      <c r="FR1" s="416"/>
      <c r="FS1" s="416"/>
      <c r="FT1" s="416"/>
      <c r="FU1" s="416"/>
      <c r="FV1" s="416"/>
      <c r="FW1" s="416"/>
      <c r="FX1" s="416"/>
      <c r="FY1" s="416"/>
      <c r="FZ1" s="416"/>
      <c r="GA1" s="416"/>
      <c r="GB1" s="416"/>
      <c r="GC1" s="416"/>
      <c r="GD1" s="416"/>
      <c r="GE1" s="416"/>
      <c r="GF1" s="416"/>
      <c r="GG1" s="416"/>
      <c r="GH1" s="416"/>
      <c r="GI1" s="416"/>
      <c r="GJ1" s="416"/>
      <c r="GK1" s="416"/>
      <c r="GL1" s="416"/>
      <c r="GM1" s="416"/>
      <c r="GN1" s="416"/>
      <c r="GO1" s="416"/>
      <c r="GP1" s="416"/>
      <c r="GQ1" s="416"/>
      <c r="GR1" s="416"/>
      <c r="GS1" s="416"/>
      <c r="GT1" s="416"/>
      <c r="GU1" s="416"/>
      <c r="GV1" s="416"/>
      <c r="GW1" s="416"/>
      <c r="GX1" s="416"/>
      <c r="GY1" s="416"/>
      <c r="GZ1" s="416"/>
      <c r="HA1" s="416"/>
      <c r="HB1" s="416"/>
      <c r="HC1" s="416"/>
      <c r="HD1" s="416"/>
      <c r="HE1" s="416"/>
      <c r="HF1" s="416"/>
      <c r="HG1" s="416"/>
      <c r="HH1" s="416"/>
      <c r="HI1" s="416"/>
      <c r="HJ1" s="416"/>
      <c r="HK1" s="416"/>
      <c r="HL1" s="416"/>
      <c r="HM1" s="416"/>
      <c r="HN1" s="416"/>
      <c r="HO1" s="416"/>
      <c r="HP1" s="416"/>
      <c r="HQ1" s="416"/>
      <c r="HR1" s="416"/>
      <c r="HS1" s="416"/>
      <c r="HT1" s="416"/>
      <c r="HU1" s="416"/>
      <c r="HV1" s="416"/>
      <c r="HW1" s="416"/>
      <c r="HX1" s="416"/>
      <c r="HY1" s="416"/>
      <c r="HZ1" s="416"/>
      <c r="IA1" s="416"/>
      <c r="IB1" s="416"/>
      <c r="IC1" s="416"/>
      <c r="ID1" s="416"/>
      <c r="IE1" s="416"/>
      <c r="IF1" s="416"/>
      <c r="IG1" s="416"/>
      <c r="IH1" s="416"/>
      <c r="II1" s="416"/>
      <c r="IJ1" s="416"/>
      <c r="IK1" s="416"/>
      <c r="IL1" s="416"/>
      <c r="IM1" s="416"/>
      <c r="IN1" s="416"/>
      <c r="IO1" s="416"/>
      <c r="IP1" s="416"/>
      <c r="IQ1" s="416"/>
      <c r="IR1" s="416"/>
      <c r="IS1" s="416"/>
      <c r="IT1" s="416"/>
      <c r="IU1" s="416"/>
      <c r="IV1" s="416"/>
    </row>
    <row r="2" spans="1:46" s="402" customFormat="1" ht="37.5" customHeight="1">
      <c r="A2" s="1267"/>
      <c r="B2" s="1267"/>
      <c r="C2" s="1466" t="s">
        <v>2450</v>
      </c>
      <c r="D2" s="1467"/>
      <c r="E2" s="1467"/>
      <c r="F2" s="1467"/>
      <c r="G2" s="1467"/>
      <c r="H2" s="1467"/>
      <c r="I2" s="1467"/>
      <c r="J2" s="1467"/>
      <c r="K2" s="1467"/>
      <c r="L2" s="1467"/>
      <c r="M2" s="1467"/>
      <c r="N2" s="1467"/>
      <c r="O2" s="1467"/>
      <c r="P2" s="1467"/>
      <c r="Q2" s="1467"/>
      <c r="S2" s="1468" t="s">
        <v>2449</v>
      </c>
      <c r="T2" s="1469"/>
      <c r="U2" s="1469"/>
      <c r="V2" s="1469"/>
      <c r="W2" s="1469"/>
      <c r="X2" s="1469"/>
      <c r="Y2" s="1469"/>
      <c r="Z2" s="1469"/>
      <c r="AA2" s="1469"/>
      <c r="AB2" s="1469"/>
      <c r="AC2" s="1469"/>
      <c r="AT2" s="402" t="s">
        <v>2503</v>
      </c>
    </row>
    <row r="3" spans="1:46" s="402" customFormat="1" ht="7.5" customHeight="1">
      <c r="A3" s="1267"/>
      <c r="B3" s="1278"/>
      <c r="C3" s="1279"/>
      <c r="D3" s="1279"/>
      <c r="E3" s="1279"/>
      <c r="F3" s="1279"/>
      <c r="G3" s="1279"/>
      <c r="H3" s="1279"/>
      <c r="I3" s="1279"/>
      <c r="J3" s="1279"/>
      <c r="K3" s="1279"/>
      <c r="L3" s="1279"/>
      <c r="M3" s="1279"/>
      <c r="N3" s="1279"/>
      <c r="O3" s="1279"/>
      <c r="P3" s="1279"/>
      <c r="Q3" s="1279"/>
      <c r="R3" s="452"/>
      <c r="AT3" s="402" t="s">
        <v>1284</v>
      </c>
    </row>
    <row r="4" spans="1:46" s="402" customFormat="1" ht="37.5" customHeight="1">
      <c r="A4" s="1267"/>
      <c r="B4" s="1280"/>
      <c r="C4" s="1470" t="s">
        <v>2448</v>
      </c>
      <c r="D4" s="1467"/>
      <c r="E4" s="1467"/>
      <c r="F4" s="1467"/>
      <c r="G4" s="1467"/>
      <c r="H4" s="1467"/>
      <c r="I4" s="1467"/>
      <c r="J4" s="1467"/>
      <c r="K4" s="1467"/>
      <c r="L4" s="1467"/>
      <c r="M4" s="1467"/>
      <c r="N4" s="1467"/>
      <c r="O4" s="1467"/>
      <c r="P4" s="1467"/>
      <c r="Q4" s="1467"/>
      <c r="R4" s="450"/>
      <c r="T4" s="414" t="s">
        <v>2447</v>
      </c>
      <c r="AT4" s="402" t="s">
        <v>2446</v>
      </c>
    </row>
    <row r="5" spans="1:18" s="402" customFormat="1" ht="7.5" customHeight="1">
      <c r="A5" s="1267"/>
      <c r="B5" s="1280"/>
      <c r="C5" s="1267"/>
      <c r="D5" s="1267"/>
      <c r="E5" s="1267"/>
      <c r="F5" s="1267"/>
      <c r="G5" s="1267"/>
      <c r="H5" s="1267"/>
      <c r="I5" s="1267"/>
      <c r="J5" s="1267"/>
      <c r="K5" s="1267"/>
      <c r="L5" s="1267"/>
      <c r="M5" s="1267"/>
      <c r="N5" s="1267"/>
      <c r="O5" s="1267"/>
      <c r="P5" s="1267"/>
      <c r="Q5" s="1267"/>
      <c r="R5" s="450"/>
    </row>
    <row r="6" spans="1:18" s="402" customFormat="1" ht="26.25" customHeight="1">
      <c r="A6" s="1267"/>
      <c r="B6" s="1280"/>
      <c r="C6" s="1267"/>
      <c r="D6" s="1256" t="s">
        <v>2404</v>
      </c>
      <c r="E6" s="1267"/>
      <c r="F6" s="1471" t="s">
        <v>3255</v>
      </c>
      <c r="G6" s="1467"/>
      <c r="H6" s="1467"/>
      <c r="I6" s="1467"/>
      <c r="J6" s="1467"/>
      <c r="K6" s="1467"/>
      <c r="L6" s="1467"/>
      <c r="M6" s="1467"/>
      <c r="N6" s="1467"/>
      <c r="O6" s="1467"/>
      <c r="P6" s="1467"/>
      <c r="Q6" s="1267"/>
      <c r="R6" s="450"/>
    </row>
    <row r="7" spans="1:18" s="403" customFormat="1" ht="33.75" customHeight="1">
      <c r="A7" s="1255"/>
      <c r="B7" s="1281"/>
      <c r="C7" s="1255"/>
      <c r="D7" s="1282" t="s">
        <v>2403</v>
      </c>
      <c r="E7" s="1255"/>
      <c r="F7" s="1472" t="s">
        <v>2502</v>
      </c>
      <c r="G7" s="1473"/>
      <c r="H7" s="1473"/>
      <c r="I7" s="1473"/>
      <c r="J7" s="1473"/>
      <c r="K7" s="1473"/>
      <c r="L7" s="1473"/>
      <c r="M7" s="1473"/>
      <c r="N7" s="1473"/>
      <c r="O7" s="1473"/>
      <c r="P7" s="1473"/>
      <c r="Q7" s="1255"/>
      <c r="R7" s="428"/>
    </row>
    <row r="8" spans="1:18" s="403" customFormat="1" ht="15" customHeight="1">
      <c r="A8" s="1255"/>
      <c r="B8" s="1281"/>
      <c r="C8" s="1255"/>
      <c r="D8" s="1256" t="s">
        <v>2444</v>
      </c>
      <c r="E8" s="1255"/>
      <c r="F8" s="1258"/>
      <c r="G8" s="1255"/>
      <c r="H8" s="1255"/>
      <c r="I8" s="1255"/>
      <c r="J8" s="1255"/>
      <c r="K8" s="1255"/>
      <c r="L8" s="1255"/>
      <c r="M8" s="1256" t="s">
        <v>2443</v>
      </c>
      <c r="N8" s="1255"/>
      <c r="O8" s="1258"/>
      <c r="P8" s="1255"/>
      <c r="Q8" s="1255"/>
      <c r="R8" s="428"/>
    </row>
    <row r="9" spans="1:18" s="403" customFormat="1" ht="15" customHeight="1">
      <c r="A9" s="1255"/>
      <c r="B9" s="1281"/>
      <c r="C9" s="1255"/>
      <c r="D9" s="1256" t="s">
        <v>2402</v>
      </c>
      <c r="E9" s="1255"/>
      <c r="F9" s="1258" t="s">
        <v>2442</v>
      </c>
      <c r="G9" s="1255"/>
      <c r="H9" s="1255"/>
      <c r="I9" s="1255"/>
      <c r="J9" s="1255"/>
      <c r="K9" s="1255"/>
      <c r="L9" s="1255"/>
      <c r="M9" s="1256" t="s">
        <v>2401</v>
      </c>
      <c r="N9" s="1255"/>
      <c r="O9" s="1478">
        <v>42975</v>
      </c>
      <c r="P9" s="1473"/>
      <c r="Q9" s="1255"/>
      <c r="R9" s="428"/>
    </row>
    <row r="10" spans="1:18" s="403" customFormat="1" ht="12" customHeight="1">
      <c r="A10" s="1255"/>
      <c r="B10" s="1281"/>
      <c r="C10" s="1255"/>
      <c r="D10" s="1255"/>
      <c r="E10" s="1255"/>
      <c r="F10" s="1255"/>
      <c r="G10" s="1255"/>
      <c r="H10" s="1255"/>
      <c r="I10" s="1255"/>
      <c r="J10" s="1255"/>
      <c r="K10" s="1255"/>
      <c r="L10" s="1255"/>
      <c r="M10" s="1255"/>
      <c r="N10" s="1255"/>
      <c r="O10" s="1255"/>
      <c r="P10" s="1255"/>
      <c r="Q10" s="1255"/>
      <c r="R10" s="428"/>
    </row>
    <row r="11" spans="1:18" s="403" customFormat="1" ht="15" customHeight="1">
      <c r="A11" s="1255"/>
      <c r="B11" s="1281"/>
      <c r="C11" s="1255"/>
      <c r="D11" s="1256" t="s">
        <v>2400</v>
      </c>
      <c r="E11" s="1255"/>
      <c r="F11" s="1255"/>
      <c r="G11" s="1255"/>
      <c r="H11" s="1255"/>
      <c r="I11" s="1255"/>
      <c r="J11" s="1255"/>
      <c r="K11" s="1255"/>
      <c r="L11" s="1255"/>
      <c r="M11" s="1256" t="s">
        <v>2439</v>
      </c>
      <c r="N11" s="1255"/>
      <c r="O11" s="1474"/>
      <c r="P11" s="1473"/>
      <c r="Q11" s="1255"/>
      <c r="R11" s="428"/>
    </row>
    <row r="12" spans="1:18" s="403" customFormat="1" ht="18.95" customHeight="1">
      <c r="A12" s="1255"/>
      <c r="B12" s="1281"/>
      <c r="C12" s="1255"/>
      <c r="D12" s="1255"/>
      <c r="E12" s="1258" t="s">
        <v>2441</v>
      </c>
      <c r="F12" s="1255"/>
      <c r="G12" s="1255"/>
      <c r="H12" s="1255"/>
      <c r="I12" s="1255"/>
      <c r="J12" s="1255"/>
      <c r="K12" s="1255"/>
      <c r="L12" s="1255"/>
      <c r="M12" s="1256" t="s">
        <v>2438</v>
      </c>
      <c r="N12" s="1255"/>
      <c r="O12" s="1474"/>
      <c r="P12" s="1473"/>
      <c r="Q12" s="1255"/>
      <c r="R12" s="428"/>
    </row>
    <row r="13" spans="1:18" s="403" customFormat="1" ht="7.5" customHeight="1">
      <c r="A13" s="1255"/>
      <c r="B13" s="1281"/>
      <c r="C13" s="1255"/>
      <c r="D13" s="1255"/>
      <c r="E13" s="1255"/>
      <c r="F13" s="1255"/>
      <c r="G13" s="1255"/>
      <c r="H13" s="1255"/>
      <c r="I13" s="1255"/>
      <c r="J13" s="1255"/>
      <c r="K13" s="1255"/>
      <c r="L13" s="1255"/>
      <c r="M13" s="1255"/>
      <c r="N13" s="1255"/>
      <c r="O13" s="1255"/>
      <c r="P13" s="1255"/>
      <c r="Q13" s="1255"/>
      <c r="R13" s="428"/>
    </row>
    <row r="14" spans="1:18" s="403" customFormat="1" ht="15" customHeight="1">
      <c r="A14" s="1255"/>
      <c r="B14" s="1281"/>
      <c r="C14" s="1255"/>
      <c r="D14" s="1256" t="s">
        <v>2398</v>
      </c>
      <c r="E14" s="1255"/>
      <c r="F14" s="1255"/>
      <c r="G14" s="1255"/>
      <c r="H14" s="1255"/>
      <c r="I14" s="1255"/>
      <c r="J14" s="1255"/>
      <c r="K14" s="1255"/>
      <c r="L14" s="1255"/>
      <c r="M14" s="1256" t="s">
        <v>2439</v>
      </c>
      <c r="N14" s="1255"/>
      <c r="O14" s="1474" t="s">
        <v>3256</v>
      </c>
      <c r="P14" s="1473"/>
      <c r="Q14" s="1255"/>
      <c r="R14" s="428"/>
    </row>
    <row r="15" spans="1:18" s="403" customFormat="1" ht="18.95" customHeight="1">
      <c r="A15" s="1255"/>
      <c r="B15" s="1281"/>
      <c r="C15" s="1255"/>
      <c r="D15" s="1255"/>
      <c r="E15" s="1258" t="s">
        <v>781</v>
      </c>
      <c r="F15" s="1255"/>
      <c r="G15" s="1255"/>
      <c r="H15" s="1255"/>
      <c r="I15" s="1255"/>
      <c r="J15" s="1255"/>
      <c r="K15" s="1255"/>
      <c r="L15" s="1255"/>
      <c r="M15" s="1256" t="s">
        <v>2438</v>
      </c>
      <c r="N15" s="1255"/>
      <c r="O15" s="1474" t="s">
        <v>3256</v>
      </c>
      <c r="P15" s="1473"/>
      <c r="Q15" s="1255"/>
      <c r="R15" s="428"/>
    </row>
    <row r="16" spans="1:18" s="403" customFormat="1" ht="7.5" customHeight="1">
      <c r="A16" s="1255"/>
      <c r="B16" s="1281"/>
      <c r="C16" s="1255"/>
      <c r="D16" s="1255"/>
      <c r="E16" s="1255"/>
      <c r="F16" s="1255"/>
      <c r="G16" s="1255"/>
      <c r="H16" s="1255"/>
      <c r="I16" s="1255"/>
      <c r="J16" s="1255"/>
      <c r="K16" s="1255"/>
      <c r="L16" s="1255"/>
      <c r="M16" s="1255"/>
      <c r="N16" s="1255"/>
      <c r="O16" s="1255"/>
      <c r="P16" s="1255"/>
      <c r="Q16" s="1255"/>
      <c r="R16" s="428"/>
    </row>
    <row r="17" spans="1:18" s="403" customFormat="1" ht="15" customHeight="1">
      <c r="A17" s="1255"/>
      <c r="B17" s="1281"/>
      <c r="C17" s="1255"/>
      <c r="D17" s="1256" t="s">
        <v>2399</v>
      </c>
      <c r="E17" s="1255"/>
      <c r="F17" s="1255"/>
      <c r="G17" s="1255"/>
      <c r="H17" s="1255"/>
      <c r="I17" s="1255"/>
      <c r="J17" s="1255"/>
      <c r="K17" s="1255"/>
      <c r="L17" s="1255"/>
      <c r="M17" s="1256" t="s">
        <v>2439</v>
      </c>
      <c r="N17" s="1255"/>
      <c r="O17" s="1474"/>
      <c r="P17" s="1473"/>
      <c r="Q17" s="1255"/>
      <c r="R17" s="428"/>
    </row>
    <row r="18" spans="1:18" s="403" customFormat="1" ht="18.95" customHeight="1">
      <c r="A18" s="1255"/>
      <c r="B18" s="1281"/>
      <c r="C18" s="1255"/>
      <c r="D18" s="1255"/>
      <c r="E18" s="1258" t="s">
        <v>2440</v>
      </c>
      <c r="F18" s="1255"/>
      <c r="G18" s="1255"/>
      <c r="H18" s="1255"/>
      <c r="I18" s="1255"/>
      <c r="J18" s="1255"/>
      <c r="K18" s="1255"/>
      <c r="L18" s="1255"/>
      <c r="M18" s="1256" t="s">
        <v>2438</v>
      </c>
      <c r="N18" s="1255"/>
      <c r="O18" s="1474"/>
      <c r="P18" s="1473"/>
      <c r="Q18" s="1255"/>
      <c r="R18" s="428"/>
    </row>
    <row r="19" spans="1:18" s="403" customFormat="1" ht="7.5" customHeight="1">
      <c r="A19" s="1255"/>
      <c r="B19" s="1281"/>
      <c r="C19" s="1255"/>
      <c r="D19" s="1255"/>
      <c r="E19" s="1255"/>
      <c r="F19" s="1255"/>
      <c r="G19" s="1255"/>
      <c r="H19" s="1255"/>
      <c r="I19" s="1255"/>
      <c r="J19" s="1255"/>
      <c r="K19" s="1255"/>
      <c r="L19" s="1255"/>
      <c r="M19" s="1255"/>
      <c r="N19" s="1255"/>
      <c r="O19" s="1255"/>
      <c r="P19" s="1255"/>
      <c r="Q19" s="1255"/>
      <c r="R19" s="428"/>
    </row>
    <row r="20" spans="1:18" s="403" customFormat="1" ht="15" customHeight="1">
      <c r="A20" s="1255"/>
      <c r="B20" s="1281"/>
      <c r="C20" s="1255"/>
      <c r="D20" s="1256" t="s">
        <v>2397</v>
      </c>
      <c r="E20" s="1255"/>
      <c r="F20" s="1255"/>
      <c r="G20" s="1255"/>
      <c r="H20" s="1255"/>
      <c r="I20" s="1255"/>
      <c r="J20" s="1255"/>
      <c r="K20" s="1255"/>
      <c r="L20" s="1255"/>
      <c r="M20" s="1256" t="s">
        <v>2439</v>
      </c>
      <c r="N20" s="1255"/>
      <c r="O20" s="1474" t="s">
        <v>3256</v>
      </c>
      <c r="P20" s="1473"/>
      <c r="Q20" s="1255"/>
      <c r="R20" s="428"/>
    </row>
    <row r="21" spans="1:18" s="403" customFormat="1" ht="18.95" customHeight="1">
      <c r="A21" s="1255"/>
      <c r="B21" s="1281"/>
      <c r="C21" s="1255"/>
      <c r="D21" s="1255"/>
      <c r="E21" s="1258" t="s">
        <v>781</v>
      </c>
      <c r="F21" s="1255"/>
      <c r="G21" s="1255"/>
      <c r="H21" s="1255"/>
      <c r="I21" s="1255"/>
      <c r="J21" s="1255"/>
      <c r="K21" s="1255"/>
      <c r="L21" s="1255"/>
      <c r="M21" s="1256" t="s">
        <v>2438</v>
      </c>
      <c r="N21" s="1255"/>
      <c r="O21" s="1474" t="s">
        <v>3256</v>
      </c>
      <c r="P21" s="1473"/>
      <c r="Q21" s="1255"/>
      <c r="R21" s="428"/>
    </row>
    <row r="22" spans="1:18" s="403" customFormat="1" ht="7.5" customHeight="1">
      <c r="A22" s="1255"/>
      <c r="B22" s="1281"/>
      <c r="C22" s="1255"/>
      <c r="D22" s="1255"/>
      <c r="E22" s="1255"/>
      <c r="F22" s="1255"/>
      <c r="G22" s="1255"/>
      <c r="H22" s="1255"/>
      <c r="I22" s="1255"/>
      <c r="J22" s="1255"/>
      <c r="K22" s="1255"/>
      <c r="L22" s="1255"/>
      <c r="M22" s="1255"/>
      <c r="N22" s="1255"/>
      <c r="O22" s="1255"/>
      <c r="P22" s="1255"/>
      <c r="Q22" s="1255"/>
      <c r="R22" s="428"/>
    </row>
    <row r="23" spans="1:18" s="403" customFormat="1" ht="15" customHeight="1">
      <c r="A23" s="1255"/>
      <c r="B23" s="1281"/>
      <c r="C23" s="1255"/>
      <c r="D23" s="1256" t="s">
        <v>2437</v>
      </c>
      <c r="E23" s="1255"/>
      <c r="F23" s="1255"/>
      <c r="G23" s="1255"/>
      <c r="H23" s="1255"/>
      <c r="I23" s="1255"/>
      <c r="J23" s="1255"/>
      <c r="K23" s="1255"/>
      <c r="L23" s="1255"/>
      <c r="M23" s="1255"/>
      <c r="N23" s="1255"/>
      <c r="O23" s="1255"/>
      <c r="P23" s="1255"/>
      <c r="Q23" s="1255"/>
      <c r="R23" s="428"/>
    </row>
    <row r="24" spans="1:18" s="413" customFormat="1" ht="15.75" customHeight="1">
      <c r="A24" s="1283"/>
      <c r="B24" s="1284"/>
      <c r="C24" s="1283"/>
      <c r="D24" s="1283"/>
      <c r="E24" s="1475"/>
      <c r="F24" s="1476"/>
      <c r="G24" s="1476"/>
      <c r="H24" s="1476"/>
      <c r="I24" s="1476"/>
      <c r="J24" s="1476"/>
      <c r="K24" s="1476"/>
      <c r="L24" s="1476"/>
      <c r="M24" s="1283"/>
      <c r="N24" s="1283"/>
      <c r="O24" s="1283"/>
      <c r="P24" s="1283"/>
      <c r="Q24" s="1283"/>
      <c r="R24" s="451"/>
    </row>
    <row r="25" spans="1:18" s="403" customFormat="1" ht="7.5" customHeight="1">
      <c r="A25" s="1255"/>
      <c r="B25" s="1281"/>
      <c r="C25" s="1255"/>
      <c r="D25" s="1255"/>
      <c r="E25" s="1255"/>
      <c r="F25" s="1255"/>
      <c r="G25" s="1255"/>
      <c r="H25" s="1255"/>
      <c r="I25" s="1255"/>
      <c r="J25" s="1255"/>
      <c r="K25" s="1255"/>
      <c r="L25" s="1255"/>
      <c r="M25" s="1255"/>
      <c r="N25" s="1255"/>
      <c r="O25" s="1255"/>
      <c r="P25" s="1255"/>
      <c r="Q25" s="1255"/>
      <c r="R25" s="428"/>
    </row>
    <row r="26" spans="1:18" s="403" customFormat="1" ht="7.5" customHeight="1">
      <c r="A26" s="1255"/>
      <c r="B26" s="1281"/>
      <c r="C26" s="1255"/>
      <c r="D26" s="1285"/>
      <c r="E26" s="1285"/>
      <c r="F26" s="1285"/>
      <c r="G26" s="1285"/>
      <c r="H26" s="1285"/>
      <c r="I26" s="1285"/>
      <c r="J26" s="1285"/>
      <c r="K26" s="1285"/>
      <c r="L26" s="1285"/>
      <c r="M26" s="1285"/>
      <c r="N26" s="1285"/>
      <c r="O26" s="1285"/>
      <c r="P26" s="1285"/>
      <c r="Q26" s="1255"/>
      <c r="R26" s="428"/>
    </row>
    <row r="27" spans="1:18" s="403" customFormat="1" ht="15" customHeight="1">
      <c r="A27" s="1255"/>
      <c r="B27" s="1281"/>
      <c r="C27" s="1255"/>
      <c r="D27" s="1263" t="s">
        <v>2384</v>
      </c>
      <c r="E27" s="1255"/>
      <c r="F27" s="1255"/>
      <c r="G27" s="1255"/>
      <c r="H27" s="1255"/>
      <c r="I27" s="1255"/>
      <c r="J27" s="1255"/>
      <c r="K27" s="1255"/>
      <c r="L27" s="1255"/>
      <c r="M27" s="1477">
        <f>$N$88</f>
        <v>0</v>
      </c>
      <c r="N27" s="1473"/>
      <c r="O27" s="1473"/>
      <c r="P27" s="1473"/>
      <c r="Q27" s="1255"/>
      <c r="R27" s="428"/>
    </row>
    <row r="28" spans="1:18" s="403" customFormat="1" ht="15" customHeight="1">
      <c r="A28" s="1255"/>
      <c r="B28" s="1281"/>
      <c r="C28" s="1255"/>
      <c r="D28" s="1286" t="s">
        <v>2436</v>
      </c>
      <c r="E28" s="1255"/>
      <c r="F28" s="1255"/>
      <c r="G28" s="1255"/>
      <c r="H28" s="1255"/>
      <c r="I28" s="1255"/>
      <c r="J28" s="1255"/>
      <c r="K28" s="1255"/>
      <c r="L28" s="1255"/>
      <c r="M28" s="1477">
        <f>$N$97</f>
        <v>0</v>
      </c>
      <c r="N28" s="1473"/>
      <c r="O28" s="1473"/>
      <c r="P28" s="1473"/>
      <c r="Q28" s="1255"/>
      <c r="R28" s="428"/>
    </row>
    <row r="29" spans="1:18" s="403" customFormat="1" ht="7.5" customHeight="1">
      <c r="A29" s="1255"/>
      <c r="B29" s="1281"/>
      <c r="C29" s="1255"/>
      <c r="D29" s="1255"/>
      <c r="E29" s="1255"/>
      <c r="F29" s="1255"/>
      <c r="G29" s="1255"/>
      <c r="H29" s="1255"/>
      <c r="I29" s="1255"/>
      <c r="J29" s="1255"/>
      <c r="K29" s="1255"/>
      <c r="L29" s="1255"/>
      <c r="M29" s="1255"/>
      <c r="N29" s="1255"/>
      <c r="O29" s="1255"/>
      <c r="P29" s="1255"/>
      <c r="Q29" s="1255"/>
      <c r="R29" s="428"/>
    </row>
    <row r="30" spans="1:18" s="403" customFormat="1" ht="26.25" customHeight="1">
      <c r="A30" s="1255"/>
      <c r="B30" s="1281"/>
      <c r="C30" s="1255"/>
      <c r="D30" s="1287" t="s">
        <v>2435</v>
      </c>
      <c r="E30" s="1255"/>
      <c r="F30" s="1255"/>
      <c r="G30" s="1255"/>
      <c r="H30" s="1255"/>
      <c r="I30" s="1255"/>
      <c r="J30" s="1255"/>
      <c r="K30" s="1255"/>
      <c r="L30" s="1255"/>
      <c r="M30" s="1483">
        <f>ROUND($M$27+$M$28,2)</f>
        <v>0</v>
      </c>
      <c r="N30" s="1473"/>
      <c r="O30" s="1473"/>
      <c r="P30" s="1473"/>
      <c r="Q30" s="1255"/>
      <c r="R30" s="428"/>
    </row>
    <row r="31" spans="1:18" s="403" customFormat="1" ht="7.5" customHeight="1">
      <c r="A31" s="1255"/>
      <c r="B31" s="1281"/>
      <c r="C31" s="1255"/>
      <c r="D31" s="1285"/>
      <c r="E31" s="1285"/>
      <c r="F31" s="1285"/>
      <c r="G31" s="1285"/>
      <c r="H31" s="1285"/>
      <c r="I31" s="1285"/>
      <c r="J31" s="1285"/>
      <c r="K31" s="1285"/>
      <c r="L31" s="1285"/>
      <c r="M31" s="1285"/>
      <c r="N31" s="1285"/>
      <c r="O31" s="1285"/>
      <c r="P31" s="1285"/>
      <c r="Q31" s="1255"/>
      <c r="R31" s="428"/>
    </row>
    <row r="32" spans="1:18" s="403" customFormat="1" ht="15" customHeight="1">
      <c r="A32" s="1255"/>
      <c r="B32" s="1281"/>
      <c r="C32" s="1255"/>
      <c r="D32" s="1288" t="s">
        <v>2391</v>
      </c>
      <c r="E32" s="1288" t="s">
        <v>1256</v>
      </c>
      <c r="F32" s="1289">
        <v>0.21</v>
      </c>
      <c r="G32" s="1290" t="s">
        <v>2430</v>
      </c>
      <c r="H32" s="1479">
        <f>ROUND((SUM($BE$97:$BE$99)+SUM($BE$117:$BE$138)),2)</f>
        <v>0</v>
      </c>
      <c r="I32" s="1473"/>
      <c r="J32" s="1473"/>
      <c r="K32" s="1255"/>
      <c r="L32" s="1255"/>
      <c r="M32" s="1479">
        <f>ROUND(ROUND((SUM($BE$97:$BE$99)+SUM($BE$117:$BE$138)),2)*$F$32,2)</f>
        <v>0</v>
      </c>
      <c r="N32" s="1473"/>
      <c r="O32" s="1473"/>
      <c r="P32" s="1473"/>
      <c r="Q32" s="1255"/>
      <c r="R32" s="428"/>
    </row>
    <row r="33" spans="1:18" s="403" customFormat="1" ht="15" customHeight="1">
      <c r="A33" s="1255"/>
      <c r="B33" s="1281"/>
      <c r="C33" s="1255"/>
      <c r="D33" s="1255"/>
      <c r="E33" s="1288" t="s">
        <v>2434</v>
      </c>
      <c r="F33" s="1289">
        <v>0.15</v>
      </c>
      <c r="G33" s="1290" t="s">
        <v>2430</v>
      </c>
      <c r="H33" s="1479">
        <f>ROUND((SUM($BF$97:$BF$99)+SUM($BF$117:$BF$138)),2)</f>
        <v>0</v>
      </c>
      <c r="I33" s="1473"/>
      <c r="J33" s="1473"/>
      <c r="K33" s="1255"/>
      <c r="L33" s="1255"/>
      <c r="M33" s="1479">
        <f>ROUND(ROUND((SUM($BF$97:$BF$99)+SUM($BF$117:$BF$138)),2)*$F$33,2)</f>
        <v>0</v>
      </c>
      <c r="N33" s="1473"/>
      <c r="O33" s="1473"/>
      <c r="P33" s="1473"/>
      <c r="Q33" s="1255"/>
      <c r="R33" s="428"/>
    </row>
    <row r="34" spans="1:18" s="403" customFormat="1" ht="15" customHeight="1" hidden="1">
      <c r="A34" s="1255"/>
      <c r="B34" s="1281"/>
      <c r="C34" s="1255"/>
      <c r="D34" s="1255"/>
      <c r="E34" s="1288" t="s">
        <v>2433</v>
      </c>
      <c r="F34" s="1289">
        <v>0.21</v>
      </c>
      <c r="G34" s="1290" t="s">
        <v>2430</v>
      </c>
      <c r="H34" s="1479">
        <f>ROUND((SUM($BG$97:$BG$99)+SUM($BG$117:$BG$138)),2)</f>
        <v>0</v>
      </c>
      <c r="I34" s="1473"/>
      <c r="J34" s="1473"/>
      <c r="K34" s="1255"/>
      <c r="L34" s="1255"/>
      <c r="M34" s="1479">
        <v>0</v>
      </c>
      <c r="N34" s="1473"/>
      <c r="O34" s="1473"/>
      <c r="P34" s="1473"/>
      <c r="Q34" s="1255"/>
      <c r="R34" s="428"/>
    </row>
    <row r="35" spans="1:18" s="403" customFormat="1" ht="15" customHeight="1" hidden="1">
      <c r="A35" s="1255"/>
      <c r="B35" s="1281"/>
      <c r="C35" s="1255"/>
      <c r="D35" s="1255"/>
      <c r="E35" s="1288" t="s">
        <v>2432</v>
      </c>
      <c r="F35" s="1289">
        <v>0.15</v>
      </c>
      <c r="G35" s="1290" t="s">
        <v>2430</v>
      </c>
      <c r="H35" s="1479">
        <f>ROUND((SUM($BH$97:$BH$99)+SUM($BH$117:$BH$138)),2)</f>
        <v>0</v>
      </c>
      <c r="I35" s="1473"/>
      <c r="J35" s="1473"/>
      <c r="K35" s="1255"/>
      <c r="L35" s="1255"/>
      <c r="M35" s="1479">
        <v>0</v>
      </c>
      <c r="N35" s="1473"/>
      <c r="O35" s="1473"/>
      <c r="P35" s="1473"/>
      <c r="Q35" s="1255"/>
      <c r="R35" s="428"/>
    </row>
    <row r="36" spans="1:18" s="403" customFormat="1" ht="15" customHeight="1" hidden="1">
      <c r="A36" s="1255"/>
      <c r="B36" s="1281"/>
      <c r="C36" s="1255"/>
      <c r="D36" s="1255"/>
      <c r="E36" s="1288" t="s">
        <v>2431</v>
      </c>
      <c r="F36" s="1289">
        <v>0</v>
      </c>
      <c r="G36" s="1290" t="s">
        <v>2430</v>
      </c>
      <c r="H36" s="1479">
        <f>ROUND((SUM($BI$97:$BI$99)+SUM($BI$117:$BI$138)),2)</f>
        <v>0</v>
      </c>
      <c r="I36" s="1473"/>
      <c r="J36" s="1473"/>
      <c r="K36" s="1255"/>
      <c r="L36" s="1255"/>
      <c r="M36" s="1479">
        <v>0</v>
      </c>
      <c r="N36" s="1473"/>
      <c r="O36" s="1473"/>
      <c r="P36" s="1473"/>
      <c r="Q36" s="1255"/>
      <c r="R36" s="428"/>
    </row>
    <row r="37" spans="1:18" s="403" customFormat="1" ht="7.5" customHeight="1">
      <c r="A37" s="1255"/>
      <c r="B37" s="1281"/>
      <c r="C37" s="1255"/>
      <c r="D37" s="1255"/>
      <c r="E37" s="1255"/>
      <c r="F37" s="1255"/>
      <c r="G37" s="1255"/>
      <c r="H37" s="1255"/>
      <c r="I37" s="1255"/>
      <c r="J37" s="1255"/>
      <c r="K37" s="1255"/>
      <c r="L37" s="1255"/>
      <c r="M37" s="1255"/>
      <c r="N37" s="1255"/>
      <c r="O37" s="1255"/>
      <c r="P37" s="1255"/>
      <c r="Q37" s="1255"/>
      <c r="R37" s="428"/>
    </row>
    <row r="38" spans="1:18" s="403" customFormat="1" ht="26.25" customHeight="1">
      <c r="A38" s="1255"/>
      <c r="B38" s="1281"/>
      <c r="C38" s="1259"/>
      <c r="D38" s="1291" t="s">
        <v>2429</v>
      </c>
      <c r="E38" s="1292"/>
      <c r="F38" s="1292"/>
      <c r="G38" s="1293" t="s">
        <v>2428</v>
      </c>
      <c r="H38" s="1294" t="s">
        <v>2427</v>
      </c>
      <c r="I38" s="1292"/>
      <c r="J38" s="1292"/>
      <c r="K38" s="1292"/>
      <c r="L38" s="1480">
        <f>SUM($M$30:$M$36)</f>
        <v>0</v>
      </c>
      <c r="M38" s="1481"/>
      <c r="N38" s="1481"/>
      <c r="O38" s="1481"/>
      <c r="P38" s="1482"/>
      <c r="Q38" s="1259"/>
      <c r="R38" s="428"/>
    </row>
    <row r="39" spans="1:18" s="403" customFormat="1" ht="15" customHeight="1">
      <c r="A39" s="1255"/>
      <c r="B39" s="1281"/>
      <c r="C39" s="1255"/>
      <c r="D39" s="1255"/>
      <c r="E39" s="1255"/>
      <c r="F39" s="1255"/>
      <c r="G39" s="1255"/>
      <c r="H39" s="1255"/>
      <c r="I39" s="1255"/>
      <c r="J39" s="1255"/>
      <c r="K39" s="1255"/>
      <c r="L39" s="1255"/>
      <c r="M39" s="1255"/>
      <c r="N39" s="1255"/>
      <c r="O39" s="1255"/>
      <c r="P39" s="1255"/>
      <c r="Q39" s="1255"/>
      <c r="R39" s="428"/>
    </row>
    <row r="40" spans="1:18" s="403" customFormat="1" ht="15" customHeight="1">
      <c r="A40" s="1255"/>
      <c r="B40" s="1281"/>
      <c r="C40" s="1255"/>
      <c r="D40" s="1255"/>
      <c r="E40" s="1255"/>
      <c r="F40" s="1255"/>
      <c r="G40" s="1255"/>
      <c r="H40" s="1255"/>
      <c r="I40" s="1255"/>
      <c r="J40" s="1255"/>
      <c r="K40" s="1255"/>
      <c r="L40" s="1255"/>
      <c r="M40" s="1255"/>
      <c r="N40" s="1255"/>
      <c r="O40" s="1255"/>
      <c r="P40" s="1255"/>
      <c r="Q40" s="1255"/>
      <c r="R40" s="428"/>
    </row>
    <row r="41" spans="1:18" s="402" customFormat="1" ht="14.25" customHeight="1">
      <c r="A41" s="1267"/>
      <c r="B41" s="1280"/>
      <c r="C41" s="1267"/>
      <c r="D41" s="1267"/>
      <c r="E41" s="1267"/>
      <c r="F41" s="1267"/>
      <c r="G41" s="1267"/>
      <c r="H41" s="1267"/>
      <c r="I41" s="1267"/>
      <c r="J41" s="1267"/>
      <c r="K41" s="1267"/>
      <c r="L41" s="1267"/>
      <c r="M41" s="1267"/>
      <c r="N41" s="1267"/>
      <c r="O41" s="1267"/>
      <c r="P41" s="1267"/>
      <c r="Q41" s="1267"/>
      <c r="R41" s="450"/>
    </row>
    <row r="42" spans="1:18" s="402" customFormat="1" ht="14.25" customHeight="1">
      <c r="A42" s="1267"/>
      <c r="B42" s="1280"/>
      <c r="C42" s="1267"/>
      <c r="D42" s="1267"/>
      <c r="E42" s="1267"/>
      <c r="F42" s="1267"/>
      <c r="G42" s="1267"/>
      <c r="H42" s="1267"/>
      <c r="I42" s="1267"/>
      <c r="J42" s="1267"/>
      <c r="K42" s="1267"/>
      <c r="L42" s="1267"/>
      <c r="M42" s="1267"/>
      <c r="N42" s="1267"/>
      <c r="O42" s="1267"/>
      <c r="P42" s="1267"/>
      <c r="Q42" s="1267"/>
      <c r="R42" s="450"/>
    </row>
    <row r="43" spans="1:18" s="402" customFormat="1" ht="14.25" customHeight="1">
      <c r="A43" s="1267"/>
      <c r="B43" s="1280"/>
      <c r="C43" s="1267"/>
      <c r="D43" s="1267"/>
      <c r="E43" s="1267"/>
      <c r="F43" s="1267"/>
      <c r="G43" s="1267"/>
      <c r="H43" s="1267"/>
      <c r="I43" s="1267"/>
      <c r="J43" s="1267"/>
      <c r="K43" s="1267"/>
      <c r="L43" s="1267"/>
      <c r="M43" s="1267"/>
      <c r="N43" s="1267"/>
      <c r="O43" s="1267"/>
      <c r="P43" s="1267"/>
      <c r="Q43" s="1267"/>
      <c r="R43" s="450"/>
    </row>
    <row r="44" spans="1:18" s="402" customFormat="1" ht="14.25" customHeight="1">
      <c r="A44" s="1267"/>
      <c r="B44" s="1280"/>
      <c r="C44" s="1267"/>
      <c r="D44" s="1267"/>
      <c r="E44" s="1267"/>
      <c r="F44" s="1267"/>
      <c r="G44" s="1267"/>
      <c r="H44" s="1267"/>
      <c r="I44" s="1267"/>
      <c r="J44" s="1267"/>
      <c r="K44" s="1267"/>
      <c r="L44" s="1267"/>
      <c r="M44" s="1267"/>
      <c r="N44" s="1267"/>
      <c r="O44" s="1267"/>
      <c r="P44" s="1267"/>
      <c r="Q44" s="1267"/>
      <c r="R44" s="450"/>
    </row>
    <row r="45" spans="1:18" s="402" customFormat="1" ht="14.25" customHeight="1">
      <c r="A45" s="1267"/>
      <c r="B45" s="1280"/>
      <c r="C45" s="1267"/>
      <c r="D45" s="1267"/>
      <c r="E45" s="1267"/>
      <c r="F45" s="1267"/>
      <c r="G45" s="1267"/>
      <c r="H45" s="1267"/>
      <c r="I45" s="1267"/>
      <c r="J45" s="1267"/>
      <c r="K45" s="1267"/>
      <c r="L45" s="1267"/>
      <c r="M45" s="1267"/>
      <c r="N45" s="1267"/>
      <c r="O45" s="1267"/>
      <c r="P45" s="1267"/>
      <c r="Q45" s="1267"/>
      <c r="R45" s="450"/>
    </row>
    <row r="46" spans="1:18" s="402" customFormat="1" ht="14.25" customHeight="1">
      <c r="A46" s="1267"/>
      <c r="B46" s="1280"/>
      <c r="C46" s="1267"/>
      <c r="D46" s="1267"/>
      <c r="E46" s="1267"/>
      <c r="F46" s="1267"/>
      <c r="G46" s="1267"/>
      <c r="H46" s="1267"/>
      <c r="I46" s="1267"/>
      <c r="J46" s="1267"/>
      <c r="K46" s="1267"/>
      <c r="L46" s="1267"/>
      <c r="M46" s="1267"/>
      <c r="N46" s="1267"/>
      <c r="O46" s="1267"/>
      <c r="P46" s="1267"/>
      <c r="Q46" s="1267"/>
      <c r="R46" s="450"/>
    </row>
    <row r="47" spans="1:18" s="402" customFormat="1" ht="14.25" customHeight="1">
      <c r="A47" s="1267"/>
      <c r="B47" s="1280"/>
      <c r="C47" s="1267"/>
      <c r="D47" s="1267"/>
      <c r="E47" s="1267"/>
      <c r="F47" s="1267"/>
      <c r="G47" s="1267"/>
      <c r="H47" s="1267"/>
      <c r="I47" s="1267"/>
      <c r="J47" s="1267"/>
      <c r="K47" s="1267"/>
      <c r="L47" s="1267"/>
      <c r="M47" s="1267"/>
      <c r="N47" s="1267"/>
      <c r="O47" s="1267"/>
      <c r="P47" s="1267"/>
      <c r="Q47" s="1267"/>
      <c r="R47" s="450"/>
    </row>
    <row r="48" spans="1:18" s="402" customFormat="1" ht="14.25" customHeight="1">
      <c r="A48" s="1267"/>
      <c r="B48" s="1280"/>
      <c r="C48" s="1267"/>
      <c r="D48" s="1267"/>
      <c r="E48" s="1267"/>
      <c r="F48" s="1267"/>
      <c r="G48" s="1267"/>
      <c r="H48" s="1267"/>
      <c r="I48" s="1267"/>
      <c r="J48" s="1267"/>
      <c r="K48" s="1267"/>
      <c r="L48" s="1267"/>
      <c r="M48" s="1267"/>
      <c r="N48" s="1267"/>
      <c r="O48" s="1267"/>
      <c r="P48" s="1267"/>
      <c r="Q48" s="1267"/>
      <c r="R48" s="450"/>
    </row>
    <row r="49" spans="1:18" s="402" customFormat="1" ht="14.25" customHeight="1">
      <c r="A49" s="1267"/>
      <c r="B49" s="1280"/>
      <c r="C49" s="1267"/>
      <c r="D49" s="1267"/>
      <c r="E49" s="1267"/>
      <c r="F49" s="1267"/>
      <c r="G49" s="1267"/>
      <c r="H49" s="1267"/>
      <c r="I49" s="1267"/>
      <c r="J49" s="1267"/>
      <c r="K49" s="1267"/>
      <c r="L49" s="1267"/>
      <c r="M49" s="1267"/>
      <c r="N49" s="1267"/>
      <c r="O49" s="1267"/>
      <c r="P49" s="1267"/>
      <c r="Q49" s="1267"/>
      <c r="R49" s="450"/>
    </row>
    <row r="50" spans="1:18" s="403" customFormat="1" ht="15.75" customHeight="1">
      <c r="A50" s="1255"/>
      <c r="B50" s="1281"/>
      <c r="C50" s="1255"/>
      <c r="D50" s="1295" t="s">
        <v>2426</v>
      </c>
      <c r="E50" s="1285"/>
      <c r="F50" s="1285"/>
      <c r="G50" s="1285"/>
      <c r="H50" s="1296"/>
      <c r="I50" s="1255"/>
      <c r="J50" s="1295" t="s">
        <v>2425</v>
      </c>
      <c r="K50" s="1285"/>
      <c r="L50" s="1285"/>
      <c r="M50" s="1285"/>
      <c r="N50" s="1285"/>
      <c r="O50" s="1285"/>
      <c r="P50" s="1296"/>
      <c r="Q50" s="1255"/>
      <c r="R50" s="428"/>
    </row>
    <row r="51" spans="1:18" s="402" customFormat="1" ht="14.25" customHeight="1">
      <c r="A51" s="1267"/>
      <c r="B51" s="1280"/>
      <c r="C51" s="1267"/>
      <c r="D51" s="1297"/>
      <c r="E51" s="1267"/>
      <c r="F51" s="1267"/>
      <c r="G51" s="1267"/>
      <c r="H51" s="1298"/>
      <c r="I51" s="1267"/>
      <c r="J51" s="1297"/>
      <c r="K51" s="1267"/>
      <c r="L51" s="1267"/>
      <c r="M51" s="1267"/>
      <c r="N51" s="1267"/>
      <c r="O51" s="1267"/>
      <c r="P51" s="1298"/>
      <c r="Q51" s="1267"/>
      <c r="R51" s="450"/>
    </row>
    <row r="52" spans="1:18" s="402" customFormat="1" ht="14.25" customHeight="1">
      <c r="A52" s="1267"/>
      <c r="B52" s="1280"/>
      <c r="C52" s="1267"/>
      <c r="D52" s="1297"/>
      <c r="E52" s="1267"/>
      <c r="F52" s="1267"/>
      <c r="G52" s="1267"/>
      <c r="H52" s="1298"/>
      <c r="I52" s="1267"/>
      <c r="J52" s="1297"/>
      <c r="K52" s="1267"/>
      <c r="L52" s="1267"/>
      <c r="M52" s="1267"/>
      <c r="N52" s="1267"/>
      <c r="O52" s="1267"/>
      <c r="P52" s="1298"/>
      <c r="Q52" s="1267"/>
      <c r="R52" s="450"/>
    </row>
    <row r="53" spans="1:18" s="402" customFormat="1" ht="14.25" customHeight="1">
      <c r="A53" s="1267"/>
      <c r="B53" s="1280"/>
      <c r="C53" s="1267"/>
      <c r="D53" s="1297"/>
      <c r="E53" s="1267"/>
      <c r="F53" s="1267"/>
      <c r="G53" s="1267"/>
      <c r="H53" s="1298"/>
      <c r="I53" s="1267"/>
      <c r="J53" s="1297"/>
      <c r="K53" s="1267"/>
      <c r="L53" s="1267"/>
      <c r="M53" s="1267"/>
      <c r="N53" s="1267"/>
      <c r="O53" s="1267"/>
      <c r="P53" s="1298"/>
      <c r="Q53" s="1267"/>
      <c r="R53" s="450"/>
    </row>
    <row r="54" spans="1:18" s="402" customFormat="1" ht="14.25" customHeight="1">
      <c r="A54" s="1267"/>
      <c r="B54" s="1280"/>
      <c r="C54" s="1267"/>
      <c r="D54" s="1297"/>
      <c r="E54" s="1267"/>
      <c r="F54" s="1267"/>
      <c r="G54" s="1267"/>
      <c r="H54" s="1298"/>
      <c r="I54" s="1267"/>
      <c r="J54" s="1297"/>
      <c r="K54" s="1267"/>
      <c r="L54" s="1267"/>
      <c r="M54" s="1267"/>
      <c r="N54" s="1267"/>
      <c r="O54" s="1267"/>
      <c r="P54" s="1298"/>
      <c r="Q54" s="1267"/>
      <c r="R54" s="450"/>
    </row>
    <row r="55" spans="1:18" s="402" customFormat="1" ht="14.25" customHeight="1">
      <c r="A55" s="1267"/>
      <c r="B55" s="1280"/>
      <c r="C55" s="1267"/>
      <c r="D55" s="1297"/>
      <c r="E55" s="1267"/>
      <c r="F55" s="1267"/>
      <c r="G55" s="1267"/>
      <c r="H55" s="1298"/>
      <c r="I55" s="1267"/>
      <c r="J55" s="1297"/>
      <c r="K55" s="1267"/>
      <c r="L55" s="1267"/>
      <c r="M55" s="1267"/>
      <c r="N55" s="1267"/>
      <c r="O55" s="1267"/>
      <c r="P55" s="1298"/>
      <c r="Q55" s="1267"/>
      <c r="R55" s="450"/>
    </row>
    <row r="56" spans="1:18" s="402" customFormat="1" ht="14.25" customHeight="1">
      <c r="A56" s="1267"/>
      <c r="B56" s="1280"/>
      <c r="C56" s="1267"/>
      <c r="D56" s="1297"/>
      <c r="E56" s="1267"/>
      <c r="F56" s="1267"/>
      <c r="G56" s="1267"/>
      <c r="H56" s="1298"/>
      <c r="I56" s="1267"/>
      <c r="J56" s="1297"/>
      <c r="K56" s="1267"/>
      <c r="L56" s="1267"/>
      <c r="M56" s="1267"/>
      <c r="N56" s="1267"/>
      <c r="O56" s="1267"/>
      <c r="P56" s="1298"/>
      <c r="Q56" s="1267"/>
      <c r="R56" s="450"/>
    </row>
    <row r="57" spans="1:18" s="402" customFormat="1" ht="14.25" customHeight="1">
      <c r="A57" s="1267"/>
      <c r="B57" s="1280"/>
      <c r="C57" s="1267"/>
      <c r="D57" s="1297"/>
      <c r="E57" s="1267"/>
      <c r="F57" s="1267"/>
      <c r="G57" s="1267"/>
      <c r="H57" s="1298"/>
      <c r="I57" s="1267"/>
      <c r="J57" s="1297"/>
      <c r="K57" s="1267"/>
      <c r="L57" s="1267"/>
      <c r="M57" s="1267"/>
      <c r="N57" s="1267"/>
      <c r="O57" s="1267"/>
      <c r="P57" s="1298"/>
      <c r="Q57" s="1267"/>
      <c r="R57" s="450"/>
    </row>
    <row r="58" spans="1:18" s="402" customFormat="1" ht="14.25" customHeight="1">
      <c r="A58" s="1267"/>
      <c r="B58" s="1280"/>
      <c r="C58" s="1267"/>
      <c r="D58" s="1297"/>
      <c r="E58" s="1267"/>
      <c r="F58" s="1267"/>
      <c r="G58" s="1267"/>
      <c r="H58" s="1298"/>
      <c r="I58" s="1267"/>
      <c r="J58" s="1297"/>
      <c r="K58" s="1267"/>
      <c r="L58" s="1267"/>
      <c r="M58" s="1267"/>
      <c r="N58" s="1267"/>
      <c r="O58" s="1267"/>
      <c r="P58" s="1298"/>
      <c r="Q58" s="1267"/>
      <c r="R58" s="450"/>
    </row>
    <row r="59" spans="1:18" s="403" customFormat="1" ht="15.75" customHeight="1">
      <c r="A59" s="1255"/>
      <c r="B59" s="1281"/>
      <c r="C59" s="1255"/>
      <c r="D59" s="1299" t="s">
        <v>2422</v>
      </c>
      <c r="E59" s="1300"/>
      <c r="F59" s="1300"/>
      <c r="G59" s="1301" t="s">
        <v>2421</v>
      </c>
      <c r="H59" s="1302"/>
      <c r="I59" s="1255"/>
      <c r="J59" s="1299" t="s">
        <v>2422</v>
      </c>
      <c r="K59" s="1300"/>
      <c r="L59" s="1300"/>
      <c r="M59" s="1300"/>
      <c r="N59" s="1301" t="s">
        <v>2421</v>
      </c>
      <c r="O59" s="1300"/>
      <c r="P59" s="1302"/>
      <c r="Q59" s="1255"/>
      <c r="R59" s="428"/>
    </row>
    <row r="60" spans="1:18" s="402" customFormat="1" ht="14.25" customHeight="1">
      <c r="A60" s="1267"/>
      <c r="B60" s="1280"/>
      <c r="C60" s="1267"/>
      <c r="D60" s="1267"/>
      <c r="E60" s="1267"/>
      <c r="F60" s="1267"/>
      <c r="G60" s="1267"/>
      <c r="H60" s="1267"/>
      <c r="I60" s="1267"/>
      <c r="J60" s="1267"/>
      <c r="K60" s="1267"/>
      <c r="L60" s="1267"/>
      <c r="M60" s="1267"/>
      <c r="N60" s="1267"/>
      <c r="O60" s="1267"/>
      <c r="P60" s="1267"/>
      <c r="Q60" s="1267"/>
      <c r="R60" s="450"/>
    </row>
    <row r="61" spans="1:18" s="403" customFormat="1" ht="15.75" customHeight="1">
      <c r="A61" s="1255"/>
      <c r="B61" s="1281"/>
      <c r="C61" s="1255"/>
      <c r="D61" s="1295" t="s">
        <v>2424</v>
      </c>
      <c r="E61" s="1285"/>
      <c r="F61" s="1285"/>
      <c r="G61" s="1285"/>
      <c r="H61" s="1296"/>
      <c r="I61" s="1255"/>
      <c r="J61" s="1295" t="s">
        <v>2423</v>
      </c>
      <c r="K61" s="1285"/>
      <c r="L61" s="1285"/>
      <c r="M61" s="1285"/>
      <c r="N61" s="1285"/>
      <c r="O61" s="1285"/>
      <c r="P61" s="1296"/>
      <c r="Q61" s="1255"/>
      <c r="R61" s="428"/>
    </row>
    <row r="62" spans="1:18" s="402" customFormat="1" ht="14.25" customHeight="1">
      <c r="A62" s="1267"/>
      <c r="B62" s="1280"/>
      <c r="C62" s="1267"/>
      <c r="D62" s="1297"/>
      <c r="E62" s="1267"/>
      <c r="F62" s="1267"/>
      <c r="G62" s="1267"/>
      <c r="H62" s="1298"/>
      <c r="I62" s="1267"/>
      <c r="J62" s="1297"/>
      <c r="K62" s="1267"/>
      <c r="L62" s="1267"/>
      <c r="M62" s="1267"/>
      <c r="N62" s="1267"/>
      <c r="O62" s="1267"/>
      <c r="P62" s="1298"/>
      <c r="Q62" s="1267"/>
      <c r="R62" s="450"/>
    </row>
    <row r="63" spans="1:18" s="402" customFormat="1" ht="14.25" customHeight="1">
      <c r="A63" s="1267"/>
      <c r="B63" s="1280"/>
      <c r="C63" s="1267"/>
      <c r="D63" s="1297"/>
      <c r="E63" s="1267"/>
      <c r="F63" s="1267"/>
      <c r="G63" s="1267"/>
      <c r="H63" s="1298"/>
      <c r="I63" s="1267"/>
      <c r="J63" s="1297"/>
      <c r="K63" s="1267"/>
      <c r="L63" s="1267"/>
      <c r="M63" s="1267"/>
      <c r="N63" s="1267"/>
      <c r="O63" s="1267"/>
      <c r="P63" s="1298"/>
      <c r="Q63" s="1267"/>
      <c r="R63" s="450"/>
    </row>
    <row r="64" spans="1:18" s="402" customFormat="1" ht="14.25" customHeight="1">
      <c r="A64" s="1267"/>
      <c r="B64" s="1280"/>
      <c r="C64" s="1267"/>
      <c r="D64" s="1297"/>
      <c r="E64" s="1267"/>
      <c r="F64" s="1267"/>
      <c r="G64" s="1267"/>
      <c r="H64" s="1298"/>
      <c r="I64" s="1267"/>
      <c r="J64" s="1297"/>
      <c r="K64" s="1267"/>
      <c r="L64" s="1267"/>
      <c r="M64" s="1267"/>
      <c r="N64" s="1267"/>
      <c r="O64" s="1267"/>
      <c r="P64" s="1298"/>
      <c r="Q64" s="1267"/>
      <c r="R64" s="450"/>
    </row>
    <row r="65" spans="1:18" s="402" customFormat="1" ht="14.25" customHeight="1">
      <c r="A65" s="1267"/>
      <c r="B65" s="1280"/>
      <c r="C65" s="1267"/>
      <c r="D65" s="1297"/>
      <c r="E65" s="1267"/>
      <c r="F65" s="1267"/>
      <c r="G65" s="1267"/>
      <c r="H65" s="1298"/>
      <c r="I65" s="1267"/>
      <c r="J65" s="1297"/>
      <c r="K65" s="1267"/>
      <c r="L65" s="1267"/>
      <c r="M65" s="1267"/>
      <c r="N65" s="1267"/>
      <c r="O65" s="1267"/>
      <c r="P65" s="1298"/>
      <c r="Q65" s="1267"/>
      <c r="R65" s="450"/>
    </row>
    <row r="66" spans="1:18" s="402" customFormat="1" ht="14.25" customHeight="1">
      <c r="A66" s="1267"/>
      <c r="B66" s="1280"/>
      <c r="C66" s="1267"/>
      <c r="D66" s="1297"/>
      <c r="E66" s="1267"/>
      <c r="F66" s="1267"/>
      <c r="G66" s="1267"/>
      <c r="H66" s="1298"/>
      <c r="I66" s="1267"/>
      <c r="J66" s="1297"/>
      <c r="K66" s="1267"/>
      <c r="L66" s="1267"/>
      <c r="M66" s="1267"/>
      <c r="N66" s="1267"/>
      <c r="O66" s="1267"/>
      <c r="P66" s="1298"/>
      <c r="Q66" s="1267"/>
      <c r="R66" s="450"/>
    </row>
    <row r="67" spans="1:18" s="402" customFormat="1" ht="14.25" customHeight="1">
      <c r="A67" s="1267"/>
      <c r="B67" s="1280"/>
      <c r="C67" s="1267"/>
      <c r="D67" s="1297"/>
      <c r="E67" s="1267"/>
      <c r="F67" s="1267"/>
      <c r="G67" s="1267"/>
      <c r="H67" s="1298"/>
      <c r="I67" s="1267"/>
      <c r="J67" s="1297"/>
      <c r="K67" s="1267"/>
      <c r="L67" s="1267"/>
      <c r="M67" s="1267"/>
      <c r="N67" s="1267"/>
      <c r="O67" s="1267"/>
      <c r="P67" s="1298"/>
      <c r="Q67" s="1267"/>
      <c r="R67" s="450"/>
    </row>
    <row r="68" spans="1:18" s="402" customFormat="1" ht="14.25" customHeight="1">
      <c r="A68" s="1267"/>
      <c r="B68" s="1280"/>
      <c r="C68" s="1267"/>
      <c r="D68" s="1297"/>
      <c r="E68" s="1267"/>
      <c r="F68" s="1267"/>
      <c r="G68" s="1267"/>
      <c r="H68" s="1298"/>
      <c r="I68" s="1267"/>
      <c r="J68" s="1297"/>
      <c r="K68" s="1267"/>
      <c r="L68" s="1267"/>
      <c r="M68" s="1267"/>
      <c r="N68" s="1267"/>
      <c r="O68" s="1267"/>
      <c r="P68" s="1298"/>
      <c r="Q68" s="1267"/>
      <c r="R68" s="450"/>
    </row>
    <row r="69" spans="1:18" s="402" customFormat="1" ht="14.25" customHeight="1">
      <c r="A69" s="1267"/>
      <c r="B69" s="1280"/>
      <c r="C69" s="1267"/>
      <c r="D69" s="1297"/>
      <c r="E69" s="1267"/>
      <c r="F69" s="1267"/>
      <c r="G69" s="1267"/>
      <c r="H69" s="1298"/>
      <c r="I69" s="1267"/>
      <c r="J69" s="1297"/>
      <c r="K69" s="1267"/>
      <c r="L69" s="1267"/>
      <c r="M69" s="1267"/>
      <c r="N69" s="1267"/>
      <c r="O69" s="1267"/>
      <c r="P69" s="1298"/>
      <c r="Q69" s="1267"/>
      <c r="R69" s="450"/>
    </row>
    <row r="70" spans="1:18" s="403" customFormat="1" ht="15.75" customHeight="1">
      <c r="A70" s="1255"/>
      <c r="B70" s="1281"/>
      <c r="C70" s="1255"/>
      <c r="D70" s="1299" t="s">
        <v>2422</v>
      </c>
      <c r="E70" s="1300"/>
      <c r="F70" s="1300"/>
      <c r="G70" s="1301" t="s">
        <v>2421</v>
      </c>
      <c r="H70" s="1302"/>
      <c r="I70" s="1255"/>
      <c r="J70" s="1299" t="s">
        <v>2422</v>
      </c>
      <c r="K70" s="1300"/>
      <c r="L70" s="1300"/>
      <c r="M70" s="1300"/>
      <c r="N70" s="1301" t="s">
        <v>2421</v>
      </c>
      <c r="O70" s="1300"/>
      <c r="P70" s="1302"/>
      <c r="Q70" s="1255"/>
      <c r="R70" s="428"/>
    </row>
    <row r="71" spans="1:18" s="403" customFormat="1" ht="15" customHeight="1">
      <c r="A71" s="1255"/>
      <c r="B71" s="1303"/>
      <c r="C71" s="1266"/>
      <c r="D71" s="1266"/>
      <c r="E71" s="1266"/>
      <c r="F71" s="1266"/>
      <c r="G71" s="1266"/>
      <c r="H71" s="1266"/>
      <c r="I71" s="1266"/>
      <c r="J71" s="1266"/>
      <c r="K71" s="1266"/>
      <c r="L71" s="1266"/>
      <c r="M71" s="1266"/>
      <c r="N71" s="1266"/>
      <c r="O71" s="1266"/>
      <c r="P71" s="1266"/>
      <c r="Q71" s="1266"/>
      <c r="R71" s="421"/>
    </row>
    <row r="72" spans="1:17" ht="14.25" customHeight="1">
      <c r="A72" s="1267"/>
      <c r="B72" s="1267"/>
      <c r="C72" s="1267"/>
      <c r="D72" s="1267"/>
      <c r="E72" s="1267"/>
      <c r="F72" s="1267"/>
      <c r="G72" s="1267"/>
      <c r="H72" s="1267"/>
      <c r="I72" s="1267"/>
      <c r="J72" s="1267"/>
      <c r="K72" s="1267"/>
      <c r="L72" s="1267"/>
      <c r="M72" s="1267"/>
      <c r="N72" s="1267"/>
      <c r="O72" s="1267"/>
      <c r="P72" s="1267"/>
      <c r="Q72" s="1267"/>
    </row>
    <row r="73" spans="1:17" ht="14.25" customHeight="1">
      <c r="A73" s="1267"/>
      <c r="B73" s="1267"/>
      <c r="C73" s="1267"/>
      <c r="D73" s="1267"/>
      <c r="E73" s="1267"/>
      <c r="F73" s="1267"/>
      <c r="G73" s="1267"/>
      <c r="H73" s="1267"/>
      <c r="I73" s="1267"/>
      <c r="J73" s="1267"/>
      <c r="K73" s="1267"/>
      <c r="L73" s="1267"/>
      <c r="M73" s="1267"/>
      <c r="N73" s="1267"/>
      <c r="O73" s="1267"/>
      <c r="P73" s="1267"/>
      <c r="Q73" s="1267"/>
    </row>
    <row r="74" spans="1:17" ht="14.25" customHeight="1">
      <c r="A74" s="1267"/>
      <c r="B74" s="1267"/>
      <c r="C74" s="1267"/>
      <c r="D74" s="1267"/>
      <c r="E74" s="1267"/>
      <c r="F74" s="1267"/>
      <c r="G74" s="1267"/>
      <c r="H74" s="1267"/>
      <c r="I74" s="1267"/>
      <c r="J74" s="1267"/>
      <c r="K74" s="1267"/>
      <c r="L74" s="1267"/>
      <c r="M74" s="1267"/>
      <c r="N74" s="1267"/>
      <c r="O74" s="1267"/>
      <c r="P74" s="1267"/>
      <c r="Q74" s="1267"/>
    </row>
    <row r="75" spans="1:18" s="403" customFormat="1" ht="7.5" customHeight="1">
      <c r="A75" s="1255"/>
      <c r="B75" s="1304"/>
      <c r="C75" s="1268"/>
      <c r="D75" s="1268"/>
      <c r="E75" s="1268"/>
      <c r="F75" s="1268"/>
      <c r="G75" s="1268"/>
      <c r="H75" s="1268"/>
      <c r="I75" s="1268"/>
      <c r="J75" s="1268"/>
      <c r="K75" s="1268"/>
      <c r="L75" s="1268"/>
      <c r="M75" s="1268"/>
      <c r="N75" s="1268"/>
      <c r="O75" s="1268"/>
      <c r="P75" s="1268"/>
      <c r="Q75" s="1268"/>
      <c r="R75" s="412"/>
    </row>
    <row r="76" spans="1:18" s="403" customFormat="1" ht="37.5" customHeight="1">
      <c r="A76" s="1255"/>
      <c r="B76" s="1281"/>
      <c r="C76" s="1470" t="s">
        <v>2420</v>
      </c>
      <c r="D76" s="1473"/>
      <c r="E76" s="1473"/>
      <c r="F76" s="1473"/>
      <c r="G76" s="1473"/>
      <c r="H76" s="1473"/>
      <c r="I76" s="1473"/>
      <c r="J76" s="1473"/>
      <c r="K76" s="1473"/>
      <c r="L76" s="1473"/>
      <c r="M76" s="1473"/>
      <c r="N76" s="1473"/>
      <c r="O76" s="1473"/>
      <c r="P76" s="1473"/>
      <c r="Q76" s="1473"/>
      <c r="R76" s="428"/>
    </row>
    <row r="77" spans="1:18" s="403" customFormat="1" ht="7.5" customHeight="1">
      <c r="A77" s="1255"/>
      <c r="B77" s="1281"/>
      <c r="C77" s="1255"/>
      <c r="D77" s="1255"/>
      <c r="E77" s="1255"/>
      <c r="F77" s="1255"/>
      <c r="G77" s="1255"/>
      <c r="H77" s="1255"/>
      <c r="I77" s="1255"/>
      <c r="J77" s="1255"/>
      <c r="K77" s="1255"/>
      <c r="L77" s="1255"/>
      <c r="M77" s="1255"/>
      <c r="N77" s="1255"/>
      <c r="O77" s="1255"/>
      <c r="P77" s="1255"/>
      <c r="Q77" s="1255"/>
      <c r="R77" s="428"/>
    </row>
    <row r="78" spans="1:18" s="403" customFormat="1" ht="30.75" customHeight="1">
      <c r="A78" s="1255"/>
      <c r="B78" s="1281"/>
      <c r="C78" s="1256" t="s">
        <v>2404</v>
      </c>
      <c r="D78" s="1255"/>
      <c r="E78" s="1255"/>
      <c r="F78" s="1471" t="str">
        <f>$F$6</f>
        <v>Hight-tech výukový pavilon  ČZU</v>
      </c>
      <c r="G78" s="1473"/>
      <c r="H78" s="1473"/>
      <c r="I78" s="1473"/>
      <c r="J78" s="1473"/>
      <c r="K78" s="1473"/>
      <c r="L78" s="1473"/>
      <c r="M78" s="1473"/>
      <c r="N78" s="1473"/>
      <c r="O78" s="1473"/>
      <c r="P78" s="1473"/>
      <c r="Q78" s="1255"/>
      <c r="R78" s="428"/>
    </row>
    <row r="79" spans="1:18" s="403" customFormat="1" ht="37.5" customHeight="1">
      <c r="A79" s="1255"/>
      <c r="B79" s="1281"/>
      <c r="C79" s="1257" t="s">
        <v>2403</v>
      </c>
      <c r="D79" s="1255"/>
      <c r="E79" s="1255"/>
      <c r="F79" s="1488" t="str">
        <f>$F$7</f>
        <v>02 - Infrastruktura a technologie  - rekapitulace rozpočtů specialistů</v>
      </c>
      <c r="G79" s="1473"/>
      <c r="H79" s="1473"/>
      <c r="I79" s="1473"/>
      <c r="J79" s="1473"/>
      <c r="K79" s="1473"/>
      <c r="L79" s="1473"/>
      <c r="M79" s="1473"/>
      <c r="N79" s="1473"/>
      <c r="O79" s="1473"/>
      <c r="P79" s="1473"/>
      <c r="Q79" s="1255"/>
      <c r="R79" s="428"/>
    </row>
    <row r="80" spans="1:18" s="403" customFormat="1" ht="7.5" customHeight="1">
      <c r="A80" s="1255"/>
      <c r="B80" s="1281"/>
      <c r="C80" s="1255"/>
      <c r="D80" s="1255"/>
      <c r="E80" s="1255"/>
      <c r="F80" s="1255"/>
      <c r="G80" s="1255"/>
      <c r="H80" s="1255"/>
      <c r="I80" s="1255"/>
      <c r="J80" s="1255"/>
      <c r="K80" s="1255"/>
      <c r="L80" s="1255"/>
      <c r="M80" s="1255"/>
      <c r="N80" s="1255"/>
      <c r="O80" s="1255"/>
      <c r="P80" s="1255"/>
      <c r="Q80" s="1255"/>
      <c r="R80" s="428"/>
    </row>
    <row r="81" spans="1:18" s="403" customFormat="1" ht="18.95" customHeight="1">
      <c r="A81" s="1255"/>
      <c r="B81" s="1281"/>
      <c r="C81" s="1256" t="s">
        <v>2402</v>
      </c>
      <c r="D81" s="1255"/>
      <c r="E81" s="1255"/>
      <c r="F81" s="1258" t="str">
        <f>$F$9</f>
        <v>Praha 6</v>
      </c>
      <c r="G81" s="1255"/>
      <c r="H81" s="1255"/>
      <c r="I81" s="1255"/>
      <c r="J81" s="1255"/>
      <c r="K81" s="1256" t="s">
        <v>2401</v>
      </c>
      <c r="L81" s="1255"/>
      <c r="M81" s="1478">
        <f>IF($O$9="","",$O$9)</f>
        <v>42975</v>
      </c>
      <c r="N81" s="1473"/>
      <c r="O81" s="1473"/>
      <c r="P81" s="1473"/>
      <c r="Q81" s="1255"/>
      <c r="R81" s="428"/>
    </row>
    <row r="82" spans="1:18" s="403" customFormat="1" ht="7.5" customHeight="1">
      <c r="A82" s="1255"/>
      <c r="B82" s="1281"/>
      <c r="C82" s="1255"/>
      <c r="D82" s="1255"/>
      <c r="E82" s="1255"/>
      <c r="F82" s="1255"/>
      <c r="G82" s="1255"/>
      <c r="H82" s="1255"/>
      <c r="I82" s="1255"/>
      <c r="J82" s="1255"/>
      <c r="K82" s="1255"/>
      <c r="L82" s="1255"/>
      <c r="M82" s="1255"/>
      <c r="N82" s="1255"/>
      <c r="O82" s="1255"/>
      <c r="P82" s="1255"/>
      <c r="Q82" s="1255"/>
      <c r="R82" s="428"/>
    </row>
    <row r="83" spans="1:18" s="403" customFormat="1" ht="15.75" customHeight="1">
      <c r="A83" s="1255"/>
      <c r="B83" s="1281"/>
      <c r="C83" s="1256" t="s">
        <v>2400</v>
      </c>
      <c r="D83" s="1255"/>
      <c r="E83" s="1255"/>
      <c r="F83" s="1258" t="str">
        <f>$E$12</f>
        <v>ČZU, Praha 6</v>
      </c>
      <c r="G83" s="1255"/>
      <c r="H83" s="1255"/>
      <c r="I83" s="1255"/>
      <c r="J83" s="1255"/>
      <c r="K83" s="1256" t="s">
        <v>2399</v>
      </c>
      <c r="L83" s="1255"/>
      <c r="M83" s="1474" t="str">
        <f>$E$18</f>
        <v>Ateliér VV</v>
      </c>
      <c r="N83" s="1473"/>
      <c r="O83" s="1473"/>
      <c r="P83" s="1473"/>
      <c r="Q83" s="1473"/>
      <c r="R83" s="428"/>
    </row>
    <row r="84" spans="1:18" s="403" customFormat="1" ht="15" customHeight="1">
      <c r="A84" s="1255"/>
      <c r="B84" s="1281"/>
      <c r="C84" s="1256" t="s">
        <v>2398</v>
      </c>
      <c r="D84" s="1255"/>
      <c r="E84" s="1255"/>
      <c r="F84" s="1258" t="str">
        <f>IF($E$15="","",$E$15)</f>
        <v xml:space="preserve"> </v>
      </c>
      <c r="G84" s="1255"/>
      <c r="H84" s="1255"/>
      <c r="I84" s="1255"/>
      <c r="J84" s="1255"/>
      <c r="K84" s="1256" t="s">
        <v>2397</v>
      </c>
      <c r="L84" s="1255"/>
      <c r="M84" s="1474" t="str">
        <f>$E$21</f>
        <v xml:space="preserve"> </v>
      </c>
      <c r="N84" s="1473"/>
      <c r="O84" s="1473"/>
      <c r="P84" s="1473"/>
      <c r="Q84" s="1473"/>
      <c r="R84" s="428"/>
    </row>
    <row r="85" spans="1:18" s="403" customFormat="1" ht="11.25" customHeight="1">
      <c r="A85" s="1255"/>
      <c r="B85" s="1281"/>
      <c r="C85" s="1255"/>
      <c r="D85" s="1255"/>
      <c r="E85" s="1255"/>
      <c r="F85" s="1255"/>
      <c r="G85" s="1255"/>
      <c r="H85" s="1255"/>
      <c r="I85" s="1255"/>
      <c r="J85" s="1255"/>
      <c r="K85" s="1255"/>
      <c r="L85" s="1255"/>
      <c r="M85" s="1255"/>
      <c r="N85" s="1255"/>
      <c r="O85" s="1255"/>
      <c r="P85" s="1255"/>
      <c r="Q85" s="1255"/>
      <c r="R85" s="428"/>
    </row>
    <row r="86" spans="1:18" s="403" customFormat="1" ht="30" customHeight="1">
      <c r="A86" s="1255"/>
      <c r="B86" s="1281"/>
      <c r="C86" s="1489" t="s">
        <v>2419</v>
      </c>
      <c r="D86" s="1490"/>
      <c r="E86" s="1490"/>
      <c r="F86" s="1490"/>
      <c r="G86" s="1490"/>
      <c r="H86" s="1259"/>
      <c r="I86" s="1259"/>
      <c r="J86" s="1259"/>
      <c r="K86" s="1259"/>
      <c r="L86" s="1259"/>
      <c r="M86" s="1259"/>
      <c r="N86" s="1489" t="s">
        <v>2418</v>
      </c>
      <c r="O86" s="1473"/>
      <c r="P86" s="1473"/>
      <c r="Q86" s="1473"/>
      <c r="R86" s="428"/>
    </row>
    <row r="87" spans="1:18" s="403" customFormat="1" ht="11.25" customHeight="1">
      <c r="A87" s="1255"/>
      <c r="B87" s="1281"/>
      <c r="C87" s="1255"/>
      <c r="D87" s="1255"/>
      <c r="E87" s="1255"/>
      <c r="F87" s="1255"/>
      <c r="G87" s="1255"/>
      <c r="H87" s="1255"/>
      <c r="I87" s="1255"/>
      <c r="J87" s="1255"/>
      <c r="K87" s="1255"/>
      <c r="L87" s="1255"/>
      <c r="M87" s="1255"/>
      <c r="N87" s="1255"/>
      <c r="O87" s="1255"/>
      <c r="P87" s="1255"/>
      <c r="Q87" s="1255"/>
      <c r="R87" s="428"/>
    </row>
    <row r="88" spans="1:47" s="403" customFormat="1" ht="30" customHeight="1">
      <c r="A88" s="1255"/>
      <c r="B88" s="1281"/>
      <c r="C88" s="1260" t="s">
        <v>2417</v>
      </c>
      <c r="D88" s="1255"/>
      <c r="E88" s="1255"/>
      <c r="F88" s="1255"/>
      <c r="G88" s="1255"/>
      <c r="H88" s="1255"/>
      <c r="I88" s="1255"/>
      <c r="J88" s="1255"/>
      <c r="K88" s="1255"/>
      <c r="L88" s="1255"/>
      <c r="M88" s="1255"/>
      <c r="N88" s="1484">
        <f>$N$117</f>
        <v>0</v>
      </c>
      <c r="O88" s="1473"/>
      <c r="P88" s="1473"/>
      <c r="Q88" s="1473"/>
      <c r="R88" s="428"/>
      <c r="AU88" s="403" t="s">
        <v>1283</v>
      </c>
    </row>
    <row r="89" spans="1:18" s="410" customFormat="1" ht="25.5" customHeight="1">
      <c r="A89" s="1261"/>
      <c r="B89" s="1305"/>
      <c r="C89" s="1261"/>
      <c r="D89" s="1262" t="s">
        <v>2501</v>
      </c>
      <c r="E89" s="1261"/>
      <c r="F89" s="1261"/>
      <c r="G89" s="1261"/>
      <c r="H89" s="1261"/>
      <c r="I89" s="1261"/>
      <c r="J89" s="1261"/>
      <c r="K89" s="1261"/>
      <c r="L89" s="1261"/>
      <c r="M89" s="1261"/>
      <c r="N89" s="1485">
        <f>$N$118</f>
        <v>0</v>
      </c>
      <c r="O89" s="1486"/>
      <c r="P89" s="1486"/>
      <c r="Q89" s="1486"/>
      <c r="R89" s="449"/>
    </row>
    <row r="90" spans="1:18" s="411" customFormat="1" ht="21" customHeight="1">
      <c r="A90" s="1263"/>
      <c r="B90" s="1306"/>
      <c r="C90" s="1263"/>
      <c r="D90" s="1264" t="s">
        <v>2500</v>
      </c>
      <c r="E90" s="1263"/>
      <c r="F90" s="1263"/>
      <c r="G90" s="1263"/>
      <c r="H90" s="1263"/>
      <c r="I90" s="1263"/>
      <c r="J90" s="1263"/>
      <c r="K90" s="1263"/>
      <c r="L90" s="1263"/>
      <c r="M90" s="1263"/>
      <c r="N90" s="1487">
        <f>$N$119</f>
        <v>0</v>
      </c>
      <c r="O90" s="1486"/>
      <c r="P90" s="1486"/>
      <c r="Q90" s="1486"/>
      <c r="R90" s="448"/>
    </row>
    <row r="91" spans="1:18" s="410" customFormat="1" ht="25.5" customHeight="1">
      <c r="A91" s="1261"/>
      <c r="B91" s="1305"/>
      <c r="C91" s="1261"/>
      <c r="D91" s="1262" t="s">
        <v>2487</v>
      </c>
      <c r="E91" s="1261"/>
      <c r="F91" s="1261"/>
      <c r="G91" s="1261"/>
      <c r="H91" s="1261"/>
      <c r="I91" s="1261"/>
      <c r="J91" s="1261"/>
      <c r="K91" s="1261"/>
      <c r="L91" s="1261"/>
      <c r="M91" s="1261"/>
      <c r="N91" s="1485">
        <f>$N$124</f>
        <v>0</v>
      </c>
      <c r="O91" s="1486"/>
      <c r="P91" s="1486"/>
      <c r="Q91" s="1486"/>
      <c r="R91" s="449"/>
    </row>
    <row r="92" spans="1:18" s="411" customFormat="1" ht="21" customHeight="1">
      <c r="A92" s="1263"/>
      <c r="B92" s="1306"/>
      <c r="C92" s="1263"/>
      <c r="D92" s="1264" t="s">
        <v>1792</v>
      </c>
      <c r="E92" s="1263"/>
      <c r="F92" s="1263"/>
      <c r="G92" s="1263"/>
      <c r="H92" s="1263"/>
      <c r="I92" s="1263"/>
      <c r="J92" s="1263"/>
      <c r="K92" s="1263"/>
      <c r="L92" s="1263"/>
      <c r="M92" s="1263"/>
      <c r="N92" s="1487">
        <f>$N$125</f>
        <v>0</v>
      </c>
      <c r="O92" s="1486"/>
      <c r="P92" s="1486"/>
      <c r="Q92" s="1486"/>
      <c r="R92" s="448"/>
    </row>
    <row r="93" spans="1:18" s="410" customFormat="1" ht="25.5" customHeight="1">
      <c r="A93" s="1261"/>
      <c r="B93" s="1305"/>
      <c r="C93" s="1261"/>
      <c r="D93" s="1262" t="s">
        <v>1335</v>
      </c>
      <c r="E93" s="1261"/>
      <c r="F93" s="1261"/>
      <c r="G93" s="1261"/>
      <c r="H93" s="1261"/>
      <c r="I93" s="1261"/>
      <c r="J93" s="1261"/>
      <c r="K93" s="1261"/>
      <c r="L93" s="1261"/>
      <c r="M93" s="1261"/>
      <c r="N93" s="1485">
        <f>$N$132</f>
        <v>0</v>
      </c>
      <c r="O93" s="1486"/>
      <c r="P93" s="1486"/>
      <c r="Q93" s="1486"/>
      <c r="R93" s="449"/>
    </row>
    <row r="94" spans="1:18" s="411" customFormat="1" ht="21" customHeight="1">
      <c r="A94" s="1263"/>
      <c r="B94" s="1306"/>
      <c r="C94" s="1263"/>
      <c r="D94" s="1264" t="s">
        <v>1334</v>
      </c>
      <c r="E94" s="1263"/>
      <c r="F94" s="1263"/>
      <c r="G94" s="1263"/>
      <c r="H94" s="1263"/>
      <c r="I94" s="1263"/>
      <c r="J94" s="1263"/>
      <c r="K94" s="1263"/>
      <c r="L94" s="1263"/>
      <c r="M94" s="1263"/>
      <c r="N94" s="1487">
        <f>$N$133</f>
        <v>0</v>
      </c>
      <c r="O94" s="1486"/>
      <c r="P94" s="1486"/>
      <c r="Q94" s="1486"/>
      <c r="R94" s="448"/>
    </row>
    <row r="95" spans="1:18" s="411" customFormat="1" ht="21" customHeight="1">
      <c r="A95" s="1263"/>
      <c r="B95" s="1306"/>
      <c r="C95" s="1263"/>
      <c r="D95" s="1264" t="s">
        <v>1312</v>
      </c>
      <c r="E95" s="1263"/>
      <c r="F95" s="1263"/>
      <c r="G95" s="1263"/>
      <c r="H95" s="1263"/>
      <c r="I95" s="1263"/>
      <c r="J95" s="1263"/>
      <c r="K95" s="1263"/>
      <c r="L95" s="1263"/>
      <c r="M95" s="1263"/>
      <c r="N95" s="1487">
        <f>$N$137</f>
        <v>0</v>
      </c>
      <c r="O95" s="1486"/>
      <c r="P95" s="1486"/>
      <c r="Q95" s="1486"/>
      <c r="R95" s="448"/>
    </row>
    <row r="96" spans="1:18" s="403" customFormat="1" ht="22.7" customHeight="1">
      <c r="A96" s="1255"/>
      <c r="B96" s="1281"/>
      <c r="C96" s="1255"/>
      <c r="D96" s="1255"/>
      <c r="E96" s="1255"/>
      <c r="F96" s="1255"/>
      <c r="G96" s="1255"/>
      <c r="H96" s="1255"/>
      <c r="I96" s="1255"/>
      <c r="J96" s="1255"/>
      <c r="K96" s="1255"/>
      <c r="L96" s="1255"/>
      <c r="M96" s="1255"/>
      <c r="N96" s="1255"/>
      <c r="O96" s="1255"/>
      <c r="P96" s="1255"/>
      <c r="Q96" s="1255"/>
      <c r="R96" s="428"/>
    </row>
    <row r="97" spans="1:21" s="403" customFormat="1" ht="30" customHeight="1">
      <c r="A97" s="1255"/>
      <c r="B97" s="1281"/>
      <c r="C97" s="1260" t="s">
        <v>2415</v>
      </c>
      <c r="D97" s="1255"/>
      <c r="E97" s="1255"/>
      <c r="F97" s="1255"/>
      <c r="G97" s="1255"/>
      <c r="H97" s="1255"/>
      <c r="I97" s="1255"/>
      <c r="J97" s="1255"/>
      <c r="K97" s="1255"/>
      <c r="L97" s="1255"/>
      <c r="M97" s="1255"/>
      <c r="N97" s="1484">
        <f>ROUND($N$98,2)</f>
        <v>0</v>
      </c>
      <c r="O97" s="1473"/>
      <c r="P97" s="1473"/>
      <c r="Q97" s="1473"/>
      <c r="R97" s="428"/>
      <c r="T97" s="429"/>
      <c r="U97" s="447" t="s">
        <v>2391</v>
      </c>
    </row>
    <row r="98" spans="1:62" s="403" customFormat="1" ht="18.95" customHeight="1">
      <c r="A98" s="1255"/>
      <c r="B98" s="1281"/>
      <c r="C98" s="1255"/>
      <c r="D98" s="1491" t="s">
        <v>2414</v>
      </c>
      <c r="E98" s="1473"/>
      <c r="F98" s="1473"/>
      <c r="G98" s="1473"/>
      <c r="H98" s="1473"/>
      <c r="I98" s="1255"/>
      <c r="J98" s="1255"/>
      <c r="K98" s="1255"/>
      <c r="L98" s="1255"/>
      <c r="M98" s="1255"/>
      <c r="N98" s="1492">
        <v>0</v>
      </c>
      <c r="O98" s="1493"/>
      <c r="P98" s="1493"/>
      <c r="Q98" s="1493"/>
      <c r="R98" s="428"/>
      <c r="T98" s="446"/>
      <c r="U98" s="445" t="s">
        <v>1256</v>
      </c>
      <c r="AY98" s="403" t="s">
        <v>2409</v>
      </c>
      <c r="BE98" s="404">
        <f>IF($U$98="základní",$N$98,0)</f>
        <v>0</v>
      </c>
      <c r="BF98" s="404">
        <f>IF($U$98="snížená",$N$98,0)</f>
        <v>0</v>
      </c>
      <c r="BG98" s="404">
        <f>IF($U$98="zákl. přenesená",$N$98,0)</f>
        <v>0</v>
      </c>
      <c r="BH98" s="404">
        <f>IF($U$98="sníž. přenesená",$N$98,0)</f>
        <v>0</v>
      </c>
      <c r="BI98" s="404">
        <f>IF($U$98="nulová",$N$98,0)</f>
        <v>0</v>
      </c>
      <c r="BJ98" s="403" t="s">
        <v>457</v>
      </c>
    </row>
    <row r="99" spans="1:18" s="403" customFormat="1" ht="18.95" customHeight="1">
      <c r="A99" s="1255"/>
      <c r="B99" s="1281"/>
      <c r="C99" s="1255"/>
      <c r="D99" s="1255"/>
      <c r="E99" s="1255"/>
      <c r="F99" s="1255"/>
      <c r="G99" s="1255"/>
      <c r="H99" s="1255"/>
      <c r="I99" s="1255"/>
      <c r="J99" s="1255"/>
      <c r="K99" s="1255"/>
      <c r="L99" s="1255"/>
      <c r="M99" s="1255"/>
      <c r="N99" s="1255"/>
      <c r="O99" s="1255"/>
      <c r="P99" s="1255"/>
      <c r="Q99" s="1255"/>
      <c r="R99" s="428"/>
    </row>
    <row r="100" spans="1:18" s="403" customFormat="1" ht="30" customHeight="1">
      <c r="A100" s="1255"/>
      <c r="B100" s="1281"/>
      <c r="C100" s="1265" t="s">
        <v>2406</v>
      </c>
      <c r="D100" s="1259"/>
      <c r="E100" s="1259"/>
      <c r="F100" s="1259"/>
      <c r="G100" s="1259"/>
      <c r="H100" s="1259"/>
      <c r="I100" s="1259"/>
      <c r="J100" s="1259"/>
      <c r="K100" s="1259"/>
      <c r="L100" s="1494">
        <f>ROUND(SUM($N$88+$N$97),2)</f>
        <v>0</v>
      </c>
      <c r="M100" s="1490"/>
      <c r="N100" s="1490"/>
      <c r="O100" s="1490"/>
      <c r="P100" s="1490"/>
      <c r="Q100" s="1490"/>
      <c r="R100" s="428"/>
    </row>
    <row r="101" spans="1:18" s="403" customFormat="1" ht="7.5" customHeight="1">
      <c r="A101" s="1255"/>
      <c r="B101" s="1303"/>
      <c r="C101" s="1266"/>
      <c r="D101" s="1266"/>
      <c r="E101" s="1266"/>
      <c r="F101" s="1266"/>
      <c r="G101" s="1266"/>
      <c r="H101" s="1266"/>
      <c r="I101" s="1266"/>
      <c r="J101" s="1266"/>
      <c r="K101" s="1266"/>
      <c r="L101" s="1266"/>
      <c r="M101" s="1266"/>
      <c r="N101" s="1266"/>
      <c r="O101" s="1266"/>
      <c r="P101" s="1266"/>
      <c r="Q101" s="1266"/>
      <c r="R101" s="421"/>
    </row>
    <row r="102" spans="1:17" ht="14.25" customHeight="1">
      <c r="A102" s="1267"/>
      <c r="B102" s="1267"/>
      <c r="C102" s="1267"/>
      <c r="D102" s="1267"/>
      <c r="E102" s="1267"/>
      <c r="F102" s="1267"/>
      <c r="G102" s="1267"/>
      <c r="H102" s="1267"/>
      <c r="I102" s="1267"/>
      <c r="J102" s="1267"/>
      <c r="K102" s="1267"/>
      <c r="L102" s="1267"/>
      <c r="M102" s="1267"/>
      <c r="N102" s="1267"/>
      <c r="O102" s="1267"/>
      <c r="P102" s="1267"/>
      <c r="Q102" s="1267"/>
    </row>
    <row r="103" spans="1:17" ht="14.25" customHeight="1">
      <c r="A103" s="1267"/>
      <c r="B103" s="1267"/>
      <c r="C103" s="1267"/>
      <c r="D103" s="1267"/>
      <c r="E103" s="1267"/>
      <c r="F103" s="1267"/>
      <c r="G103" s="1267"/>
      <c r="H103" s="1267"/>
      <c r="I103" s="1267"/>
      <c r="J103" s="1267"/>
      <c r="K103" s="1267"/>
      <c r="L103" s="1267"/>
      <c r="M103" s="1267"/>
      <c r="N103" s="1267"/>
      <c r="O103" s="1267"/>
      <c r="P103" s="1267"/>
      <c r="Q103" s="1267"/>
    </row>
    <row r="104" spans="1:17" ht="14.25" customHeight="1">
      <c r="A104" s="1267"/>
      <c r="B104" s="1267"/>
      <c r="C104" s="1267"/>
      <c r="D104" s="1267"/>
      <c r="E104" s="1267"/>
      <c r="F104" s="1267"/>
      <c r="G104" s="1267"/>
      <c r="H104" s="1267"/>
      <c r="I104" s="1267"/>
      <c r="J104" s="1267"/>
      <c r="K104" s="1267"/>
      <c r="L104" s="1267"/>
      <c r="M104" s="1267"/>
      <c r="N104" s="1267"/>
      <c r="O104" s="1267"/>
      <c r="P104" s="1267"/>
      <c r="Q104" s="1267"/>
    </row>
    <row r="105" spans="1:18" s="403" customFormat="1" ht="7.5" customHeight="1">
      <c r="A105" s="1255"/>
      <c r="B105" s="1304"/>
      <c r="C105" s="1268"/>
      <c r="D105" s="1268"/>
      <c r="E105" s="1268"/>
      <c r="F105" s="1268"/>
      <c r="G105" s="1268"/>
      <c r="H105" s="1268"/>
      <c r="I105" s="1268"/>
      <c r="J105" s="1268"/>
      <c r="K105" s="1268"/>
      <c r="L105" s="1268"/>
      <c r="M105" s="1268"/>
      <c r="N105" s="1268"/>
      <c r="O105" s="1268"/>
      <c r="P105" s="1268"/>
      <c r="Q105" s="1268"/>
      <c r="R105" s="412"/>
    </row>
    <row r="106" spans="1:18" s="403" customFormat="1" ht="37.5" customHeight="1">
      <c r="A106" s="1255"/>
      <c r="B106" s="1281"/>
      <c r="C106" s="1470" t="s">
        <v>2405</v>
      </c>
      <c r="D106" s="1473"/>
      <c r="E106" s="1473"/>
      <c r="F106" s="1473"/>
      <c r="G106" s="1473"/>
      <c r="H106" s="1473"/>
      <c r="I106" s="1473"/>
      <c r="J106" s="1473"/>
      <c r="K106" s="1473"/>
      <c r="L106" s="1473"/>
      <c r="M106" s="1473"/>
      <c r="N106" s="1473"/>
      <c r="O106" s="1473"/>
      <c r="P106" s="1473"/>
      <c r="Q106" s="1473"/>
      <c r="R106" s="428"/>
    </row>
    <row r="107" spans="1:18" s="403" customFormat="1" ht="7.5" customHeight="1">
      <c r="A107" s="1255"/>
      <c r="B107" s="1281"/>
      <c r="C107" s="1255"/>
      <c r="D107" s="1255"/>
      <c r="E107" s="1255"/>
      <c r="F107" s="1255"/>
      <c r="G107" s="1255"/>
      <c r="H107" s="1255"/>
      <c r="I107" s="1255"/>
      <c r="J107" s="1255"/>
      <c r="K107" s="1255"/>
      <c r="L107" s="1255"/>
      <c r="M107" s="1255"/>
      <c r="N107" s="1255"/>
      <c r="O107" s="1255"/>
      <c r="P107" s="1255"/>
      <c r="Q107" s="1255"/>
      <c r="R107" s="428"/>
    </row>
    <row r="108" spans="1:18" s="403" customFormat="1" ht="30.75" customHeight="1">
      <c r="A108" s="1255"/>
      <c r="B108" s="1281"/>
      <c r="C108" s="1256" t="s">
        <v>2404</v>
      </c>
      <c r="D108" s="1255"/>
      <c r="E108" s="1255"/>
      <c r="F108" s="1471" t="str">
        <f>$F$6</f>
        <v>Hight-tech výukový pavilon  ČZU</v>
      </c>
      <c r="G108" s="1473"/>
      <c r="H108" s="1473"/>
      <c r="I108" s="1473"/>
      <c r="J108" s="1473"/>
      <c r="K108" s="1473"/>
      <c r="L108" s="1473"/>
      <c r="M108" s="1473"/>
      <c r="N108" s="1473"/>
      <c r="O108" s="1473"/>
      <c r="P108" s="1473"/>
      <c r="Q108" s="1255"/>
      <c r="R108" s="428"/>
    </row>
    <row r="109" spans="1:18" s="403" customFormat="1" ht="37.5" customHeight="1">
      <c r="A109" s="1255"/>
      <c r="B109" s="1281"/>
      <c r="C109" s="1257" t="s">
        <v>2403</v>
      </c>
      <c r="D109" s="1255"/>
      <c r="E109" s="1255"/>
      <c r="F109" s="1488" t="str">
        <f>$F$7</f>
        <v>02 - Infrastruktura a technologie  - rekapitulace rozpočtů specialistů</v>
      </c>
      <c r="G109" s="1473"/>
      <c r="H109" s="1473"/>
      <c r="I109" s="1473"/>
      <c r="J109" s="1473"/>
      <c r="K109" s="1473"/>
      <c r="L109" s="1473"/>
      <c r="M109" s="1473"/>
      <c r="N109" s="1473"/>
      <c r="O109" s="1473"/>
      <c r="P109" s="1473"/>
      <c r="Q109" s="1255"/>
      <c r="R109" s="428"/>
    </row>
    <row r="110" spans="1:18" s="403" customFormat="1" ht="7.5" customHeight="1">
      <c r="A110" s="1255"/>
      <c r="B110" s="1281"/>
      <c r="C110" s="1255"/>
      <c r="D110" s="1255"/>
      <c r="E110" s="1255"/>
      <c r="F110" s="1255"/>
      <c r="G110" s="1255"/>
      <c r="H110" s="1255"/>
      <c r="I110" s="1255"/>
      <c r="J110" s="1255"/>
      <c r="K110" s="1255"/>
      <c r="L110" s="1255"/>
      <c r="M110" s="1255"/>
      <c r="N110" s="1255"/>
      <c r="O110" s="1255"/>
      <c r="P110" s="1255"/>
      <c r="Q110" s="1255"/>
      <c r="R110" s="428"/>
    </row>
    <row r="111" spans="1:18" s="403" customFormat="1" ht="18.95" customHeight="1">
      <c r="A111" s="1255"/>
      <c r="B111" s="1281"/>
      <c r="C111" s="1256" t="s">
        <v>2402</v>
      </c>
      <c r="D111" s="1255"/>
      <c r="E111" s="1255"/>
      <c r="F111" s="1258" t="str">
        <f>$F$9</f>
        <v>Praha 6</v>
      </c>
      <c r="G111" s="1255"/>
      <c r="H111" s="1255"/>
      <c r="I111" s="1255"/>
      <c r="J111" s="1255"/>
      <c r="K111" s="1256" t="s">
        <v>2401</v>
      </c>
      <c r="L111" s="1255"/>
      <c r="M111" s="1478">
        <f>IF($O$9="","",$O$9)</f>
        <v>42975</v>
      </c>
      <c r="N111" s="1473"/>
      <c r="O111" s="1473"/>
      <c r="P111" s="1473"/>
      <c r="Q111" s="1255"/>
      <c r="R111" s="428"/>
    </row>
    <row r="112" spans="1:18" s="403" customFormat="1" ht="7.5" customHeight="1">
      <c r="A112" s="1255"/>
      <c r="B112" s="1281"/>
      <c r="C112" s="1255"/>
      <c r="D112" s="1255"/>
      <c r="E112" s="1255"/>
      <c r="F112" s="1255"/>
      <c r="G112" s="1255"/>
      <c r="H112" s="1255"/>
      <c r="I112" s="1255"/>
      <c r="J112" s="1255"/>
      <c r="K112" s="1255"/>
      <c r="L112" s="1255"/>
      <c r="M112" s="1255"/>
      <c r="N112" s="1255"/>
      <c r="O112" s="1255"/>
      <c r="P112" s="1255"/>
      <c r="Q112" s="1255"/>
      <c r="R112" s="428"/>
    </row>
    <row r="113" spans="1:18" s="403" customFormat="1" ht="15.75" customHeight="1">
      <c r="A113" s="1255"/>
      <c r="B113" s="1281"/>
      <c r="C113" s="1256" t="s">
        <v>2400</v>
      </c>
      <c r="D113" s="1255"/>
      <c r="E113" s="1255"/>
      <c r="F113" s="1258" t="str">
        <f>$E$12</f>
        <v>ČZU, Praha 6</v>
      </c>
      <c r="G113" s="1255"/>
      <c r="H113" s="1255"/>
      <c r="I113" s="1255"/>
      <c r="J113" s="1255"/>
      <c r="K113" s="1256" t="s">
        <v>2399</v>
      </c>
      <c r="L113" s="1255"/>
      <c r="M113" s="1474" t="str">
        <f>$E$18</f>
        <v>Ateliér VV</v>
      </c>
      <c r="N113" s="1473"/>
      <c r="O113" s="1473"/>
      <c r="P113" s="1473"/>
      <c r="Q113" s="1473"/>
      <c r="R113" s="428"/>
    </row>
    <row r="114" spans="1:18" s="403" customFormat="1" ht="15" customHeight="1">
      <c r="A114" s="1255"/>
      <c r="B114" s="1281"/>
      <c r="C114" s="1256" t="s">
        <v>2398</v>
      </c>
      <c r="D114" s="1255"/>
      <c r="E114" s="1255"/>
      <c r="F114" s="1258" t="str">
        <f>IF($E$15="","",$E$15)</f>
        <v xml:space="preserve"> </v>
      </c>
      <c r="G114" s="1255"/>
      <c r="H114" s="1255"/>
      <c r="I114" s="1255"/>
      <c r="J114" s="1255"/>
      <c r="K114" s="1256" t="s">
        <v>2397</v>
      </c>
      <c r="L114" s="1255"/>
      <c r="M114" s="1474" t="str">
        <f>$E$21</f>
        <v xml:space="preserve"> </v>
      </c>
      <c r="N114" s="1473"/>
      <c r="O114" s="1473"/>
      <c r="P114" s="1473"/>
      <c r="Q114" s="1473"/>
      <c r="R114" s="428"/>
    </row>
    <row r="115" spans="1:18" s="403" customFormat="1" ht="11.25" customHeight="1">
      <c r="A115" s="1255"/>
      <c r="B115" s="1281"/>
      <c r="C115" s="1255"/>
      <c r="D115" s="1255"/>
      <c r="E115" s="1255"/>
      <c r="F115" s="1255"/>
      <c r="G115" s="1255"/>
      <c r="H115" s="1255"/>
      <c r="I115" s="1255"/>
      <c r="J115" s="1255"/>
      <c r="K115" s="1255"/>
      <c r="L115" s="1255"/>
      <c r="M115" s="1255"/>
      <c r="N115" s="1255"/>
      <c r="O115" s="1255"/>
      <c r="P115" s="1255"/>
      <c r="Q115" s="1255"/>
      <c r="R115" s="428"/>
    </row>
    <row r="116" spans="1:27" s="409" customFormat="1" ht="30" customHeight="1">
      <c r="A116" s="1307"/>
      <c r="B116" s="1308"/>
      <c r="C116" s="1269" t="s">
        <v>2396</v>
      </c>
      <c r="D116" s="1270" t="s">
        <v>3</v>
      </c>
      <c r="E116" s="1270" t="s">
        <v>2395</v>
      </c>
      <c r="F116" s="1498" t="s">
        <v>0</v>
      </c>
      <c r="G116" s="1499"/>
      <c r="H116" s="1499"/>
      <c r="I116" s="1499"/>
      <c r="J116" s="1270" t="s">
        <v>5</v>
      </c>
      <c r="K116" s="1270" t="s">
        <v>1082</v>
      </c>
      <c r="L116" s="1498" t="s">
        <v>2394</v>
      </c>
      <c r="M116" s="1499"/>
      <c r="N116" s="1498" t="s">
        <v>2393</v>
      </c>
      <c r="O116" s="1499"/>
      <c r="P116" s="1499"/>
      <c r="Q116" s="1500"/>
      <c r="R116" s="444"/>
      <c r="T116" s="443" t="s">
        <v>2392</v>
      </c>
      <c r="U116" s="442" t="s">
        <v>2391</v>
      </c>
      <c r="V116" s="442" t="s">
        <v>2390</v>
      </c>
      <c r="W116" s="442" t="s">
        <v>2389</v>
      </c>
      <c r="X116" s="442" t="s">
        <v>2388</v>
      </c>
      <c r="Y116" s="442" t="s">
        <v>2387</v>
      </c>
      <c r="Z116" s="442" t="s">
        <v>2386</v>
      </c>
      <c r="AA116" s="441" t="s">
        <v>2385</v>
      </c>
    </row>
    <row r="117" spans="1:63" s="403" customFormat="1" ht="30" customHeight="1">
      <c r="A117" s="1255"/>
      <c r="B117" s="1281"/>
      <c r="C117" s="1260" t="s">
        <v>2384</v>
      </c>
      <c r="D117" s="1255"/>
      <c r="E117" s="1255"/>
      <c r="F117" s="1255"/>
      <c r="G117" s="1255"/>
      <c r="H117" s="1255"/>
      <c r="I117" s="1255"/>
      <c r="J117" s="1255"/>
      <c r="K117" s="1255"/>
      <c r="L117" s="1255"/>
      <c r="M117" s="1255"/>
      <c r="N117" s="1501">
        <f>$BK$117</f>
        <v>0</v>
      </c>
      <c r="O117" s="1473"/>
      <c r="P117" s="1473"/>
      <c r="Q117" s="1473"/>
      <c r="R117" s="428"/>
      <c r="T117" s="440"/>
      <c r="U117" s="438"/>
      <c r="V117" s="438"/>
      <c r="W117" s="439">
        <f>$W$118+$W$124+$W$132</f>
        <v>0</v>
      </c>
      <c r="X117" s="438"/>
      <c r="Y117" s="439">
        <f>$Y$118+$Y$124+$Y$132</f>
        <v>0</v>
      </c>
      <c r="Z117" s="438"/>
      <c r="AA117" s="437">
        <f>$AA$118+$AA$124+$AA$132</f>
        <v>0</v>
      </c>
      <c r="AT117" s="403" t="s">
        <v>1259</v>
      </c>
      <c r="AU117" s="403" t="s">
        <v>1283</v>
      </c>
      <c r="BK117" s="408">
        <f>$BK$118+$BK$124+$BK$132</f>
        <v>0</v>
      </c>
    </row>
    <row r="118" spans="1:63" s="405" customFormat="1" ht="37.5" customHeight="1">
      <c r="A118" s="1271"/>
      <c r="B118" s="1309"/>
      <c r="C118" s="1271"/>
      <c r="D118" s="1272" t="s">
        <v>2501</v>
      </c>
      <c r="E118" s="1272"/>
      <c r="F118" s="1272"/>
      <c r="G118" s="1272"/>
      <c r="H118" s="1272"/>
      <c r="I118" s="1272"/>
      <c r="J118" s="1272"/>
      <c r="K118" s="1272"/>
      <c r="L118" s="1272"/>
      <c r="M118" s="1272"/>
      <c r="N118" s="1502">
        <f>$BK$118</f>
        <v>0</v>
      </c>
      <c r="O118" s="1503"/>
      <c r="P118" s="1503"/>
      <c r="Q118" s="1503"/>
      <c r="R118" s="433"/>
      <c r="T118" s="432"/>
      <c r="W118" s="431">
        <f>$W$119</f>
        <v>0</v>
      </c>
      <c r="Y118" s="431">
        <f>$Y$119</f>
        <v>0</v>
      </c>
      <c r="AA118" s="430">
        <f>$AA$119</f>
        <v>0</v>
      </c>
      <c r="AR118" s="407" t="s">
        <v>457</v>
      </c>
      <c r="AT118" s="407" t="s">
        <v>1259</v>
      </c>
      <c r="AU118" s="407" t="s">
        <v>1258</v>
      </c>
      <c r="AY118" s="407" t="s">
        <v>1262</v>
      </c>
      <c r="BK118" s="406">
        <f>$BK$119</f>
        <v>0</v>
      </c>
    </row>
    <row r="119" spans="1:63" s="405" customFormat="1" ht="21" customHeight="1">
      <c r="A119" s="1271"/>
      <c r="B119" s="1309"/>
      <c r="C119" s="1271"/>
      <c r="D119" s="1273" t="s">
        <v>2500</v>
      </c>
      <c r="E119" s="1273"/>
      <c r="F119" s="1273"/>
      <c r="G119" s="1273"/>
      <c r="H119" s="1273"/>
      <c r="I119" s="1273"/>
      <c r="J119" s="1273"/>
      <c r="K119" s="1273"/>
      <c r="L119" s="1273"/>
      <c r="M119" s="1273"/>
      <c r="N119" s="1504">
        <f>$BK$119</f>
        <v>0</v>
      </c>
      <c r="O119" s="1503"/>
      <c r="P119" s="1503"/>
      <c r="Q119" s="1503"/>
      <c r="R119" s="433"/>
      <c r="T119" s="432"/>
      <c r="W119" s="431">
        <f>SUM($W$120:$W$123)</f>
        <v>0</v>
      </c>
      <c r="Y119" s="431">
        <f>SUM($Y$120:$Y$123)</f>
        <v>0</v>
      </c>
      <c r="AA119" s="430">
        <f>SUM($AA$120:$AA$123)</f>
        <v>0</v>
      </c>
      <c r="AR119" s="407" t="s">
        <v>457</v>
      </c>
      <c r="AT119" s="407" t="s">
        <v>1259</v>
      </c>
      <c r="AU119" s="407" t="s">
        <v>457</v>
      </c>
      <c r="AY119" s="407" t="s">
        <v>1262</v>
      </c>
      <c r="BK119" s="406">
        <f>SUM($BK$120:$BK$123)</f>
        <v>0</v>
      </c>
    </row>
    <row r="120" spans="1:65" s="403" customFormat="1" ht="15.75" customHeight="1">
      <c r="A120" s="1255"/>
      <c r="B120" s="1281"/>
      <c r="C120" s="1274" t="s">
        <v>457</v>
      </c>
      <c r="D120" s="1274" t="s">
        <v>1257</v>
      </c>
      <c r="E120" s="1275" t="s">
        <v>2499</v>
      </c>
      <c r="F120" s="1495" t="s">
        <v>2498</v>
      </c>
      <c r="G120" s="1496"/>
      <c r="H120" s="1496"/>
      <c r="I120" s="1496"/>
      <c r="J120" s="1276" t="s">
        <v>17</v>
      </c>
      <c r="K120" s="1277">
        <v>1</v>
      </c>
      <c r="L120" s="1497">
        <f>'SO 02  KOMCE'!F139</f>
        <v>0</v>
      </c>
      <c r="M120" s="1496"/>
      <c r="N120" s="1497">
        <f>ROUND($L$120*$K$120,0)</f>
        <v>0</v>
      </c>
      <c r="O120" s="1496"/>
      <c r="P120" s="1496"/>
      <c r="Q120" s="1496"/>
      <c r="R120" s="428"/>
      <c r="T120" s="427"/>
      <c r="U120" s="436" t="s">
        <v>1256</v>
      </c>
      <c r="V120" s="435">
        <v>0</v>
      </c>
      <c r="W120" s="435">
        <f>$V$120*$K$120</f>
        <v>0</v>
      </c>
      <c r="X120" s="435">
        <v>0</v>
      </c>
      <c r="Y120" s="435">
        <f>$X$120*$K$120</f>
        <v>0</v>
      </c>
      <c r="Z120" s="435">
        <v>0</v>
      </c>
      <c r="AA120" s="434">
        <f>$Z$120*$K$120</f>
        <v>0</v>
      </c>
      <c r="AR120" s="403" t="s">
        <v>1261</v>
      </c>
      <c r="AT120" s="403" t="s">
        <v>1257</v>
      </c>
      <c r="AU120" s="403" t="s">
        <v>1284</v>
      </c>
      <c r="AY120" s="403" t="s">
        <v>1262</v>
      </c>
      <c r="BE120" s="404">
        <f>IF($U$120="základní",$N$120,0)</f>
        <v>0</v>
      </c>
      <c r="BF120" s="404">
        <f>IF($U$120="snížená",$N$120,0)</f>
        <v>0</v>
      </c>
      <c r="BG120" s="404">
        <f>IF($U$120="zákl. přenesená",$N$120,0)</f>
        <v>0</v>
      </c>
      <c r="BH120" s="404">
        <f>IF($U$120="sníž. přenesená",$N$120,0)</f>
        <v>0</v>
      </c>
      <c r="BI120" s="404">
        <f>IF($U$120="nulová",$N$120,0)</f>
        <v>0</v>
      </c>
      <c r="BJ120" s="403" t="s">
        <v>457</v>
      </c>
      <c r="BK120" s="404">
        <f>ROUND($L$120*$K$120,0)</f>
        <v>0</v>
      </c>
      <c r="BL120" s="403" t="s">
        <v>1261</v>
      </c>
      <c r="BM120" s="403" t="s">
        <v>2497</v>
      </c>
    </row>
    <row r="121" spans="1:65" s="403" customFormat="1" ht="15.75" customHeight="1">
      <c r="A121" s="1255"/>
      <c r="B121" s="1281"/>
      <c r="C121" s="1274" t="s">
        <v>1284</v>
      </c>
      <c r="D121" s="1274" t="s">
        <v>1257</v>
      </c>
      <c r="E121" s="1275" t="s">
        <v>2496</v>
      </c>
      <c r="F121" s="1495" t="s">
        <v>2495</v>
      </c>
      <c r="G121" s="1496"/>
      <c r="H121" s="1496"/>
      <c r="I121" s="1496"/>
      <c r="J121" s="1276" t="s">
        <v>17</v>
      </c>
      <c r="K121" s="1277">
        <v>1</v>
      </c>
      <c r="L121" s="1497">
        <f>'SO 14 Sadové úpravy'!E176</f>
        <v>0</v>
      </c>
      <c r="M121" s="1496"/>
      <c r="N121" s="1497">
        <f>ROUND($L$121*$K$121,0)</f>
        <v>0</v>
      </c>
      <c r="O121" s="1496"/>
      <c r="P121" s="1496"/>
      <c r="Q121" s="1496"/>
      <c r="R121" s="428"/>
      <c r="T121" s="427"/>
      <c r="U121" s="436" t="s">
        <v>1256</v>
      </c>
      <c r="V121" s="435">
        <v>0</v>
      </c>
      <c r="W121" s="435">
        <f>$V$121*$K$121</f>
        <v>0</v>
      </c>
      <c r="X121" s="435">
        <v>0</v>
      </c>
      <c r="Y121" s="435">
        <f>$X$121*$K$121</f>
        <v>0</v>
      </c>
      <c r="Z121" s="435">
        <v>0</v>
      </c>
      <c r="AA121" s="434">
        <f>$Z$121*$K$121</f>
        <v>0</v>
      </c>
      <c r="AR121" s="403" t="s">
        <v>1261</v>
      </c>
      <c r="AT121" s="403" t="s">
        <v>1257</v>
      </c>
      <c r="AU121" s="403" t="s">
        <v>1284</v>
      </c>
      <c r="AY121" s="403" t="s">
        <v>1262</v>
      </c>
      <c r="BE121" s="404">
        <f>IF($U$121="základní",$N$121,0)</f>
        <v>0</v>
      </c>
      <c r="BF121" s="404">
        <f>IF($U$121="snížená",$N$121,0)</f>
        <v>0</v>
      </c>
      <c r="BG121" s="404">
        <f>IF($U$121="zákl. přenesená",$N$121,0)</f>
        <v>0</v>
      </c>
      <c r="BH121" s="404">
        <f>IF($U$121="sníž. přenesená",$N$121,0)</f>
        <v>0</v>
      </c>
      <c r="BI121" s="404">
        <f>IF($U$121="nulová",$N$121,0)</f>
        <v>0</v>
      </c>
      <c r="BJ121" s="403" t="s">
        <v>457</v>
      </c>
      <c r="BK121" s="404">
        <f>ROUND($L$121*$K$121,0)</f>
        <v>0</v>
      </c>
      <c r="BL121" s="403" t="s">
        <v>1261</v>
      </c>
      <c r="BM121" s="403" t="s">
        <v>2494</v>
      </c>
    </row>
    <row r="122" spans="1:65" s="403" customFormat="1" ht="15.75" customHeight="1">
      <c r="A122" s="1255"/>
      <c r="B122" s="1281"/>
      <c r="C122" s="1274" t="s">
        <v>1304</v>
      </c>
      <c r="D122" s="1274" t="s">
        <v>1257</v>
      </c>
      <c r="E122" s="1275" t="s">
        <v>2493</v>
      </c>
      <c r="F122" s="1495" t="s">
        <v>2492</v>
      </c>
      <c r="G122" s="1496"/>
      <c r="H122" s="1496"/>
      <c r="I122" s="1496"/>
      <c r="J122" s="1276" t="s">
        <v>17</v>
      </c>
      <c r="K122" s="1277">
        <v>1</v>
      </c>
      <c r="L122" s="1497">
        <f>'SO 15 DROBNÁ ARCHITEKTURA'!G18</f>
        <v>0</v>
      </c>
      <c r="M122" s="1496"/>
      <c r="N122" s="1497">
        <f>ROUND($L$122*$K$122,0)</f>
        <v>0</v>
      </c>
      <c r="O122" s="1496"/>
      <c r="P122" s="1496"/>
      <c r="Q122" s="1496"/>
      <c r="R122" s="428"/>
      <c r="T122" s="427"/>
      <c r="U122" s="436" t="s">
        <v>1256</v>
      </c>
      <c r="V122" s="435">
        <v>0</v>
      </c>
      <c r="W122" s="435">
        <f>$V$122*$K$122</f>
        <v>0</v>
      </c>
      <c r="X122" s="435">
        <v>0</v>
      </c>
      <c r="Y122" s="435">
        <f>$X$122*$K$122</f>
        <v>0</v>
      </c>
      <c r="Z122" s="435">
        <v>0</v>
      </c>
      <c r="AA122" s="434">
        <f>$Z$122*$K$122</f>
        <v>0</v>
      </c>
      <c r="AR122" s="403" t="s">
        <v>1261</v>
      </c>
      <c r="AT122" s="403" t="s">
        <v>1257</v>
      </c>
      <c r="AU122" s="403" t="s">
        <v>1284</v>
      </c>
      <c r="AY122" s="403" t="s">
        <v>1262</v>
      </c>
      <c r="BE122" s="404">
        <f>IF($U$122="základní",$N$122,0)</f>
        <v>0</v>
      </c>
      <c r="BF122" s="404">
        <f>IF($U$122="snížená",$N$122,0)</f>
        <v>0</v>
      </c>
      <c r="BG122" s="404">
        <f>IF($U$122="zákl. přenesená",$N$122,0)</f>
        <v>0</v>
      </c>
      <c r="BH122" s="404">
        <f>IF($U$122="sníž. přenesená",$N$122,0)</f>
        <v>0</v>
      </c>
      <c r="BI122" s="404">
        <f>IF($U$122="nulová",$N$122,0)</f>
        <v>0</v>
      </c>
      <c r="BJ122" s="403" t="s">
        <v>457</v>
      </c>
      <c r="BK122" s="404">
        <f>ROUND($L$122*$K$122,0)</f>
        <v>0</v>
      </c>
      <c r="BL122" s="403" t="s">
        <v>1261</v>
      </c>
      <c r="BM122" s="403" t="s">
        <v>2491</v>
      </c>
    </row>
    <row r="123" spans="1:65" s="403" customFormat="1" ht="15.75" customHeight="1">
      <c r="A123" s="1255"/>
      <c r="B123" s="1281"/>
      <c r="C123" s="1274" t="s">
        <v>1261</v>
      </c>
      <c r="D123" s="1274" t="s">
        <v>1257</v>
      </c>
      <c r="E123" s="1275" t="s">
        <v>2490</v>
      </c>
      <c r="F123" s="1495" t="s">
        <v>2489</v>
      </c>
      <c r="G123" s="1496"/>
      <c r="H123" s="1496"/>
      <c r="I123" s="1496"/>
      <c r="J123" s="1276" t="s">
        <v>17</v>
      </c>
      <c r="K123" s="1277">
        <v>1</v>
      </c>
      <c r="L123" s="1497">
        <f>'SO 13 - Areálová přípojka da.. '!M30</f>
        <v>0</v>
      </c>
      <c r="M123" s="1496"/>
      <c r="N123" s="1497">
        <f>ROUND($L$123*$K$123,0)</f>
        <v>0</v>
      </c>
      <c r="O123" s="1496"/>
      <c r="P123" s="1496"/>
      <c r="Q123" s="1496"/>
      <c r="R123" s="428"/>
      <c r="T123" s="427"/>
      <c r="U123" s="436" t="s">
        <v>1256</v>
      </c>
      <c r="V123" s="435">
        <v>0</v>
      </c>
      <c r="W123" s="435">
        <f>$V$123*$K$123</f>
        <v>0</v>
      </c>
      <c r="X123" s="435">
        <v>0</v>
      </c>
      <c r="Y123" s="435">
        <f>$X$123*$K$123</f>
        <v>0</v>
      </c>
      <c r="Z123" s="435">
        <v>0</v>
      </c>
      <c r="AA123" s="434">
        <f>$Z$123*$K$123</f>
        <v>0</v>
      </c>
      <c r="AR123" s="403" t="s">
        <v>1261</v>
      </c>
      <c r="AT123" s="403" t="s">
        <v>1257</v>
      </c>
      <c r="AU123" s="403" t="s">
        <v>1284</v>
      </c>
      <c r="AY123" s="403" t="s">
        <v>1262</v>
      </c>
      <c r="BE123" s="404">
        <f>IF($U$123="základní",$N$123,0)</f>
        <v>0</v>
      </c>
      <c r="BF123" s="404">
        <f>IF($U$123="snížená",$N$123,0)</f>
        <v>0</v>
      </c>
      <c r="BG123" s="404">
        <f>IF($U$123="zákl. přenesená",$N$123,0)</f>
        <v>0</v>
      </c>
      <c r="BH123" s="404">
        <f>IF($U$123="sníž. přenesená",$N$123,0)</f>
        <v>0</v>
      </c>
      <c r="BI123" s="404">
        <f>IF($U$123="nulová",$N$123,0)</f>
        <v>0</v>
      </c>
      <c r="BJ123" s="403" t="s">
        <v>457</v>
      </c>
      <c r="BK123" s="404">
        <f>ROUND($L$123*$K$123,0)</f>
        <v>0</v>
      </c>
      <c r="BL123" s="403" t="s">
        <v>1261</v>
      </c>
      <c r="BM123" s="403" t="s">
        <v>2488</v>
      </c>
    </row>
    <row r="124" spans="1:63" s="405" customFormat="1" ht="37.5" customHeight="1">
      <c r="A124" s="1271"/>
      <c r="B124" s="1309"/>
      <c r="C124" s="1271"/>
      <c r="D124" s="1272" t="s">
        <v>2487</v>
      </c>
      <c r="E124" s="1272"/>
      <c r="F124" s="1272"/>
      <c r="G124" s="1272"/>
      <c r="H124" s="1272"/>
      <c r="I124" s="1272"/>
      <c r="J124" s="1272"/>
      <c r="K124" s="1272"/>
      <c r="L124" s="1272"/>
      <c r="M124" s="1272"/>
      <c r="N124" s="1502">
        <f>$BK$124</f>
        <v>0</v>
      </c>
      <c r="O124" s="1503"/>
      <c r="P124" s="1503"/>
      <c r="Q124" s="1503"/>
      <c r="R124" s="433"/>
      <c r="T124" s="432"/>
      <c r="W124" s="431">
        <f>$W$125</f>
        <v>0</v>
      </c>
      <c r="Y124" s="431">
        <f>$Y$125</f>
        <v>0</v>
      </c>
      <c r="AA124" s="430">
        <f>$AA$125</f>
        <v>0</v>
      </c>
      <c r="AR124" s="407" t="s">
        <v>1284</v>
      </c>
      <c r="AT124" s="407" t="s">
        <v>1259</v>
      </c>
      <c r="AU124" s="407" t="s">
        <v>1258</v>
      </c>
      <c r="AY124" s="407" t="s">
        <v>1262</v>
      </c>
      <c r="BK124" s="406">
        <f>$BK$125</f>
        <v>0</v>
      </c>
    </row>
    <row r="125" spans="1:63" s="405" customFormat="1" ht="21" customHeight="1">
      <c r="A125" s="1271"/>
      <c r="B125" s="1309"/>
      <c r="C125" s="1271"/>
      <c r="D125" s="1273" t="s">
        <v>1792</v>
      </c>
      <c r="E125" s="1273"/>
      <c r="F125" s="1273"/>
      <c r="G125" s="1273"/>
      <c r="H125" s="1273"/>
      <c r="I125" s="1273"/>
      <c r="J125" s="1273"/>
      <c r="K125" s="1273"/>
      <c r="L125" s="1273"/>
      <c r="M125" s="1273"/>
      <c r="N125" s="1504">
        <f>$BK$125</f>
        <v>0</v>
      </c>
      <c r="O125" s="1503"/>
      <c r="P125" s="1503"/>
      <c r="Q125" s="1503"/>
      <c r="R125" s="433"/>
      <c r="T125" s="432"/>
      <c r="W125" s="431">
        <f>SUM($W$126:$W$131)</f>
        <v>0</v>
      </c>
      <c r="Y125" s="431">
        <f>SUM($Y$126:$Y$131)</f>
        <v>0</v>
      </c>
      <c r="AA125" s="430">
        <f>SUM($AA$126:$AA$131)</f>
        <v>0</v>
      </c>
      <c r="AR125" s="407" t="s">
        <v>1284</v>
      </c>
      <c r="AT125" s="407" t="s">
        <v>1259</v>
      </c>
      <c r="AU125" s="407" t="s">
        <v>457</v>
      </c>
      <c r="AY125" s="407" t="s">
        <v>1262</v>
      </c>
      <c r="BK125" s="406">
        <f>SUM($BK$126:$BK$131)</f>
        <v>0</v>
      </c>
    </row>
    <row r="126" spans="1:65" s="403" customFormat="1" ht="15.75" customHeight="1">
      <c r="A126" s="1255"/>
      <c r="B126" s="1281"/>
      <c r="C126" s="1274" t="s">
        <v>2375</v>
      </c>
      <c r="D126" s="1274" t="s">
        <v>1257</v>
      </c>
      <c r="E126" s="1275" t="s">
        <v>2486</v>
      </c>
      <c r="F126" s="1495" t="s">
        <v>2485</v>
      </c>
      <c r="G126" s="1496"/>
      <c r="H126" s="1496"/>
      <c r="I126" s="1496"/>
      <c r="J126" s="1276" t="s">
        <v>17</v>
      </c>
      <c r="K126" s="1277">
        <v>1</v>
      </c>
      <c r="L126" s="1497">
        <f>'SO 03 AREÁLOVÁ PRÍPOJKA PLYNU'!F21</f>
        <v>0</v>
      </c>
      <c r="M126" s="1496"/>
      <c r="N126" s="1497">
        <f>ROUND($L$126*$K$126,0)</f>
        <v>0</v>
      </c>
      <c r="O126" s="1496"/>
      <c r="P126" s="1496"/>
      <c r="Q126" s="1496"/>
      <c r="R126" s="428"/>
      <c r="T126" s="427"/>
      <c r="U126" s="436" t="s">
        <v>1256</v>
      </c>
      <c r="V126" s="435">
        <v>0</v>
      </c>
      <c r="W126" s="435">
        <f>$V$126*$K$126</f>
        <v>0</v>
      </c>
      <c r="X126" s="435">
        <v>0</v>
      </c>
      <c r="Y126" s="435">
        <f>$X$126*$K$126</f>
        <v>0</v>
      </c>
      <c r="Z126" s="435">
        <v>0</v>
      </c>
      <c r="AA126" s="434">
        <f>$Z$126*$K$126</f>
        <v>0</v>
      </c>
      <c r="AR126" s="403" t="s">
        <v>1336</v>
      </c>
      <c r="AT126" s="403" t="s">
        <v>1257</v>
      </c>
      <c r="AU126" s="403" t="s">
        <v>1284</v>
      </c>
      <c r="AY126" s="403" t="s">
        <v>1262</v>
      </c>
      <c r="BE126" s="404">
        <f>IF($U$126="základní",$N$126,0)</f>
        <v>0</v>
      </c>
      <c r="BF126" s="404">
        <f>IF($U$126="snížená",$N$126,0)</f>
        <v>0</v>
      </c>
      <c r="BG126" s="404">
        <f>IF($U$126="zákl. přenesená",$N$126,0)</f>
        <v>0</v>
      </c>
      <c r="BH126" s="404">
        <f>IF($U$126="sníž. přenesená",$N$126,0)</f>
        <v>0</v>
      </c>
      <c r="BI126" s="404">
        <f>IF($U$126="nulová",$N$126,0)</f>
        <v>0</v>
      </c>
      <c r="BJ126" s="403" t="s">
        <v>457</v>
      </c>
      <c r="BK126" s="404">
        <f>ROUND($L$126*$K$126,0)</f>
        <v>0</v>
      </c>
      <c r="BL126" s="403" t="s">
        <v>1336</v>
      </c>
      <c r="BM126" s="403" t="s">
        <v>2484</v>
      </c>
    </row>
    <row r="127" spans="1:65" s="403" customFormat="1" ht="15.75" customHeight="1">
      <c r="A127" s="1255"/>
      <c r="B127" s="1281"/>
      <c r="C127" s="1274" t="s">
        <v>2367</v>
      </c>
      <c r="D127" s="1274" t="s">
        <v>1257</v>
      </c>
      <c r="E127" s="1275" t="s">
        <v>2483</v>
      </c>
      <c r="F127" s="1495" t="s">
        <v>2482</v>
      </c>
      <c r="G127" s="1496"/>
      <c r="H127" s="1496"/>
      <c r="I127" s="1496"/>
      <c r="J127" s="1276" t="s">
        <v>17</v>
      </c>
      <c r="K127" s="1277">
        <v>1</v>
      </c>
      <c r="L127" s="1497">
        <f>'SO 04 PŘÍPOJKA VODY'!F12</f>
        <v>0</v>
      </c>
      <c r="M127" s="1496"/>
      <c r="N127" s="1497">
        <f>ROUND($L$127*$K$127,0)</f>
        <v>0</v>
      </c>
      <c r="O127" s="1496"/>
      <c r="P127" s="1496"/>
      <c r="Q127" s="1496"/>
      <c r="R127" s="428"/>
      <c r="T127" s="427"/>
      <c r="U127" s="436" t="s">
        <v>1256</v>
      </c>
      <c r="V127" s="435">
        <v>0</v>
      </c>
      <c r="W127" s="435">
        <f>$V$127*$K$127</f>
        <v>0</v>
      </c>
      <c r="X127" s="435">
        <v>0</v>
      </c>
      <c r="Y127" s="435">
        <f>$X$127*$K$127</f>
        <v>0</v>
      </c>
      <c r="Z127" s="435">
        <v>0</v>
      </c>
      <c r="AA127" s="434">
        <f>$Z$127*$K$127</f>
        <v>0</v>
      </c>
      <c r="AR127" s="403" t="s">
        <v>1336</v>
      </c>
      <c r="AT127" s="403" t="s">
        <v>1257</v>
      </c>
      <c r="AU127" s="403" t="s">
        <v>1284</v>
      </c>
      <c r="AY127" s="403" t="s">
        <v>1262</v>
      </c>
      <c r="BE127" s="404">
        <f>IF($U$127="základní",$N$127,0)</f>
        <v>0</v>
      </c>
      <c r="BF127" s="404">
        <f>IF($U$127="snížená",$N$127,0)</f>
        <v>0</v>
      </c>
      <c r="BG127" s="404">
        <f>IF($U$127="zákl. přenesená",$N$127,0)</f>
        <v>0</v>
      </c>
      <c r="BH127" s="404">
        <f>IF($U$127="sníž. přenesená",$N$127,0)</f>
        <v>0</v>
      </c>
      <c r="BI127" s="404">
        <f>IF($U$127="nulová",$N$127,0)</f>
        <v>0</v>
      </c>
      <c r="BJ127" s="403" t="s">
        <v>457</v>
      </c>
      <c r="BK127" s="404">
        <f>ROUND($L$127*$K$127,0)</f>
        <v>0</v>
      </c>
      <c r="BL127" s="403" t="s">
        <v>1336</v>
      </c>
      <c r="BM127" s="403" t="s">
        <v>2481</v>
      </c>
    </row>
    <row r="128" spans="1:65" s="403" customFormat="1" ht="15.75" customHeight="1">
      <c r="A128" s="1255"/>
      <c r="B128" s="1281"/>
      <c r="C128" s="1274" t="s">
        <v>2363</v>
      </c>
      <c r="D128" s="1274" t="s">
        <v>1257</v>
      </c>
      <c r="E128" s="1275" t="s">
        <v>2480</v>
      </c>
      <c r="F128" s="1495" t="s">
        <v>2479</v>
      </c>
      <c r="G128" s="1496"/>
      <c r="H128" s="1496"/>
      <c r="I128" s="1496"/>
      <c r="J128" s="1276" t="s">
        <v>17</v>
      </c>
      <c r="K128" s="1277">
        <v>1</v>
      </c>
      <c r="L128" s="1497">
        <f>'SO 05 Přeložka vody'!F13</f>
        <v>0</v>
      </c>
      <c r="M128" s="1496"/>
      <c r="N128" s="1497">
        <f>ROUND($L$128*$K$128,0)</f>
        <v>0</v>
      </c>
      <c r="O128" s="1496"/>
      <c r="P128" s="1496"/>
      <c r="Q128" s="1496"/>
      <c r="R128" s="428"/>
      <c r="T128" s="427"/>
      <c r="U128" s="436" t="s">
        <v>1256</v>
      </c>
      <c r="V128" s="435">
        <v>0</v>
      </c>
      <c r="W128" s="435">
        <f>$V$128*$K$128</f>
        <v>0</v>
      </c>
      <c r="X128" s="435">
        <v>0</v>
      </c>
      <c r="Y128" s="435">
        <f>$X$128*$K$128</f>
        <v>0</v>
      </c>
      <c r="Z128" s="435">
        <v>0</v>
      </c>
      <c r="AA128" s="434">
        <f>$Z$128*$K$128</f>
        <v>0</v>
      </c>
      <c r="AR128" s="403" t="s">
        <v>1336</v>
      </c>
      <c r="AT128" s="403" t="s">
        <v>1257</v>
      </c>
      <c r="AU128" s="403" t="s">
        <v>1284</v>
      </c>
      <c r="AY128" s="403" t="s">
        <v>1262</v>
      </c>
      <c r="BE128" s="404">
        <f>IF($U$128="základní",$N$128,0)</f>
        <v>0</v>
      </c>
      <c r="BF128" s="404">
        <f>IF($U$128="snížená",$N$128,0)</f>
        <v>0</v>
      </c>
      <c r="BG128" s="404">
        <f>IF($U$128="zákl. přenesená",$N$128,0)</f>
        <v>0</v>
      </c>
      <c r="BH128" s="404">
        <f>IF($U$128="sníž. přenesená",$N$128,0)</f>
        <v>0</v>
      </c>
      <c r="BI128" s="404">
        <f>IF($U$128="nulová",$N$128,0)</f>
        <v>0</v>
      </c>
      <c r="BJ128" s="403" t="s">
        <v>457</v>
      </c>
      <c r="BK128" s="404">
        <f>ROUND($L$128*$K$128,0)</f>
        <v>0</v>
      </c>
      <c r="BL128" s="403" t="s">
        <v>1336</v>
      </c>
      <c r="BM128" s="403" t="s">
        <v>2478</v>
      </c>
    </row>
    <row r="129" spans="1:65" s="403" customFormat="1" ht="15.75" customHeight="1">
      <c r="A129" s="1255"/>
      <c r="B129" s="1281"/>
      <c r="C129" s="1274" t="s">
        <v>1264</v>
      </c>
      <c r="D129" s="1274" t="s">
        <v>1257</v>
      </c>
      <c r="E129" s="1275" t="s">
        <v>2477</v>
      </c>
      <c r="F129" s="1495" t="s">
        <v>2476</v>
      </c>
      <c r="G129" s="1496"/>
      <c r="H129" s="1496"/>
      <c r="I129" s="1496"/>
      <c r="J129" s="1276" t="s">
        <v>17</v>
      </c>
      <c r="K129" s="1277">
        <v>1</v>
      </c>
      <c r="L129" s="1497">
        <f>'SO 06 Areálová kanalizace'!F11</f>
        <v>0</v>
      </c>
      <c r="M129" s="1496"/>
      <c r="N129" s="1497">
        <f>ROUND($L$129*$K$129,0)</f>
        <v>0</v>
      </c>
      <c r="O129" s="1496"/>
      <c r="P129" s="1496"/>
      <c r="Q129" s="1496"/>
      <c r="R129" s="428"/>
      <c r="T129" s="427"/>
      <c r="U129" s="436" t="s">
        <v>1256</v>
      </c>
      <c r="V129" s="435">
        <v>0</v>
      </c>
      <c r="W129" s="435">
        <f>$V$129*$K$129</f>
        <v>0</v>
      </c>
      <c r="X129" s="435">
        <v>0</v>
      </c>
      <c r="Y129" s="435">
        <f>$X$129*$K$129</f>
        <v>0</v>
      </c>
      <c r="Z129" s="435">
        <v>0</v>
      </c>
      <c r="AA129" s="434">
        <f>$Z$129*$K$129</f>
        <v>0</v>
      </c>
      <c r="AR129" s="403" t="s">
        <v>1336</v>
      </c>
      <c r="AT129" s="403" t="s">
        <v>1257</v>
      </c>
      <c r="AU129" s="403" t="s">
        <v>1284</v>
      </c>
      <c r="AY129" s="403" t="s">
        <v>1262</v>
      </c>
      <c r="BE129" s="404">
        <f>IF($U$129="základní",$N$129,0)</f>
        <v>0</v>
      </c>
      <c r="BF129" s="404">
        <f>IF($U$129="snížená",$N$129,0)</f>
        <v>0</v>
      </c>
      <c r="BG129" s="404">
        <f>IF($U$129="zákl. přenesená",$N$129,0)</f>
        <v>0</v>
      </c>
      <c r="BH129" s="404">
        <f>IF($U$129="sníž. přenesená",$N$129,0)</f>
        <v>0</v>
      </c>
      <c r="BI129" s="404">
        <f>IF($U$129="nulová",$N$129,0)</f>
        <v>0</v>
      </c>
      <c r="BJ129" s="403" t="s">
        <v>457</v>
      </c>
      <c r="BK129" s="404">
        <f>ROUND($L$129*$K$129,0)</f>
        <v>0</v>
      </c>
      <c r="BL129" s="403" t="s">
        <v>1336</v>
      </c>
      <c r="BM129" s="403" t="s">
        <v>2475</v>
      </c>
    </row>
    <row r="130" spans="1:65" s="403" customFormat="1" ht="15.75" customHeight="1">
      <c r="A130" s="1255"/>
      <c r="B130" s="1281"/>
      <c r="C130" s="1274" t="s">
        <v>2358</v>
      </c>
      <c r="D130" s="1274" t="s">
        <v>1257</v>
      </c>
      <c r="E130" s="1275" t="s">
        <v>2474</v>
      </c>
      <c r="F130" s="1495" t="s">
        <v>2473</v>
      </c>
      <c r="G130" s="1496"/>
      <c r="H130" s="1496"/>
      <c r="I130" s="1496"/>
      <c r="J130" s="1276" t="s">
        <v>17</v>
      </c>
      <c r="K130" s="1277">
        <v>1</v>
      </c>
      <c r="L130" s="1497">
        <f>'SO 07 Areálová deštová kanaliza'!F15</f>
        <v>0</v>
      </c>
      <c r="M130" s="1496"/>
      <c r="N130" s="1497">
        <f>ROUND($L$130*$K$130,0)</f>
        <v>0</v>
      </c>
      <c r="O130" s="1496"/>
      <c r="P130" s="1496"/>
      <c r="Q130" s="1496"/>
      <c r="R130" s="428"/>
      <c r="T130" s="427"/>
      <c r="U130" s="436" t="s">
        <v>1256</v>
      </c>
      <c r="V130" s="435">
        <v>0</v>
      </c>
      <c r="W130" s="435">
        <f>$V$130*$K$130</f>
        <v>0</v>
      </c>
      <c r="X130" s="435">
        <v>0</v>
      </c>
      <c r="Y130" s="435">
        <f>$X$130*$K$130</f>
        <v>0</v>
      </c>
      <c r="Z130" s="435">
        <v>0</v>
      </c>
      <c r="AA130" s="434">
        <f>$Z$130*$K$130</f>
        <v>0</v>
      </c>
      <c r="AR130" s="403" t="s">
        <v>1336</v>
      </c>
      <c r="AT130" s="403" t="s">
        <v>1257</v>
      </c>
      <c r="AU130" s="403" t="s">
        <v>1284</v>
      </c>
      <c r="AY130" s="403" t="s">
        <v>1262</v>
      </c>
      <c r="BE130" s="404">
        <f>IF($U$130="základní",$N$130,0)</f>
        <v>0</v>
      </c>
      <c r="BF130" s="404">
        <f>IF($U$130="snížená",$N$130,0)</f>
        <v>0</v>
      </c>
      <c r="BG130" s="404">
        <f>IF($U$130="zákl. přenesená",$N$130,0)</f>
        <v>0</v>
      </c>
      <c r="BH130" s="404">
        <f>IF($U$130="sníž. přenesená",$N$130,0)</f>
        <v>0</v>
      </c>
      <c r="BI130" s="404">
        <f>IF($U$130="nulová",$N$130,0)</f>
        <v>0</v>
      </c>
      <c r="BJ130" s="403" t="s">
        <v>457</v>
      </c>
      <c r="BK130" s="404">
        <f>ROUND($L$130*$K$130,0)</f>
        <v>0</v>
      </c>
      <c r="BL130" s="403" t="s">
        <v>1336</v>
      </c>
      <c r="BM130" s="403" t="s">
        <v>2472</v>
      </c>
    </row>
    <row r="131" spans="1:65" s="403" customFormat="1" ht="15.75" customHeight="1">
      <c r="A131" s="1255"/>
      <c r="B131" s="1281"/>
      <c r="C131" s="1274" t="s">
        <v>2354</v>
      </c>
      <c r="D131" s="1274" t="s">
        <v>1257</v>
      </c>
      <c r="E131" s="1275" t="s">
        <v>2471</v>
      </c>
      <c r="F131" s="1495" t="s">
        <v>2470</v>
      </c>
      <c r="G131" s="1496"/>
      <c r="H131" s="1496"/>
      <c r="I131" s="1496"/>
      <c r="J131" s="1276" t="s">
        <v>17</v>
      </c>
      <c r="K131" s="1277">
        <v>1</v>
      </c>
      <c r="L131" s="1497">
        <f>'SO 08 VSAK'!F106</f>
        <v>0</v>
      </c>
      <c r="M131" s="1496"/>
      <c r="N131" s="1497">
        <f>ROUND($L$131*$K$131,0)</f>
        <v>0</v>
      </c>
      <c r="O131" s="1496"/>
      <c r="P131" s="1496"/>
      <c r="Q131" s="1496"/>
      <c r="R131" s="428"/>
      <c r="T131" s="427"/>
      <c r="U131" s="436" t="s">
        <v>1256</v>
      </c>
      <c r="V131" s="435">
        <v>0</v>
      </c>
      <c r="W131" s="435">
        <f>$V$131*$K$131</f>
        <v>0</v>
      </c>
      <c r="X131" s="435">
        <v>0</v>
      </c>
      <c r="Y131" s="435">
        <f>$X$131*$K$131</f>
        <v>0</v>
      </c>
      <c r="Z131" s="435">
        <v>0</v>
      </c>
      <c r="AA131" s="434">
        <f>$Z$131*$K$131</f>
        <v>0</v>
      </c>
      <c r="AR131" s="403" t="s">
        <v>1336</v>
      </c>
      <c r="AT131" s="403" t="s">
        <v>1257</v>
      </c>
      <c r="AU131" s="403" t="s">
        <v>1284</v>
      </c>
      <c r="AY131" s="403" t="s">
        <v>1262</v>
      </c>
      <c r="BE131" s="404">
        <f>IF($U$131="základní",$N$131,0)</f>
        <v>0</v>
      </c>
      <c r="BF131" s="404">
        <f>IF($U$131="snížená",$N$131,0)</f>
        <v>0</v>
      </c>
      <c r="BG131" s="404">
        <f>IF($U$131="zákl. přenesená",$N$131,0)</f>
        <v>0</v>
      </c>
      <c r="BH131" s="404">
        <f>IF($U$131="sníž. přenesená",$N$131,0)</f>
        <v>0</v>
      </c>
      <c r="BI131" s="404">
        <f>IF($U$131="nulová",$N$131,0)</f>
        <v>0</v>
      </c>
      <c r="BJ131" s="403" t="s">
        <v>457</v>
      </c>
      <c r="BK131" s="404">
        <f>ROUND($L$131*$K$131,0)</f>
        <v>0</v>
      </c>
      <c r="BL131" s="403" t="s">
        <v>1336</v>
      </c>
      <c r="BM131" s="403" t="s">
        <v>2469</v>
      </c>
    </row>
    <row r="132" spans="1:63" s="405" customFormat="1" ht="37.5" customHeight="1">
      <c r="A132" s="1271"/>
      <c r="B132" s="1309"/>
      <c r="C132" s="1271"/>
      <c r="D132" s="1272" t="s">
        <v>1335</v>
      </c>
      <c r="E132" s="1272"/>
      <c r="F132" s="1272"/>
      <c r="G132" s="1272"/>
      <c r="H132" s="1272"/>
      <c r="I132" s="1272"/>
      <c r="J132" s="1272"/>
      <c r="K132" s="1272"/>
      <c r="L132" s="1272"/>
      <c r="M132" s="1272"/>
      <c r="N132" s="1502">
        <f>$BK$132</f>
        <v>0</v>
      </c>
      <c r="O132" s="1503"/>
      <c r="P132" s="1503"/>
      <c r="Q132" s="1503"/>
      <c r="R132" s="433"/>
      <c r="T132" s="432"/>
      <c r="W132" s="431">
        <f>$W$133+$W$137</f>
        <v>0</v>
      </c>
      <c r="Y132" s="431">
        <f>$Y$133+$Y$137</f>
        <v>0</v>
      </c>
      <c r="AA132" s="430">
        <f>$AA$133+$AA$137</f>
        <v>0</v>
      </c>
      <c r="AR132" s="407" t="s">
        <v>1304</v>
      </c>
      <c r="AT132" s="407" t="s">
        <v>1259</v>
      </c>
      <c r="AU132" s="407" t="s">
        <v>1258</v>
      </c>
      <c r="AY132" s="407" t="s">
        <v>1262</v>
      </c>
      <c r="BK132" s="406">
        <f>$BK$133+$BK$137</f>
        <v>0</v>
      </c>
    </row>
    <row r="133" spans="1:63" s="405" customFormat="1" ht="21" customHeight="1">
      <c r="A133" s="1271"/>
      <c r="B133" s="1309"/>
      <c r="C133" s="1271"/>
      <c r="D133" s="1273" t="s">
        <v>1334</v>
      </c>
      <c r="E133" s="1273"/>
      <c r="F133" s="1273"/>
      <c r="G133" s="1273"/>
      <c r="H133" s="1273"/>
      <c r="I133" s="1273"/>
      <c r="J133" s="1273"/>
      <c r="K133" s="1273"/>
      <c r="L133" s="1273"/>
      <c r="M133" s="1273"/>
      <c r="N133" s="1504">
        <f>$BK$133</f>
        <v>0</v>
      </c>
      <c r="O133" s="1503"/>
      <c r="P133" s="1503"/>
      <c r="Q133" s="1503"/>
      <c r="R133" s="433"/>
      <c r="T133" s="432"/>
      <c r="W133" s="431">
        <f>SUM($W$134:$W$136)</f>
        <v>0</v>
      </c>
      <c r="Y133" s="431">
        <f>SUM($Y$134:$Y$136)</f>
        <v>0</v>
      </c>
      <c r="AA133" s="430">
        <f>SUM($AA$134:$AA$136)</f>
        <v>0</v>
      </c>
      <c r="AR133" s="407" t="s">
        <v>1304</v>
      </c>
      <c r="AT133" s="407" t="s">
        <v>1259</v>
      </c>
      <c r="AU133" s="407" t="s">
        <v>457</v>
      </c>
      <c r="AY133" s="407" t="s">
        <v>1262</v>
      </c>
      <c r="BK133" s="406">
        <f>SUM($BK$134:$BK$136)</f>
        <v>0</v>
      </c>
    </row>
    <row r="134" spans="1:65" s="403" customFormat="1" ht="15.75" customHeight="1">
      <c r="A134" s="1255"/>
      <c r="B134" s="1281"/>
      <c r="C134" s="1274" t="s">
        <v>2350</v>
      </c>
      <c r="D134" s="1274" t="s">
        <v>1257</v>
      </c>
      <c r="E134" s="1275" t="s">
        <v>2468</v>
      </c>
      <c r="F134" s="1495" t="s">
        <v>2467</v>
      </c>
      <c r="G134" s="1496"/>
      <c r="H134" s="1496"/>
      <c r="I134" s="1496"/>
      <c r="J134" s="1276" t="s">
        <v>17</v>
      </c>
      <c r="K134" s="1277">
        <v>1</v>
      </c>
      <c r="L134" s="1497">
        <f>'SO 09 Přípojka NN'!E24</f>
        <v>0</v>
      </c>
      <c r="M134" s="1496"/>
      <c r="N134" s="1497">
        <f>ROUND($L$134*$K$134,0)</f>
        <v>0</v>
      </c>
      <c r="O134" s="1496"/>
      <c r="P134" s="1496"/>
      <c r="Q134" s="1496"/>
      <c r="R134" s="428"/>
      <c r="T134" s="427"/>
      <c r="U134" s="436" t="s">
        <v>1256</v>
      </c>
      <c r="V134" s="435">
        <v>0</v>
      </c>
      <c r="W134" s="435">
        <f>$V$134*$K$134</f>
        <v>0</v>
      </c>
      <c r="X134" s="435">
        <v>0</v>
      </c>
      <c r="Y134" s="435">
        <f>$X$134*$K$134</f>
        <v>0</v>
      </c>
      <c r="Z134" s="435">
        <v>0</v>
      </c>
      <c r="AA134" s="434">
        <f>$Z$134*$K$134</f>
        <v>0</v>
      </c>
      <c r="AR134" s="403" t="s">
        <v>1301</v>
      </c>
      <c r="AT134" s="403" t="s">
        <v>1257</v>
      </c>
      <c r="AU134" s="403" t="s">
        <v>1284</v>
      </c>
      <c r="AY134" s="403" t="s">
        <v>1262</v>
      </c>
      <c r="BE134" s="404">
        <f>IF($U$134="základní",$N$134,0)</f>
        <v>0</v>
      </c>
      <c r="BF134" s="404">
        <f>IF($U$134="snížená",$N$134,0)</f>
        <v>0</v>
      </c>
      <c r="BG134" s="404">
        <f>IF($U$134="zákl. přenesená",$N$134,0)</f>
        <v>0</v>
      </c>
      <c r="BH134" s="404">
        <f>IF($U$134="sníž. přenesená",$N$134,0)</f>
        <v>0</v>
      </c>
      <c r="BI134" s="404">
        <f>IF($U$134="nulová",$N$134,0)</f>
        <v>0</v>
      </c>
      <c r="BJ134" s="403" t="s">
        <v>457</v>
      </c>
      <c r="BK134" s="404">
        <f>ROUND($L$134*$K$134,0)</f>
        <v>0</v>
      </c>
      <c r="BL134" s="403" t="s">
        <v>1301</v>
      </c>
      <c r="BM134" s="403" t="s">
        <v>2466</v>
      </c>
    </row>
    <row r="135" spans="1:65" s="403" customFormat="1" ht="15.75" customHeight="1">
      <c r="A135" s="1255"/>
      <c r="B135" s="1281"/>
      <c r="C135" s="1274" t="s">
        <v>2346</v>
      </c>
      <c r="D135" s="1274" t="s">
        <v>1257</v>
      </c>
      <c r="E135" s="1275" t="s">
        <v>2465</v>
      </c>
      <c r="F135" s="1495" t="s">
        <v>2464</v>
      </c>
      <c r="G135" s="1496"/>
      <c r="H135" s="1496"/>
      <c r="I135" s="1496"/>
      <c r="J135" s="1276" t="s">
        <v>17</v>
      </c>
      <c r="K135" s="1277">
        <v>1</v>
      </c>
      <c r="L135" s="1497">
        <f>'SO 11 VO'!E32</f>
        <v>0</v>
      </c>
      <c r="M135" s="1496"/>
      <c r="N135" s="1497">
        <f>ROUND($L$135*$K$135,0)</f>
        <v>0</v>
      </c>
      <c r="O135" s="1496"/>
      <c r="P135" s="1496"/>
      <c r="Q135" s="1496"/>
      <c r="R135" s="428"/>
      <c r="T135" s="427"/>
      <c r="U135" s="436" t="s">
        <v>1256</v>
      </c>
      <c r="V135" s="435">
        <v>0</v>
      </c>
      <c r="W135" s="435">
        <f>$V$135*$K$135</f>
        <v>0</v>
      </c>
      <c r="X135" s="435">
        <v>0</v>
      </c>
      <c r="Y135" s="435">
        <f>$X$135*$K$135</f>
        <v>0</v>
      </c>
      <c r="Z135" s="435">
        <v>0</v>
      </c>
      <c r="AA135" s="434">
        <f>$Z$135*$K$135</f>
        <v>0</v>
      </c>
      <c r="AR135" s="403" t="s">
        <v>1301</v>
      </c>
      <c r="AT135" s="403" t="s">
        <v>1257</v>
      </c>
      <c r="AU135" s="403" t="s">
        <v>1284</v>
      </c>
      <c r="AY135" s="403" t="s">
        <v>1262</v>
      </c>
      <c r="BE135" s="404">
        <f>IF($U$135="základní",$N$135,0)</f>
        <v>0</v>
      </c>
      <c r="BF135" s="404">
        <f>IF($U$135="snížená",$N$135,0)</f>
        <v>0</v>
      </c>
      <c r="BG135" s="404">
        <f>IF($U$135="zákl. přenesená",$N$135,0)</f>
        <v>0</v>
      </c>
      <c r="BH135" s="404">
        <f>IF($U$135="sníž. přenesená",$N$135,0)</f>
        <v>0</v>
      </c>
      <c r="BI135" s="404">
        <f>IF($U$135="nulová",$N$135,0)</f>
        <v>0</v>
      </c>
      <c r="BJ135" s="403" t="s">
        <v>457</v>
      </c>
      <c r="BK135" s="404">
        <f>ROUND($L$135*$K$135,0)</f>
        <v>0</v>
      </c>
      <c r="BL135" s="403" t="s">
        <v>1301</v>
      </c>
      <c r="BM135" s="403" t="s">
        <v>2463</v>
      </c>
    </row>
    <row r="136" spans="1:65" s="403" customFormat="1" ht="15.75" customHeight="1">
      <c r="A136" s="1255"/>
      <c r="B136" s="1281"/>
      <c r="C136" s="1274" t="s">
        <v>2342</v>
      </c>
      <c r="D136" s="1274" t="s">
        <v>1257</v>
      </c>
      <c r="E136" s="1275" t="s">
        <v>2462</v>
      </c>
      <c r="F136" s="1495" t="s">
        <v>2461</v>
      </c>
      <c r="G136" s="1496"/>
      <c r="H136" s="1496"/>
      <c r="I136" s="1496"/>
      <c r="J136" s="1276" t="s">
        <v>17</v>
      </c>
      <c r="K136" s="1277">
        <v>1</v>
      </c>
      <c r="L136" s="1497">
        <f>'SO 12 Přeložka VO'!E20</f>
        <v>0</v>
      </c>
      <c r="M136" s="1496"/>
      <c r="N136" s="1497">
        <f>ROUND($L$136*$K$136,0)</f>
        <v>0</v>
      </c>
      <c r="O136" s="1496"/>
      <c r="P136" s="1496"/>
      <c r="Q136" s="1496"/>
      <c r="R136" s="428"/>
      <c r="T136" s="427"/>
      <c r="U136" s="436" t="s">
        <v>1256</v>
      </c>
      <c r="V136" s="435">
        <v>0</v>
      </c>
      <c r="W136" s="435">
        <f>$V$136*$K$136</f>
        <v>0</v>
      </c>
      <c r="X136" s="435">
        <v>0</v>
      </c>
      <c r="Y136" s="435">
        <f>$X$136*$K$136</f>
        <v>0</v>
      </c>
      <c r="Z136" s="435">
        <v>0</v>
      </c>
      <c r="AA136" s="434">
        <f>$Z$136*$K$136</f>
        <v>0</v>
      </c>
      <c r="AR136" s="403" t="s">
        <v>1301</v>
      </c>
      <c r="AT136" s="403" t="s">
        <v>1257</v>
      </c>
      <c r="AU136" s="403" t="s">
        <v>1284</v>
      </c>
      <c r="AY136" s="403" t="s">
        <v>1262</v>
      </c>
      <c r="BE136" s="404">
        <f>IF($U$136="základní",$N$136,0)</f>
        <v>0</v>
      </c>
      <c r="BF136" s="404">
        <f>IF($U$136="snížená",$N$136,0)</f>
        <v>0</v>
      </c>
      <c r="BG136" s="404">
        <f>IF($U$136="zákl. přenesená",$N$136,0)</f>
        <v>0</v>
      </c>
      <c r="BH136" s="404">
        <f>IF($U$136="sníž. přenesená",$N$136,0)</f>
        <v>0</v>
      </c>
      <c r="BI136" s="404">
        <f>IF($U$136="nulová",$N$136,0)</f>
        <v>0</v>
      </c>
      <c r="BJ136" s="403" t="s">
        <v>457</v>
      </c>
      <c r="BK136" s="404">
        <f>ROUND($L$136*$K$136,0)</f>
        <v>0</v>
      </c>
      <c r="BL136" s="403" t="s">
        <v>1301</v>
      </c>
      <c r="BM136" s="403" t="s">
        <v>2460</v>
      </c>
    </row>
    <row r="137" spans="1:63" s="405" customFormat="1" ht="30.75" customHeight="1">
      <c r="A137" s="1271"/>
      <c r="B137" s="1309"/>
      <c r="C137" s="1271"/>
      <c r="D137" s="1273" t="s">
        <v>1312</v>
      </c>
      <c r="E137" s="1273"/>
      <c r="F137" s="1273"/>
      <c r="G137" s="1273"/>
      <c r="H137" s="1273"/>
      <c r="I137" s="1273"/>
      <c r="J137" s="1273"/>
      <c r="K137" s="1273"/>
      <c r="L137" s="1273"/>
      <c r="M137" s="1273"/>
      <c r="N137" s="1504">
        <f>$BK$137</f>
        <v>0</v>
      </c>
      <c r="O137" s="1503"/>
      <c r="P137" s="1503"/>
      <c r="Q137" s="1503"/>
      <c r="R137" s="433"/>
      <c r="T137" s="432"/>
      <c r="W137" s="431">
        <f>$W$138</f>
        <v>0</v>
      </c>
      <c r="Y137" s="431">
        <f>$Y$138</f>
        <v>0</v>
      </c>
      <c r="AA137" s="430">
        <f>$AA$138</f>
        <v>0</v>
      </c>
      <c r="AR137" s="407" t="s">
        <v>1304</v>
      </c>
      <c r="AT137" s="407" t="s">
        <v>1259</v>
      </c>
      <c r="AU137" s="407" t="s">
        <v>457</v>
      </c>
      <c r="AY137" s="407" t="s">
        <v>1262</v>
      </c>
      <c r="BK137" s="406">
        <f>$BK$138</f>
        <v>0</v>
      </c>
    </row>
    <row r="138" spans="1:65" s="403" customFormat="1" ht="15.75" customHeight="1">
      <c r="A138" s="1255"/>
      <c r="B138" s="1281"/>
      <c r="C138" s="1274" t="s">
        <v>2337</v>
      </c>
      <c r="D138" s="1274" t="s">
        <v>1257</v>
      </c>
      <c r="E138" s="1275" t="s">
        <v>2459</v>
      </c>
      <c r="F138" s="1495" t="s">
        <v>2458</v>
      </c>
      <c r="G138" s="1496"/>
      <c r="H138" s="1496"/>
      <c r="I138" s="1496"/>
      <c r="J138" s="1276" t="s">
        <v>17</v>
      </c>
      <c r="K138" s="1277">
        <v>1</v>
      </c>
      <c r="L138" s="1497">
        <f>'D 2.2. Náhradní zrdoj'!E37</f>
        <v>0</v>
      </c>
      <c r="M138" s="1496"/>
      <c r="N138" s="1497">
        <f>ROUND($L$138*$K$138,0)</f>
        <v>0</v>
      </c>
      <c r="O138" s="1496"/>
      <c r="P138" s="1496"/>
      <c r="Q138" s="1496"/>
      <c r="R138" s="428"/>
      <c r="T138" s="427"/>
      <c r="U138" s="426" t="s">
        <v>1256</v>
      </c>
      <c r="V138" s="425">
        <v>0</v>
      </c>
      <c r="W138" s="425">
        <f>$V$138*$K$138</f>
        <v>0</v>
      </c>
      <c r="X138" s="425">
        <v>0</v>
      </c>
      <c r="Y138" s="425">
        <f>$X$138*$K$138</f>
        <v>0</v>
      </c>
      <c r="Z138" s="425">
        <v>0</v>
      </c>
      <c r="AA138" s="424">
        <f>$Z$138*$K$138</f>
        <v>0</v>
      </c>
      <c r="AR138" s="403" t="s">
        <v>1301</v>
      </c>
      <c r="AT138" s="403" t="s">
        <v>1257</v>
      </c>
      <c r="AU138" s="403" t="s">
        <v>1284</v>
      </c>
      <c r="AY138" s="403" t="s">
        <v>1262</v>
      </c>
      <c r="BE138" s="404">
        <f>IF($U$138="základní",$N$138,0)</f>
        <v>0</v>
      </c>
      <c r="BF138" s="404">
        <f>IF($U$138="snížená",$N$138,0)</f>
        <v>0</v>
      </c>
      <c r="BG138" s="404">
        <f>IF($U$138="zákl. přenesená",$N$138,0)</f>
        <v>0</v>
      </c>
      <c r="BH138" s="404">
        <f>IF($U$138="sníž. přenesená",$N$138,0)</f>
        <v>0</v>
      </c>
      <c r="BI138" s="404">
        <f>IF($U$138="nulová",$N$138,0)</f>
        <v>0</v>
      </c>
      <c r="BJ138" s="403" t="s">
        <v>457</v>
      </c>
      <c r="BK138" s="404">
        <f>ROUND($L$138*$K$138,0)</f>
        <v>0</v>
      </c>
      <c r="BL138" s="403" t="s">
        <v>1301</v>
      </c>
      <c r="BM138" s="403" t="s">
        <v>2457</v>
      </c>
    </row>
    <row r="139" spans="2:18" s="403" customFormat="1" ht="7.5" customHeight="1">
      <c r="B139" s="423"/>
      <c r="C139" s="422"/>
      <c r="D139" s="422"/>
      <c r="E139" s="422"/>
      <c r="F139" s="422"/>
      <c r="G139" s="422"/>
      <c r="H139" s="422"/>
      <c r="I139" s="422"/>
      <c r="J139" s="422"/>
      <c r="K139" s="422"/>
      <c r="L139" s="422"/>
      <c r="M139" s="422"/>
      <c r="N139" s="422"/>
      <c r="O139" s="422"/>
      <c r="P139" s="422"/>
      <c r="Q139" s="422"/>
      <c r="R139" s="421"/>
    </row>
    <row r="140" s="402" customFormat="1" ht="14.25" customHeight="1"/>
  </sheetData>
  <sheetProtection algorithmName="SHA-512" hashValue="tRzicLtLwjneCXOGUGzQEaA2bB+jUNfygyqKSY6uXWYoVCSYGHyNFuKbARB4QXcZZITsOQRC8r9odku6ATpRng==" saltValue="0Ei4cj8KMDnqS3MXmmnwgQ==" spinCount="100000" sheet="1" objects="1" scenarios="1" selectLockedCells="1"/>
  <mergeCells count="109">
    <mergeCell ref="F136:I136"/>
    <mergeCell ref="L136:M136"/>
    <mergeCell ref="N136:Q136"/>
    <mergeCell ref="N137:Q137"/>
    <mergeCell ref="F138:I138"/>
    <mergeCell ref="L138:M138"/>
    <mergeCell ref="N138:Q138"/>
    <mergeCell ref="N132:Q132"/>
    <mergeCell ref="N133:Q133"/>
    <mergeCell ref="F134:I134"/>
    <mergeCell ref="L134:M134"/>
    <mergeCell ref="N134:Q134"/>
    <mergeCell ref="F135:I135"/>
    <mergeCell ref="L135:M135"/>
    <mergeCell ref="N135:Q135"/>
    <mergeCell ref="F130:I130"/>
    <mergeCell ref="L130:M130"/>
    <mergeCell ref="N130:Q130"/>
    <mergeCell ref="F131:I131"/>
    <mergeCell ref="L131:M131"/>
    <mergeCell ref="N131:Q131"/>
    <mergeCell ref="F128:I128"/>
    <mergeCell ref="L128:M128"/>
    <mergeCell ref="N128:Q128"/>
    <mergeCell ref="F129:I129"/>
    <mergeCell ref="L129:M129"/>
    <mergeCell ref="N129:Q129"/>
    <mergeCell ref="N124:Q124"/>
    <mergeCell ref="N125:Q125"/>
    <mergeCell ref="F126:I126"/>
    <mergeCell ref="L126:M126"/>
    <mergeCell ref="N126:Q126"/>
    <mergeCell ref="F127:I127"/>
    <mergeCell ref="L127:M127"/>
    <mergeCell ref="N127:Q127"/>
    <mergeCell ref="F122:I122"/>
    <mergeCell ref="L122:M122"/>
    <mergeCell ref="N122:Q122"/>
    <mergeCell ref="F123:I123"/>
    <mergeCell ref="L123:M123"/>
    <mergeCell ref="N123:Q123"/>
    <mergeCell ref="F120:I120"/>
    <mergeCell ref="L120:M120"/>
    <mergeCell ref="N120:Q120"/>
    <mergeCell ref="F121:I121"/>
    <mergeCell ref="L121:M121"/>
    <mergeCell ref="N121:Q121"/>
    <mergeCell ref="F116:I116"/>
    <mergeCell ref="L116:M116"/>
    <mergeCell ref="N116:Q116"/>
    <mergeCell ref="N117:Q117"/>
    <mergeCell ref="N118:Q118"/>
    <mergeCell ref="N119:Q119"/>
    <mergeCell ref="C106:Q106"/>
    <mergeCell ref="F108:P108"/>
    <mergeCell ref="F109:P109"/>
    <mergeCell ref="M111:P111"/>
    <mergeCell ref="M113:Q113"/>
    <mergeCell ref="M114:Q114"/>
    <mergeCell ref="N94:Q94"/>
    <mergeCell ref="N95:Q95"/>
    <mergeCell ref="N97:Q97"/>
    <mergeCell ref="D98:H98"/>
    <mergeCell ref="N98:Q98"/>
    <mergeCell ref="L100:Q100"/>
    <mergeCell ref="N88:Q88"/>
    <mergeCell ref="N89:Q89"/>
    <mergeCell ref="N90:Q90"/>
    <mergeCell ref="N91:Q91"/>
    <mergeCell ref="N92:Q92"/>
    <mergeCell ref="N93:Q93"/>
    <mergeCell ref="F78:P78"/>
    <mergeCell ref="F79:P79"/>
    <mergeCell ref="M81:P81"/>
    <mergeCell ref="M83:Q83"/>
    <mergeCell ref="M84:Q84"/>
    <mergeCell ref="C86:G86"/>
    <mergeCell ref="N86:Q86"/>
    <mergeCell ref="H35:J35"/>
    <mergeCell ref="M35:P35"/>
    <mergeCell ref="H36:J36"/>
    <mergeCell ref="M36:P36"/>
    <mergeCell ref="L38:P38"/>
    <mergeCell ref="C76:Q76"/>
    <mergeCell ref="M30:P30"/>
    <mergeCell ref="H32:J32"/>
    <mergeCell ref="M32:P32"/>
    <mergeCell ref="H33:J33"/>
    <mergeCell ref="M33:P33"/>
    <mergeCell ref="H34:J34"/>
    <mergeCell ref="M34:P34"/>
    <mergeCell ref="E24:L24"/>
    <mergeCell ref="M27:P27"/>
    <mergeCell ref="M28:P28"/>
    <mergeCell ref="O9:P9"/>
    <mergeCell ref="O11:P11"/>
    <mergeCell ref="O12:P12"/>
    <mergeCell ref="O14:P14"/>
    <mergeCell ref="O15:P15"/>
    <mergeCell ref="O17:P17"/>
    <mergeCell ref="H1:K1"/>
    <mergeCell ref="C2:Q2"/>
    <mergeCell ref="S2:AC2"/>
    <mergeCell ref="C4:Q4"/>
    <mergeCell ref="F6:P6"/>
    <mergeCell ref="F7:P7"/>
    <mergeCell ref="O18:P18"/>
    <mergeCell ref="O20:P20"/>
    <mergeCell ref="O21:P21"/>
  </mergeCells>
  <hyperlinks>
    <hyperlink ref="F1:G1" location="C2" tooltip="Krycí list rozpočtu" display="1) Krycí list rozpočtu"/>
    <hyperlink ref="H1:K1" location="C86" tooltip="Rekapitulace rozpočtu" display="2) Rekapitulace rozpočtu"/>
    <hyperlink ref="L1" location="C116" tooltip="Rozpočet" display="3) Rozpočet"/>
    <hyperlink ref="S1:T1" location="'Rekapitulace stavby'!C2" tooltip="Rekapitulace stavby" display="Rekapitulace stavby"/>
  </hyperlinks>
  <printOptions/>
  <pageMargins left="0.5905511811023623" right="0.5905511811023623" top="0.5118110236220472" bottom="0.1968503937007874" header="0" footer="0"/>
  <pageSetup blackAndWhite="1" fitToHeight="0" fitToWidth="1" horizontalDpi="600" verticalDpi="600" orientation="portrait" paperSize="9" scale="84" r:id="rId2"/>
  <headerFooter alignWithMargins="0">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G139"/>
  <sheetViews>
    <sheetView workbookViewId="0" topLeftCell="A1">
      <pane ySplit="2" topLeftCell="A114" activePane="bottomLeft" state="frozen"/>
      <selection pane="bottomLeft" activeCell="F24" sqref="F24"/>
    </sheetView>
  </sheetViews>
  <sheetFormatPr defaultColWidth="9.140625" defaultRowHeight="12.75"/>
  <cols>
    <col min="1" max="1" width="5.421875" style="400" customWidth="1"/>
    <col min="2" max="2" width="12.140625" style="400" customWidth="1"/>
    <col min="3" max="3" width="50.0039062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1" thickBot="1">
      <c r="A1" s="1505" t="s">
        <v>2702</v>
      </c>
      <c r="B1" s="1505"/>
      <c r="C1" s="1505"/>
      <c r="D1" s="1505"/>
      <c r="E1" s="1505"/>
      <c r="F1" s="1505"/>
      <c r="G1" s="1505"/>
    </row>
    <row r="2" spans="1:7" ht="20.25" customHeight="1" thickBot="1">
      <c r="A2" s="480" t="s">
        <v>2701</v>
      </c>
      <c r="B2" s="480" t="s">
        <v>2700</v>
      </c>
      <c r="C2" s="480" t="s">
        <v>2699</v>
      </c>
      <c r="D2" s="480" t="s">
        <v>2698</v>
      </c>
      <c r="E2" s="479" t="s">
        <v>1082</v>
      </c>
      <c r="F2" s="479" t="s">
        <v>7</v>
      </c>
      <c r="G2" s="479" t="s">
        <v>2504</v>
      </c>
    </row>
    <row r="3" spans="1:7" ht="12.75">
      <c r="A3" s="478"/>
      <c r="B3" s="477" t="s">
        <v>2697</v>
      </c>
      <c r="C3" s="476" t="s">
        <v>2696</v>
      </c>
      <c r="D3" s="475"/>
      <c r="E3" s="474"/>
      <c r="F3" s="1310"/>
      <c r="G3" s="473"/>
    </row>
    <row r="4" spans="1:7" ht="25.5">
      <c r="A4" s="460" t="s">
        <v>783</v>
      </c>
      <c r="B4" s="458" t="s">
        <v>2695</v>
      </c>
      <c r="C4" s="466" t="s">
        <v>2694</v>
      </c>
      <c r="D4" s="458" t="s">
        <v>1292</v>
      </c>
      <c r="E4" s="457">
        <v>180</v>
      </c>
      <c r="F4" s="1311"/>
      <c r="G4" s="456">
        <f aca="true" t="shared" si="0" ref="G4:G9">E4*F4</f>
        <v>0</v>
      </c>
    </row>
    <row r="5" spans="1:7" ht="25.5">
      <c r="A5" s="460" t="s">
        <v>801</v>
      </c>
      <c r="B5" s="458" t="s">
        <v>2693</v>
      </c>
      <c r="C5" s="466" t="s">
        <v>2692</v>
      </c>
      <c r="D5" s="458" t="s">
        <v>1292</v>
      </c>
      <c r="E5" s="457">
        <f>E4</f>
        <v>180</v>
      </c>
      <c r="F5" s="1311"/>
      <c r="G5" s="456">
        <f t="shared" si="0"/>
        <v>0</v>
      </c>
    </row>
    <row r="6" spans="1:7" ht="12.75">
      <c r="A6" s="460" t="s">
        <v>831</v>
      </c>
      <c r="B6" s="458" t="s">
        <v>2691</v>
      </c>
      <c r="C6" s="459" t="s">
        <v>2690</v>
      </c>
      <c r="D6" s="458" t="s">
        <v>2543</v>
      </c>
      <c r="E6" s="457">
        <v>98</v>
      </c>
      <c r="F6" s="1311"/>
      <c r="G6" s="456">
        <f t="shared" si="0"/>
        <v>0</v>
      </c>
    </row>
    <row r="7" spans="1:7" ht="12.75">
      <c r="A7" s="460" t="s">
        <v>848</v>
      </c>
      <c r="B7" s="458" t="s">
        <v>2689</v>
      </c>
      <c r="C7" s="459" t="s">
        <v>2688</v>
      </c>
      <c r="D7" s="458" t="s">
        <v>2543</v>
      </c>
      <c r="E7" s="457">
        <v>138</v>
      </c>
      <c r="F7" s="1311"/>
      <c r="G7" s="456">
        <f t="shared" si="0"/>
        <v>0</v>
      </c>
    </row>
    <row r="8" spans="1:7" ht="25.5">
      <c r="A8" s="460" t="s">
        <v>855</v>
      </c>
      <c r="B8" s="458" t="s">
        <v>2687</v>
      </c>
      <c r="C8" s="466" t="s">
        <v>2686</v>
      </c>
      <c r="D8" s="458" t="s">
        <v>95</v>
      </c>
      <c r="E8" s="457">
        <v>385</v>
      </c>
      <c r="F8" s="1311"/>
      <c r="G8" s="456">
        <f t="shared" si="0"/>
        <v>0</v>
      </c>
    </row>
    <row r="9" spans="1:7" ht="12.75">
      <c r="A9" s="460" t="s">
        <v>923</v>
      </c>
      <c r="B9" s="458" t="s">
        <v>2685</v>
      </c>
      <c r="C9" s="459" t="s">
        <v>2684</v>
      </c>
      <c r="D9" s="458" t="s">
        <v>95</v>
      </c>
      <c r="E9" s="457">
        <f>E10</f>
        <v>96.25</v>
      </c>
      <c r="F9" s="1311"/>
      <c r="G9" s="456">
        <f t="shared" si="0"/>
        <v>0</v>
      </c>
    </row>
    <row r="10" spans="1:7" ht="12.75">
      <c r="A10" s="460"/>
      <c r="B10" s="458"/>
      <c r="C10" s="459" t="s">
        <v>2683</v>
      </c>
      <c r="D10" s="458" t="s">
        <v>95</v>
      </c>
      <c r="E10" s="457">
        <f>385*0.25</f>
        <v>96.25</v>
      </c>
      <c r="F10" s="1311"/>
      <c r="G10" s="456"/>
    </row>
    <row r="11" spans="1:7" ht="12.75">
      <c r="A11" s="460" t="s">
        <v>941</v>
      </c>
      <c r="B11" s="458" t="s">
        <v>2682</v>
      </c>
      <c r="C11" s="459" t="s">
        <v>2681</v>
      </c>
      <c r="D11" s="458" t="s">
        <v>95</v>
      </c>
      <c r="E11" s="457">
        <v>68</v>
      </c>
      <c r="F11" s="1311"/>
      <c r="G11" s="456">
        <f>E11*F11</f>
        <v>0</v>
      </c>
    </row>
    <row r="12" spans="1:7" ht="12.75">
      <c r="A12" s="460" t="s">
        <v>947</v>
      </c>
      <c r="B12" s="458" t="s">
        <v>2680</v>
      </c>
      <c r="C12" s="459" t="s">
        <v>2679</v>
      </c>
      <c r="D12" s="458" t="s">
        <v>95</v>
      </c>
      <c r="E12" s="457">
        <f>E13</f>
        <v>317</v>
      </c>
      <c r="F12" s="1311"/>
      <c r="G12" s="456">
        <f>E12*F12</f>
        <v>0</v>
      </c>
    </row>
    <row r="13" spans="1:7" ht="12.75">
      <c r="A13" s="460"/>
      <c r="B13" s="458"/>
      <c r="C13" s="459" t="s">
        <v>2678</v>
      </c>
      <c r="D13" s="458" t="s">
        <v>95</v>
      </c>
      <c r="E13" s="457">
        <f>385-68</f>
        <v>317</v>
      </c>
      <c r="F13" s="1311"/>
      <c r="G13" s="456"/>
    </row>
    <row r="14" spans="1:7" ht="12.75">
      <c r="A14" s="460" t="s">
        <v>967</v>
      </c>
      <c r="B14" s="458" t="s">
        <v>2677</v>
      </c>
      <c r="C14" s="459" t="s">
        <v>2676</v>
      </c>
      <c r="D14" s="458" t="s">
        <v>1287</v>
      </c>
      <c r="E14" s="457">
        <f>E15</f>
        <v>570.6</v>
      </c>
      <c r="F14" s="1311"/>
      <c r="G14" s="456">
        <f>E14*F14</f>
        <v>0</v>
      </c>
    </row>
    <row r="15" spans="1:7" ht="12.75">
      <c r="A15" s="460"/>
      <c r="B15" s="458"/>
      <c r="C15" s="459" t="s">
        <v>2675</v>
      </c>
      <c r="D15" s="458" t="s">
        <v>1287</v>
      </c>
      <c r="E15" s="457">
        <f>317*1.8</f>
        <v>570.6</v>
      </c>
      <c r="F15" s="1311"/>
      <c r="G15" s="456"/>
    </row>
    <row r="16" spans="1:7" ht="12.75">
      <c r="A16" s="460" t="s">
        <v>983</v>
      </c>
      <c r="B16" s="458" t="s">
        <v>2674</v>
      </c>
      <c r="C16" s="459" t="s">
        <v>2673</v>
      </c>
      <c r="D16" s="458" t="s">
        <v>1292</v>
      </c>
      <c r="E16" s="457">
        <v>1640</v>
      </c>
      <c r="F16" s="1311"/>
      <c r="G16" s="456">
        <f>E16*F16</f>
        <v>0</v>
      </c>
    </row>
    <row r="17" spans="1:7" ht="12.75">
      <c r="A17" s="460" t="s">
        <v>987</v>
      </c>
      <c r="B17" s="458" t="s">
        <v>2672</v>
      </c>
      <c r="C17" s="459" t="s">
        <v>2671</v>
      </c>
      <c r="D17" s="458" t="s">
        <v>1292</v>
      </c>
      <c r="E17" s="457">
        <f>E21</f>
        <v>1271.05</v>
      </c>
      <c r="F17" s="1311"/>
      <c r="G17" s="456">
        <f>E17*F17</f>
        <v>0</v>
      </c>
    </row>
    <row r="18" spans="1:7" ht="12.75">
      <c r="A18" s="460"/>
      <c r="B18" s="458"/>
      <c r="C18" s="459" t="s">
        <v>2670</v>
      </c>
      <c r="D18" s="458" t="s">
        <v>1292</v>
      </c>
      <c r="E18" s="457">
        <f>234+82.85+160+10+488+138</f>
        <v>1112.85</v>
      </c>
      <c r="F18" s="1311"/>
      <c r="G18" s="456"/>
    </row>
    <row r="19" spans="1:7" ht="12.75">
      <c r="A19" s="460"/>
      <c r="B19" s="458"/>
      <c r="C19" s="459" t="s">
        <v>2669</v>
      </c>
      <c r="D19" s="458"/>
      <c r="E19" s="457"/>
      <c r="F19" s="1311"/>
      <c r="G19" s="456"/>
    </row>
    <row r="20" spans="1:7" ht="12.75">
      <c r="A20" s="460"/>
      <c r="B20" s="458"/>
      <c r="C20" s="459" t="s">
        <v>2668</v>
      </c>
      <c r="D20" s="458" t="s">
        <v>1292</v>
      </c>
      <c r="E20" s="457">
        <f>0.2*(26+765)</f>
        <v>158.20000000000002</v>
      </c>
      <c r="F20" s="1311"/>
      <c r="G20" s="456"/>
    </row>
    <row r="21" spans="1:7" ht="12.75">
      <c r="A21" s="460"/>
      <c r="B21" s="458"/>
      <c r="C21" s="459"/>
      <c r="D21" s="458" t="s">
        <v>1292</v>
      </c>
      <c r="E21" s="457">
        <f>SUM(E18:E20)</f>
        <v>1271.05</v>
      </c>
      <c r="F21" s="1311"/>
      <c r="G21" s="456"/>
    </row>
    <row r="22" spans="1:7" ht="12.75">
      <c r="A22" s="472" t="s">
        <v>1002</v>
      </c>
      <c r="B22" s="471"/>
      <c r="C22" s="469" t="s">
        <v>2667</v>
      </c>
      <c r="D22" s="471" t="s">
        <v>15</v>
      </c>
      <c r="E22" s="457">
        <v>4</v>
      </c>
      <c r="F22" s="1311"/>
      <c r="G22" s="456">
        <f>E22*F22</f>
        <v>0</v>
      </c>
    </row>
    <row r="23" spans="1:7" ht="12.75">
      <c r="A23" s="460" t="s">
        <v>2577</v>
      </c>
      <c r="B23" s="458" t="s">
        <v>2666</v>
      </c>
      <c r="C23" s="459" t="s">
        <v>2665</v>
      </c>
      <c r="D23" s="458" t="s">
        <v>1292</v>
      </c>
      <c r="E23" s="457">
        <f>E16</f>
        <v>1640</v>
      </c>
      <c r="F23" s="1311"/>
      <c r="G23" s="456">
        <f>E23*F23</f>
        <v>0</v>
      </c>
    </row>
    <row r="24" spans="1:7" ht="12.75">
      <c r="A24" s="460" t="s">
        <v>2573</v>
      </c>
      <c r="B24" s="458" t="s">
        <v>2664</v>
      </c>
      <c r="C24" s="459" t="s">
        <v>2663</v>
      </c>
      <c r="D24" s="458" t="s">
        <v>95</v>
      </c>
      <c r="E24" s="457">
        <f>E28</f>
        <v>645</v>
      </c>
      <c r="F24" s="1311"/>
      <c r="G24" s="456">
        <f>E24*F24</f>
        <v>0</v>
      </c>
    </row>
    <row r="25" spans="1:7" ht="12.75">
      <c r="A25" s="460"/>
      <c r="B25" s="458"/>
      <c r="C25" s="459" t="s">
        <v>2662</v>
      </c>
      <c r="D25" s="458" t="s">
        <v>95</v>
      </c>
      <c r="E25" s="457">
        <f>E12</f>
        <v>317</v>
      </c>
      <c r="F25" s="1311"/>
      <c r="G25" s="456"/>
    </row>
    <row r="26" spans="1:7" ht="12.75">
      <c r="A26" s="460"/>
      <c r="B26" s="458"/>
      <c r="C26" s="459" t="s">
        <v>2661</v>
      </c>
      <c r="D26" s="458"/>
      <c r="E26" s="457"/>
      <c r="F26" s="1311"/>
      <c r="G26" s="456"/>
    </row>
    <row r="27" spans="1:7" ht="12.75">
      <c r="A27" s="460"/>
      <c r="B27" s="458"/>
      <c r="C27" s="459" t="s">
        <v>2660</v>
      </c>
      <c r="D27" s="458" t="s">
        <v>95</v>
      </c>
      <c r="E27" s="457">
        <f>1640*0.2</f>
        <v>328</v>
      </c>
      <c r="F27" s="1311"/>
      <c r="G27" s="456"/>
    </row>
    <row r="28" spans="1:7" ht="12.75">
      <c r="A28" s="460"/>
      <c r="B28" s="458"/>
      <c r="C28" s="459"/>
      <c r="D28" s="458" t="s">
        <v>95</v>
      </c>
      <c r="E28" s="457">
        <f>SUM(E25:E27)</f>
        <v>645</v>
      </c>
      <c r="F28" s="1311"/>
      <c r="G28" s="456"/>
    </row>
    <row r="29" spans="1:7" ht="12.75">
      <c r="A29" s="460" t="s">
        <v>2570</v>
      </c>
      <c r="B29" s="458" t="s">
        <v>2659</v>
      </c>
      <c r="C29" s="459" t="s">
        <v>2658</v>
      </c>
      <c r="D29" s="458" t="s">
        <v>95</v>
      </c>
      <c r="E29" s="457">
        <f>E11</f>
        <v>68</v>
      </c>
      <c r="F29" s="1311"/>
      <c r="G29" s="456">
        <f>E29*F29</f>
        <v>0</v>
      </c>
    </row>
    <row r="30" spans="1:7" ht="12.75">
      <c r="A30" s="460" t="s">
        <v>2566</v>
      </c>
      <c r="B30" s="458" t="s">
        <v>2657</v>
      </c>
      <c r="C30" s="459" t="s">
        <v>2656</v>
      </c>
      <c r="D30" s="458" t="s">
        <v>95</v>
      </c>
      <c r="E30" s="457">
        <f>E31</f>
        <v>328</v>
      </c>
      <c r="F30" s="1311"/>
      <c r="G30" s="456">
        <f>E30*F30</f>
        <v>0</v>
      </c>
    </row>
    <row r="31" spans="1:7" ht="12.75">
      <c r="A31" s="460"/>
      <c r="B31" s="458"/>
      <c r="C31" s="459" t="s">
        <v>2655</v>
      </c>
      <c r="D31" s="458" t="s">
        <v>95</v>
      </c>
      <c r="E31" s="457">
        <f>E27</f>
        <v>328</v>
      </c>
      <c r="F31" s="1311"/>
      <c r="G31" s="456"/>
    </row>
    <row r="32" spans="1:7" ht="12.75">
      <c r="A32" s="465"/>
      <c r="B32" s="463"/>
      <c r="C32" s="464" t="s">
        <v>2504</v>
      </c>
      <c r="D32" s="463"/>
      <c r="E32" s="462"/>
      <c r="F32" s="1312"/>
      <c r="G32" s="461">
        <f>SUM(G4:G31)</f>
        <v>0</v>
      </c>
    </row>
    <row r="33" spans="1:7" ht="12.75">
      <c r="A33" s="460"/>
      <c r="B33" s="458"/>
      <c r="C33" s="459"/>
      <c r="D33" s="458"/>
      <c r="E33" s="457"/>
      <c r="F33" s="1311"/>
      <c r="G33" s="456"/>
    </row>
    <row r="34" spans="1:7" ht="12.75">
      <c r="A34" s="460"/>
      <c r="B34" s="468" t="s">
        <v>2654</v>
      </c>
      <c r="C34" s="467" t="s">
        <v>2653</v>
      </c>
      <c r="D34" s="458"/>
      <c r="E34" s="457"/>
      <c r="F34" s="1311"/>
      <c r="G34" s="456"/>
    </row>
    <row r="35" spans="1:7" ht="25.5">
      <c r="A35" s="460" t="s">
        <v>783</v>
      </c>
      <c r="B35" s="458" t="s">
        <v>2652</v>
      </c>
      <c r="C35" s="466" t="s">
        <v>2651</v>
      </c>
      <c r="D35" s="458" t="s">
        <v>1292</v>
      </c>
      <c r="E35" s="457">
        <f>E36</f>
        <v>536</v>
      </c>
      <c r="F35" s="1311"/>
      <c r="G35" s="456">
        <f>E35*F35</f>
        <v>0</v>
      </c>
    </row>
    <row r="36" spans="1:7" ht="12.75">
      <c r="A36" s="460"/>
      <c r="B36" s="458"/>
      <c r="C36" s="459" t="s">
        <v>2650</v>
      </c>
      <c r="D36" s="458" t="s">
        <v>1292</v>
      </c>
      <c r="E36" s="457">
        <v>536</v>
      </c>
      <c r="F36" s="1311"/>
      <c r="G36" s="456"/>
    </row>
    <row r="37" spans="1:7" ht="25.5">
      <c r="A37" s="460" t="s">
        <v>801</v>
      </c>
      <c r="B37" s="458" t="s">
        <v>2649</v>
      </c>
      <c r="C37" s="466" t="s">
        <v>2648</v>
      </c>
      <c r="D37" s="458" t="s">
        <v>1292</v>
      </c>
      <c r="E37" s="457">
        <f>E38</f>
        <v>255</v>
      </c>
      <c r="F37" s="1311"/>
      <c r="G37" s="456">
        <f>E37*F37</f>
        <v>0</v>
      </c>
    </row>
    <row r="38" spans="1:7" ht="12.75">
      <c r="A38" s="460"/>
      <c r="B38" s="458"/>
      <c r="C38" s="459" t="s">
        <v>2647</v>
      </c>
      <c r="D38" s="458" t="s">
        <v>1292</v>
      </c>
      <c r="E38" s="457">
        <v>255</v>
      </c>
      <c r="F38" s="1311"/>
      <c r="G38" s="456"/>
    </row>
    <row r="39" spans="1:7" ht="12.75">
      <c r="A39" s="460" t="s">
        <v>831</v>
      </c>
      <c r="B39" s="458" t="s">
        <v>2646</v>
      </c>
      <c r="C39" s="459" t="s">
        <v>2645</v>
      </c>
      <c r="D39" s="458" t="s">
        <v>1292</v>
      </c>
      <c r="E39" s="457">
        <f>E40</f>
        <v>160</v>
      </c>
      <c r="F39" s="1311"/>
      <c r="G39" s="456">
        <f>E39*F39</f>
        <v>0</v>
      </c>
    </row>
    <row r="40" spans="1:7" ht="12.75">
      <c r="A40" s="460"/>
      <c r="B40" s="458"/>
      <c r="C40" s="459" t="s">
        <v>2642</v>
      </c>
      <c r="D40" s="458" t="s">
        <v>1292</v>
      </c>
      <c r="E40" s="457">
        <v>160</v>
      </c>
      <c r="F40" s="1311"/>
      <c r="G40" s="456"/>
    </row>
    <row r="41" spans="1:7" ht="12.75">
      <c r="A41" s="460" t="s">
        <v>848</v>
      </c>
      <c r="B41" s="458" t="s">
        <v>2644</v>
      </c>
      <c r="C41" s="459" t="s">
        <v>2643</v>
      </c>
      <c r="D41" s="458" t="s">
        <v>1292</v>
      </c>
      <c r="E41" s="457">
        <f>E46</f>
        <v>446.85</v>
      </c>
      <c r="F41" s="1311"/>
      <c r="G41" s="456">
        <f>E41*F41</f>
        <v>0</v>
      </c>
    </row>
    <row r="42" spans="1:7" ht="12.75">
      <c r="A42" s="460"/>
      <c r="B42" s="458"/>
      <c r="C42" s="459" t="s">
        <v>2642</v>
      </c>
      <c r="D42" s="458" t="s">
        <v>1292</v>
      </c>
      <c r="E42" s="457">
        <v>160</v>
      </c>
      <c r="F42" s="1311"/>
      <c r="G42" s="456"/>
    </row>
    <row r="43" spans="1:7" ht="12.75">
      <c r="A43" s="460"/>
      <c r="B43" s="458"/>
      <c r="C43" s="459" t="s">
        <v>2615</v>
      </c>
      <c r="D43" s="458" t="s">
        <v>1292</v>
      </c>
      <c r="E43" s="457">
        <v>234</v>
      </c>
      <c r="F43" s="1311"/>
      <c r="G43" s="456"/>
    </row>
    <row r="44" spans="1:7" ht="12.75">
      <c r="A44" s="460"/>
      <c r="B44" s="458"/>
      <c r="C44" s="459" t="s">
        <v>2641</v>
      </c>
      <c r="D44" s="458"/>
      <c r="E44" s="457"/>
      <c r="F44" s="1311"/>
      <c r="G44" s="456"/>
    </row>
    <row r="45" spans="1:7" ht="12.75">
      <c r="A45" s="460"/>
      <c r="B45" s="458"/>
      <c r="C45" s="459" t="s">
        <v>2640</v>
      </c>
      <c r="D45" s="458" t="s">
        <v>1292</v>
      </c>
      <c r="E45" s="457">
        <f>0.35*(79+72)</f>
        <v>52.849999999999994</v>
      </c>
      <c r="F45" s="1311"/>
      <c r="G45" s="456"/>
    </row>
    <row r="46" spans="1:7" ht="12.75">
      <c r="A46" s="460"/>
      <c r="B46" s="458"/>
      <c r="C46" s="459"/>
      <c r="D46" s="458" t="s">
        <v>1292</v>
      </c>
      <c r="E46" s="457">
        <f>SUM(E42:E45)</f>
        <v>446.85</v>
      </c>
      <c r="F46" s="1311"/>
      <c r="G46" s="456"/>
    </row>
    <row r="47" spans="1:7" ht="12.75">
      <c r="A47" s="460" t="s">
        <v>855</v>
      </c>
      <c r="B47" s="458" t="s">
        <v>2639</v>
      </c>
      <c r="C47" s="459" t="s">
        <v>2638</v>
      </c>
      <c r="D47" s="458" t="s">
        <v>1292</v>
      </c>
      <c r="E47" s="457">
        <f>E48</f>
        <v>10</v>
      </c>
      <c r="F47" s="1311"/>
      <c r="G47" s="456">
        <f>E47*F47</f>
        <v>0</v>
      </c>
    </row>
    <row r="48" spans="1:7" ht="12.75">
      <c r="A48" s="460"/>
      <c r="B48" s="458"/>
      <c r="C48" s="459" t="s">
        <v>2637</v>
      </c>
      <c r="D48" s="458" t="s">
        <v>1292</v>
      </c>
      <c r="E48" s="457">
        <v>10</v>
      </c>
      <c r="F48" s="1311"/>
      <c r="G48" s="456"/>
    </row>
    <row r="49" spans="1:7" ht="12.75">
      <c r="A49" s="460" t="s">
        <v>923</v>
      </c>
      <c r="B49" s="458" t="s">
        <v>2636</v>
      </c>
      <c r="C49" s="459" t="s">
        <v>2635</v>
      </c>
      <c r="D49" s="458" t="s">
        <v>1292</v>
      </c>
      <c r="E49" s="457">
        <f>E52</f>
        <v>722</v>
      </c>
      <c r="F49" s="1311"/>
      <c r="G49" s="456">
        <f>E49*F49</f>
        <v>0</v>
      </c>
    </row>
    <row r="50" spans="1:7" ht="12.75">
      <c r="A50" s="460"/>
      <c r="B50" s="458"/>
      <c r="C50" s="459" t="s">
        <v>2615</v>
      </c>
      <c r="D50" s="458" t="s">
        <v>1292</v>
      </c>
      <c r="E50" s="457">
        <v>234</v>
      </c>
      <c r="F50" s="1311"/>
      <c r="G50" s="456"/>
    </row>
    <row r="51" spans="1:7" ht="12.75">
      <c r="A51" s="460"/>
      <c r="B51" s="458"/>
      <c r="C51" s="459" t="s">
        <v>2624</v>
      </c>
      <c r="D51" s="458" t="s">
        <v>1292</v>
      </c>
      <c r="E51" s="457">
        <v>488</v>
      </c>
      <c r="F51" s="1311"/>
      <c r="G51" s="456"/>
    </row>
    <row r="52" spans="1:7" ht="12.75">
      <c r="A52" s="460"/>
      <c r="B52" s="458"/>
      <c r="C52" s="459"/>
      <c r="D52" s="458" t="s">
        <v>1292</v>
      </c>
      <c r="E52" s="457">
        <f>SUM(E50:E51)</f>
        <v>722</v>
      </c>
      <c r="F52" s="1311"/>
      <c r="G52" s="456"/>
    </row>
    <row r="53" spans="1:7" ht="12.75">
      <c r="A53" s="460" t="s">
        <v>941</v>
      </c>
      <c r="B53" s="458" t="s">
        <v>2634</v>
      </c>
      <c r="C53" s="459" t="s">
        <v>2633</v>
      </c>
      <c r="D53" s="458" t="s">
        <v>1292</v>
      </c>
      <c r="E53" s="457">
        <f>E54</f>
        <v>138</v>
      </c>
      <c r="F53" s="1311"/>
      <c r="G53" s="456">
        <f>E53*F53</f>
        <v>0</v>
      </c>
    </row>
    <row r="54" spans="1:7" ht="12.75">
      <c r="A54" s="460"/>
      <c r="B54" s="458"/>
      <c r="C54" s="459" t="s">
        <v>2614</v>
      </c>
      <c r="D54" s="458" t="s">
        <v>1292</v>
      </c>
      <c r="E54" s="457">
        <v>138</v>
      </c>
      <c r="F54" s="1311"/>
      <c r="G54" s="456"/>
    </row>
    <row r="55" spans="1:7" ht="12.75">
      <c r="A55" s="460" t="s">
        <v>947</v>
      </c>
      <c r="B55" s="458" t="s">
        <v>2632</v>
      </c>
      <c r="C55" s="459" t="s">
        <v>2631</v>
      </c>
      <c r="D55" s="458" t="s">
        <v>1292</v>
      </c>
      <c r="E55" s="457">
        <f>E56</f>
        <v>160</v>
      </c>
      <c r="F55" s="1311"/>
      <c r="G55" s="456">
        <f>E55*F55</f>
        <v>0</v>
      </c>
    </row>
    <row r="56" spans="1:7" ht="12.75">
      <c r="A56" s="460"/>
      <c r="B56" s="458"/>
      <c r="C56" s="459" t="s">
        <v>2630</v>
      </c>
      <c r="D56" s="458" t="s">
        <v>1292</v>
      </c>
      <c r="E56" s="457">
        <v>160</v>
      </c>
      <c r="F56" s="1311"/>
      <c r="G56" s="456"/>
    </row>
    <row r="57" spans="1:7" ht="12.75">
      <c r="A57" s="460" t="s">
        <v>967</v>
      </c>
      <c r="B57" s="458" t="s">
        <v>2629</v>
      </c>
      <c r="C57" s="459" t="s">
        <v>2628</v>
      </c>
      <c r="D57" s="458" t="s">
        <v>1292</v>
      </c>
      <c r="E57" s="457">
        <f>E58</f>
        <v>10</v>
      </c>
      <c r="F57" s="1311"/>
      <c r="G57" s="456">
        <f>E57*F57</f>
        <v>0</v>
      </c>
    </row>
    <row r="58" spans="1:7" ht="12.75">
      <c r="A58" s="460"/>
      <c r="B58" s="458"/>
      <c r="C58" s="459" t="s">
        <v>2627</v>
      </c>
      <c r="D58" s="458" t="s">
        <v>1292</v>
      </c>
      <c r="E58" s="457">
        <v>10</v>
      </c>
      <c r="F58" s="1311"/>
      <c r="G58" s="456"/>
    </row>
    <row r="59" spans="1:7" ht="25.5">
      <c r="A59" s="460" t="s">
        <v>983</v>
      </c>
      <c r="B59" s="458" t="s">
        <v>2626</v>
      </c>
      <c r="C59" s="466" t="s">
        <v>2625</v>
      </c>
      <c r="D59" s="458" t="s">
        <v>1292</v>
      </c>
      <c r="E59" s="457">
        <f>E60</f>
        <v>488</v>
      </c>
      <c r="F59" s="1311"/>
      <c r="G59" s="456">
        <f>E59*F59</f>
        <v>0</v>
      </c>
    </row>
    <row r="60" spans="1:7" ht="12.75">
      <c r="A60" s="460"/>
      <c r="B60" s="458"/>
      <c r="C60" s="469" t="s">
        <v>2624</v>
      </c>
      <c r="D60" s="458" t="s">
        <v>1292</v>
      </c>
      <c r="E60" s="457">
        <v>488</v>
      </c>
      <c r="F60" s="1311"/>
      <c r="G60" s="456"/>
    </row>
    <row r="61" spans="1:7" ht="12.75">
      <c r="A61" s="460" t="s">
        <v>987</v>
      </c>
      <c r="B61" s="470" t="s">
        <v>2623</v>
      </c>
      <c r="C61" s="469" t="s">
        <v>2622</v>
      </c>
      <c r="D61" s="458" t="s">
        <v>1292</v>
      </c>
      <c r="E61" s="457">
        <f>E62</f>
        <v>489.7692</v>
      </c>
      <c r="F61" s="1311"/>
      <c r="G61" s="456">
        <f>E61*F61</f>
        <v>0</v>
      </c>
    </row>
    <row r="62" spans="1:7" ht="12.75">
      <c r="A62" s="460"/>
      <c r="B62" s="458"/>
      <c r="C62" s="469" t="s">
        <v>2621</v>
      </c>
      <c r="D62" s="458" t="s">
        <v>1292</v>
      </c>
      <c r="E62" s="457">
        <f>(488-0.4*(3+2.2+2.5))*1.01</f>
        <v>489.7692</v>
      </c>
      <c r="F62" s="1311"/>
      <c r="G62" s="456"/>
    </row>
    <row r="63" spans="1:7" ht="25.5">
      <c r="A63" s="460" t="s">
        <v>1002</v>
      </c>
      <c r="B63" s="470" t="s">
        <v>2620</v>
      </c>
      <c r="C63" s="466" t="s">
        <v>2619</v>
      </c>
      <c r="D63" s="458" t="s">
        <v>1292</v>
      </c>
      <c r="E63" s="457">
        <f>E64</f>
        <v>3.1724</v>
      </c>
      <c r="F63" s="1311"/>
      <c r="G63" s="456">
        <f>E63*F63</f>
        <v>0</v>
      </c>
    </row>
    <row r="64" spans="1:7" ht="12.75">
      <c r="A64" s="460"/>
      <c r="B64" s="458"/>
      <c r="C64" s="469" t="s">
        <v>2618</v>
      </c>
      <c r="D64" s="458" t="s">
        <v>1292</v>
      </c>
      <c r="E64" s="457">
        <f>0.4*(3+2.2+2.5)*1.03</f>
        <v>3.1724</v>
      </c>
      <c r="F64" s="1311"/>
      <c r="G64" s="456"/>
    </row>
    <row r="65" spans="1:7" ht="25.5">
      <c r="A65" s="460" t="s">
        <v>2577</v>
      </c>
      <c r="B65" s="458" t="s">
        <v>2617</v>
      </c>
      <c r="C65" s="466" t="s">
        <v>2616</v>
      </c>
      <c r="D65" s="458" t="s">
        <v>1292</v>
      </c>
      <c r="E65" s="457">
        <f>E68</f>
        <v>372</v>
      </c>
      <c r="F65" s="1311"/>
      <c r="G65" s="456">
        <f>E65*F65</f>
        <v>0</v>
      </c>
    </row>
    <row r="66" spans="1:7" ht="12.75">
      <c r="A66" s="460"/>
      <c r="B66" s="458"/>
      <c r="C66" s="459" t="s">
        <v>2615</v>
      </c>
      <c r="D66" s="458" t="s">
        <v>1292</v>
      </c>
      <c r="E66" s="457">
        <v>234</v>
      </c>
      <c r="F66" s="1311"/>
      <c r="G66" s="456"/>
    </row>
    <row r="67" spans="1:7" ht="12.75">
      <c r="A67" s="460"/>
      <c r="B67" s="458"/>
      <c r="C67" s="459" t="s">
        <v>2614</v>
      </c>
      <c r="D67" s="458" t="s">
        <v>1292</v>
      </c>
      <c r="E67" s="457">
        <v>138</v>
      </c>
      <c r="F67" s="1311"/>
      <c r="G67" s="456"/>
    </row>
    <row r="68" spans="1:7" ht="12.75">
      <c r="A68" s="460"/>
      <c r="B68" s="458"/>
      <c r="C68" s="469"/>
      <c r="D68" s="458" t="s">
        <v>1292</v>
      </c>
      <c r="E68" s="457">
        <f>SUM(E66:E67)</f>
        <v>372</v>
      </c>
      <c r="F68" s="1311"/>
      <c r="G68" s="456"/>
    </row>
    <row r="69" spans="1:7" ht="12.75">
      <c r="A69" s="460" t="s">
        <v>2573</v>
      </c>
      <c r="B69" s="470" t="s">
        <v>2613</v>
      </c>
      <c r="C69" s="469" t="s">
        <v>2608</v>
      </c>
      <c r="D69" s="458" t="s">
        <v>1292</v>
      </c>
      <c r="E69" s="457">
        <f>E70</f>
        <v>138.31199999999998</v>
      </c>
      <c r="F69" s="1311"/>
      <c r="G69" s="456">
        <f>E69*F69</f>
        <v>0</v>
      </c>
    </row>
    <row r="70" spans="1:7" ht="12.75">
      <c r="A70" s="460"/>
      <c r="B70" s="458"/>
      <c r="C70" s="469" t="s">
        <v>2612</v>
      </c>
      <c r="D70" s="458" t="s">
        <v>1292</v>
      </c>
      <c r="E70" s="457">
        <f>(138-0.4*6)*1.02</f>
        <v>138.31199999999998</v>
      </c>
      <c r="F70" s="1311"/>
      <c r="G70" s="456"/>
    </row>
    <row r="71" spans="1:7" ht="25.5">
      <c r="A71" s="460" t="s">
        <v>2570</v>
      </c>
      <c r="B71" s="458"/>
      <c r="C71" s="466" t="s">
        <v>2611</v>
      </c>
      <c r="D71" s="458" t="s">
        <v>1292</v>
      </c>
      <c r="E71" s="457">
        <f>E72</f>
        <v>2.4720000000000004</v>
      </c>
      <c r="F71" s="1311"/>
      <c r="G71" s="456">
        <f>E71*F71</f>
        <v>0</v>
      </c>
    </row>
    <row r="72" spans="1:7" ht="12.75">
      <c r="A72" s="460"/>
      <c r="B72" s="458"/>
      <c r="C72" s="469" t="s">
        <v>2610</v>
      </c>
      <c r="D72" s="458" t="s">
        <v>1292</v>
      </c>
      <c r="E72" s="457">
        <f>0.4*6*1.03</f>
        <v>2.4720000000000004</v>
      </c>
      <c r="F72" s="1311"/>
      <c r="G72" s="456"/>
    </row>
    <row r="73" spans="1:7" ht="12.75">
      <c r="A73" s="460" t="s">
        <v>2566</v>
      </c>
      <c r="B73" s="470" t="s">
        <v>2609</v>
      </c>
      <c r="C73" s="469" t="s">
        <v>2608</v>
      </c>
      <c r="D73" s="458" t="s">
        <v>1292</v>
      </c>
      <c r="E73" s="457">
        <f>E74</f>
        <v>231.18300000000002</v>
      </c>
      <c r="F73" s="1311"/>
      <c r="G73" s="456">
        <f>E73*F73</f>
        <v>0</v>
      </c>
    </row>
    <row r="74" spans="1:7" ht="12.75">
      <c r="A74" s="460"/>
      <c r="B74" s="458"/>
      <c r="C74" s="469" t="s">
        <v>2607</v>
      </c>
      <c r="D74" s="458" t="s">
        <v>1292</v>
      </c>
      <c r="E74" s="457">
        <f>(234-0.1*4.9*15)*1.02</f>
        <v>231.18300000000002</v>
      </c>
      <c r="F74" s="1311"/>
      <c r="G74" s="456"/>
    </row>
    <row r="75" spans="1:7" ht="12.75">
      <c r="A75" s="460" t="s">
        <v>2564</v>
      </c>
      <c r="B75" s="470" t="s">
        <v>2606</v>
      </c>
      <c r="C75" s="469" t="s">
        <v>2605</v>
      </c>
      <c r="D75" s="458" t="s">
        <v>1292</v>
      </c>
      <c r="E75" s="457">
        <f>E76</f>
        <v>7.570500000000001</v>
      </c>
      <c r="F75" s="1311"/>
      <c r="G75" s="456">
        <f>E75*F75</f>
        <v>0</v>
      </c>
    </row>
    <row r="76" spans="1:7" ht="12.75">
      <c r="A76" s="460"/>
      <c r="B76" s="458"/>
      <c r="C76" s="469" t="s">
        <v>2604</v>
      </c>
      <c r="D76" s="458" t="s">
        <v>1292</v>
      </c>
      <c r="E76" s="457">
        <f>0.1*4.9*15*1.03</f>
        <v>7.570500000000001</v>
      </c>
      <c r="F76" s="1311"/>
      <c r="G76" s="456"/>
    </row>
    <row r="77" spans="1:7" ht="12.75">
      <c r="A77" s="460" t="s">
        <v>2562</v>
      </c>
      <c r="B77" s="458" t="s">
        <v>2603</v>
      </c>
      <c r="C77" s="469" t="s">
        <v>2602</v>
      </c>
      <c r="D77" s="458" t="s">
        <v>2543</v>
      </c>
      <c r="E77" s="457">
        <f>E78</f>
        <v>77</v>
      </c>
      <c r="F77" s="1311"/>
      <c r="G77" s="456">
        <f>E77*F77</f>
        <v>0</v>
      </c>
    </row>
    <row r="78" spans="1:7" ht="12.75">
      <c r="A78" s="460"/>
      <c r="B78" s="458"/>
      <c r="C78" s="469" t="s">
        <v>2601</v>
      </c>
      <c r="D78" s="458" t="s">
        <v>2543</v>
      </c>
      <c r="E78" s="457">
        <f>65.5+6+3+2.5</f>
        <v>77</v>
      </c>
      <c r="F78" s="1311"/>
      <c r="G78" s="456"/>
    </row>
    <row r="79" spans="1:7" ht="12.75">
      <c r="A79" s="465"/>
      <c r="B79" s="463"/>
      <c r="C79" s="464" t="s">
        <v>2504</v>
      </c>
      <c r="D79" s="463"/>
      <c r="E79" s="462"/>
      <c r="F79" s="1312"/>
      <c r="G79" s="461">
        <f>SUM(G35:G78)</f>
        <v>0</v>
      </c>
    </row>
    <row r="80" spans="1:7" ht="12.75">
      <c r="A80" s="460"/>
      <c r="B80" s="458"/>
      <c r="C80" s="469"/>
      <c r="D80" s="458"/>
      <c r="E80" s="457"/>
      <c r="F80" s="1311"/>
      <c r="G80" s="456"/>
    </row>
    <row r="81" spans="1:7" ht="12.75">
      <c r="A81" s="460"/>
      <c r="B81" s="468" t="s">
        <v>2600</v>
      </c>
      <c r="C81" s="467" t="s">
        <v>2599</v>
      </c>
      <c r="D81" s="458"/>
      <c r="E81" s="457"/>
      <c r="F81" s="1311"/>
      <c r="G81" s="456"/>
    </row>
    <row r="82" spans="1:7" ht="12.75">
      <c r="A82" s="460" t="s">
        <v>783</v>
      </c>
      <c r="B82" s="458" t="s">
        <v>2598</v>
      </c>
      <c r="C82" s="469" t="s">
        <v>2597</v>
      </c>
      <c r="D82" s="458" t="s">
        <v>15</v>
      </c>
      <c r="E82" s="457">
        <v>3</v>
      </c>
      <c r="F82" s="1311"/>
      <c r="G82" s="456">
        <f aca="true" t="shared" si="1" ref="G82:G90">E82*F82</f>
        <v>0</v>
      </c>
    </row>
    <row r="83" spans="1:7" ht="12.75">
      <c r="A83" s="460" t="s">
        <v>801</v>
      </c>
      <c r="B83" s="470" t="s">
        <v>2596</v>
      </c>
      <c r="C83" s="469" t="s">
        <v>3273</v>
      </c>
      <c r="D83" s="458" t="s">
        <v>15</v>
      </c>
      <c r="E83" s="457">
        <v>1</v>
      </c>
      <c r="F83" s="1311"/>
      <c r="G83" s="456">
        <f t="shared" si="1"/>
        <v>0</v>
      </c>
    </row>
    <row r="84" spans="1:7" ht="12.75">
      <c r="A84" s="460" t="s">
        <v>831</v>
      </c>
      <c r="B84" s="470" t="s">
        <v>2595</v>
      </c>
      <c r="C84" s="469" t="s">
        <v>3274</v>
      </c>
      <c r="D84" s="458" t="s">
        <v>15</v>
      </c>
      <c r="E84" s="457">
        <v>1</v>
      </c>
      <c r="F84" s="1311"/>
      <c r="G84" s="456">
        <f t="shared" si="1"/>
        <v>0</v>
      </c>
    </row>
    <row r="85" spans="1:7" ht="12.75">
      <c r="A85" s="460" t="s">
        <v>848</v>
      </c>
      <c r="B85" s="470" t="s">
        <v>2594</v>
      </c>
      <c r="C85" s="469" t="s">
        <v>3275</v>
      </c>
      <c r="D85" s="458" t="s">
        <v>15</v>
      </c>
      <c r="E85" s="457">
        <v>1</v>
      </c>
      <c r="F85" s="1311"/>
      <c r="G85" s="456">
        <f t="shared" si="1"/>
        <v>0</v>
      </c>
    </row>
    <row r="86" spans="1:7" ht="12.75">
      <c r="A86" s="460" t="s">
        <v>855</v>
      </c>
      <c r="B86" s="458" t="s">
        <v>2593</v>
      </c>
      <c r="C86" s="469" t="s">
        <v>2592</v>
      </c>
      <c r="D86" s="458" t="s">
        <v>15</v>
      </c>
      <c r="E86" s="457">
        <v>2</v>
      </c>
      <c r="F86" s="1311"/>
      <c r="G86" s="456">
        <f t="shared" si="1"/>
        <v>0</v>
      </c>
    </row>
    <row r="87" spans="1:7" ht="12.75">
      <c r="A87" s="460" t="s">
        <v>923</v>
      </c>
      <c r="B87" s="470" t="s">
        <v>2591</v>
      </c>
      <c r="C87" s="469" t="s">
        <v>2590</v>
      </c>
      <c r="D87" s="458" t="s">
        <v>15</v>
      </c>
      <c r="E87" s="457">
        <v>2</v>
      </c>
      <c r="F87" s="1311"/>
      <c r="G87" s="456">
        <f t="shared" si="1"/>
        <v>0</v>
      </c>
    </row>
    <row r="88" spans="1:7" ht="25.5">
      <c r="A88" s="460" t="s">
        <v>941</v>
      </c>
      <c r="B88" s="458" t="s">
        <v>2589</v>
      </c>
      <c r="C88" s="466" t="s">
        <v>2588</v>
      </c>
      <c r="D88" s="458" t="s">
        <v>2543</v>
      </c>
      <c r="E88" s="457">
        <v>72</v>
      </c>
      <c r="F88" s="1311"/>
      <c r="G88" s="456">
        <f t="shared" si="1"/>
        <v>0</v>
      </c>
    </row>
    <row r="89" spans="1:7" ht="12.75">
      <c r="A89" s="460" t="s">
        <v>947</v>
      </c>
      <c r="B89" s="470" t="s">
        <v>2587</v>
      </c>
      <c r="C89" s="469" t="s">
        <v>2586</v>
      </c>
      <c r="D89" s="458" t="s">
        <v>15</v>
      </c>
      <c r="E89" s="457">
        <v>72.72</v>
      </c>
      <c r="F89" s="1311"/>
      <c r="G89" s="456">
        <f t="shared" si="1"/>
        <v>0</v>
      </c>
    </row>
    <row r="90" spans="1:7" ht="25.5">
      <c r="A90" s="460" t="s">
        <v>967</v>
      </c>
      <c r="B90" s="458" t="s">
        <v>2585</v>
      </c>
      <c r="C90" s="466" t="s">
        <v>2584</v>
      </c>
      <c r="D90" s="458" t="s">
        <v>2543</v>
      </c>
      <c r="E90" s="457">
        <f>E91</f>
        <v>105</v>
      </c>
      <c r="F90" s="1311"/>
      <c r="G90" s="456">
        <f t="shared" si="1"/>
        <v>0</v>
      </c>
    </row>
    <row r="91" spans="1:7" ht="12.75">
      <c r="A91" s="460"/>
      <c r="B91" s="458"/>
      <c r="C91" s="469" t="s">
        <v>2583</v>
      </c>
      <c r="D91" s="458" t="s">
        <v>2543</v>
      </c>
      <c r="E91" s="457">
        <f>79+26</f>
        <v>105</v>
      </c>
      <c r="F91" s="1311"/>
      <c r="G91" s="456"/>
    </row>
    <row r="92" spans="1:7" ht="12.75">
      <c r="A92" s="460" t="s">
        <v>983</v>
      </c>
      <c r="B92" s="470" t="s">
        <v>2582</v>
      </c>
      <c r="C92" s="469" t="s">
        <v>3271</v>
      </c>
      <c r="D92" s="458" t="s">
        <v>15</v>
      </c>
      <c r="E92" s="457">
        <v>26.26</v>
      </c>
      <c r="F92" s="1311"/>
      <c r="G92" s="456">
        <f>E92*F92</f>
        <v>0</v>
      </c>
    </row>
    <row r="93" spans="1:7" ht="12.75">
      <c r="A93" s="460" t="s">
        <v>987</v>
      </c>
      <c r="B93" s="470" t="s">
        <v>2581</v>
      </c>
      <c r="C93" s="469" t="s">
        <v>3272</v>
      </c>
      <c r="D93" s="458" t="s">
        <v>15</v>
      </c>
      <c r="E93" s="457">
        <f>E94</f>
        <v>75.0632</v>
      </c>
      <c r="F93" s="1311"/>
      <c r="G93" s="456">
        <f>E93*F93</f>
        <v>0</v>
      </c>
    </row>
    <row r="94" spans="1:7" ht="12.75">
      <c r="A94" s="460"/>
      <c r="B94" s="458"/>
      <c r="C94" s="469" t="s">
        <v>2580</v>
      </c>
      <c r="D94" s="458" t="s">
        <v>15</v>
      </c>
      <c r="E94" s="457">
        <f>(79-0.78*6)*1.01</f>
        <v>75.0632</v>
      </c>
      <c r="F94" s="1311"/>
      <c r="G94" s="456"/>
    </row>
    <row r="95" spans="1:7" ht="12.75">
      <c r="A95" s="460" t="s">
        <v>1002</v>
      </c>
      <c r="B95" s="470" t="s">
        <v>2579</v>
      </c>
      <c r="C95" s="469" t="s">
        <v>2578</v>
      </c>
      <c r="D95" s="458" t="s">
        <v>15</v>
      </c>
      <c r="E95" s="457">
        <v>6.06</v>
      </c>
      <c r="F95" s="1311"/>
      <c r="G95" s="456">
        <f>E95*F95</f>
        <v>0</v>
      </c>
    </row>
    <row r="96" spans="1:7" ht="12.75">
      <c r="A96" s="460" t="s">
        <v>2577</v>
      </c>
      <c r="B96" s="458" t="s">
        <v>2576</v>
      </c>
      <c r="C96" s="469" t="s">
        <v>2575</v>
      </c>
      <c r="D96" s="458" t="s">
        <v>95</v>
      </c>
      <c r="E96" s="457">
        <f>E97</f>
        <v>5.180000000000001</v>
      </c>
      <c r="F96" s="1311"/>
      <c r="G96" s="456">
        <f>E96*F96</f>
        <v>0</v>
      </c>
    </row>
    <row r="97" spans="1:7" ht="12.75">
      <c r="A97" s="460"/>
      <c r="B97" s="458"/>
      <c r="C97" s="469" t="s">
        <v>2574</v>
      </c>
      <c r="D97" s="458" t="s">
        <v>95</v>
      </c>
      <c r="E97" s="457">
        <f>0.25*0.1*26+0.3*0.1*(72+105-26)</f>
        <v>5.180000000000001</v>
      </c>
      <c r="F97" s="1311"/>
      <c r="G97" s="456"/>
    </row>
    <row r="98" spans="1:7" ht="25.5">
      <c r="A98" s="460" t="s">
        <v>2573</v>
      </c>
      <c r="B98" s="458" t="s">
        <v>2572</v>
      </c>
      <c r="C98" s="466" t="s">
        <v>2571</v>
      </c>
      <c r="D98" s="458" t="s">
        <v>2543</v>
      </c>
      <c r="E98" s="457">
        <v>569</v>
      </c>
      <c r="F98" s="1311"/>
      <c r="G98" s="456">
        <f>E98*F98</f>
        <v>0</v>
      </c>
    </row>
    <row r="99" spans="1:7" ht="12.75">
      <c r="A99" s="460" t="s">
        <v>2570</v>
      </c>
      <c r="B99" s="470" t="s">
        <v>2569</v>
      </c>
      <c r="C99" s="469" t="s">
        <v>2568</v>
      </c>
      <c r="D99" s="458" t="s">
        <v>15</v>
      </c>
      <c r="E99" s="457">
        <f>E100</f>
        <v>1149.38</v>
      </c>
      <c r="F99" s="1311"/>
      <c r="G99" s="456">
        <f>E99*F99</f>
        <v>0</v>
      </c>
    </row>
    <row r="100" spans="1:7" ht="12.75">
      <c r="A100" s="460"/>
      <c r="B100" s="458"/>
      <c r="C100" s="459" t="s">
        <v>2567</v>
      </c>
      <c r="D100" s="458" t="s">
        <v>15</v>
      </c>
      <c r="E100" s="457">
        <f>569/0.5*1.01</f>
        <v>1149.38</v>
      </c>
      <c r="F100" s="1311"/>
      <c r="G100" s="456"/>
    </row>
    <row r="101" spans="1:7" ht="12.75">
      <c r="A101" s="460" t="s">
        <v>2566</v>
      </c>
      <c r="B101" s="458"/>
      <c r="C101" s="459" t="s">
        <v>2565</v>
      </c>
      <c r="D101" s="458" t="s">
        <v>14</v>
      </c>
      <c r="E101" s="457">
        <v>196</v>
      </c>
      <c r="F101" s="1311"/>
      <c r="G101" s="456">
        <f>+F101*E101</f>
        <v>0</v>
      </c>
    </row>
    <row r="102" spans="1:7" ht="12.75">
      <c r="A102" s="460" t="s">
        <v>2564</v>
      </c>
      <c r="B102" s="458"/>
      <c r="C102" s="459" t="s">
        <v>2563</v>
      </c>
      <c r="D102" s="458" t="s">
        <v>15</v>
      </c>
      <c r="E102" s="457">
        <v>98</v>
      </c>
      <c r="F102" s="1311"/>
      <c r="G102" s="456">
        <f>+F102*E102</f>
        <v>0</v>
      </c>
    </row>
    <row r="103" spans="1:7" ht="12.75">
      <c r="A103" s="460" t="s">
        <v>2562</v>
      </c>
      <c r="B103" s="458" t="s">
        <v>2561</v>
      </c>
      <c r="C103" s="469" t="s">
        <v>2560</v>
      </c>
      <c r="D103" s="458" t="s">
        <v>1292</v>
      </c>
      <c r="E103" s="457">
        <f>E104</f>
        <v>286.85</v>
      </c>
      <c r="F103" s="1311"/>
      <c r="G103" s="456">
        <f>E103*F103</f>
        <v>0</v>
      </c>
    </row>
    <row r="104" spans="1:7" ht="12.75">
      <c r="A104" s="460"/>
      <c r="B104" s="458"/>
      <c r="C104" s="469" t="s">
        <v>2559</v>
      </c>
      <c r="D104" s="458" t="s">
        <v>1292</v>
      </c>
      <c r="E104" s="457">
        <f>234+52.85</f>
        <v>286.85</v>
      </c>
      <c r="F104" s="1311"/>
      <c r="G104" s="456"/>
    </row>
    <row r="105" spans="1:7" ht="25.5">
      <c r="A105" s="460" t="s">
        <v>2558</v>
      </c>
      <c r="B105" s="458" t="s">
        <v>2557</v>
      </c>
      <c r="C105" s="466" t="s">
        <v>2556</v>
      </c>
      <c r="D105" s="458" t="s">
        <v>2543</v>
      </c>
      <c r="E105" s="457">
        <v>58.5</v>
      </c>
      <c r="F105" s="1311"/>
      <c r="G105" s="456">
        <f>E105*F105</f>
        <v>0</v>
      </c>
    </row>
    <row r="106" spans="1:7" ht="12.75">
      <c r="A106" s="460" t="s">
        <v>2555</v>
      </c>
      <c r="B106" s="458"/>
      <c r="C106" s="469" t="s">
        <v>2554</v>
      </c>
      <c r="D106" s="458" t="s">
        <v>15</v>
      </c>
      <c r="E106" s="457">
        <f>E107</f>
        <v>56</v>
      </c>
      <c r="F106" s="1311"/>
      <c r="G106" s="456">
        <f>E106*F106</f>
        <v>0</v>
      </c>
    </row>
    <row r="107" spans="1:7" ht="12.75">
      <c r="A107" s="460"/>
      <c r="B107" s="458"/>
      <c r="C107" s="469" t="s">
        <v>2553</v>
      </c>
      <c r="D107" s="458" t="s">
        <v>15</v>
      </c>
      <c r="E107" s="457">
        <f>58.5-0.5*5</f>
        <v>56</v>
      </c>
      <c r="F107" s="1311"/>
      <c r="G107" s="456"/>
    </row>
    <row r="108" spans="1:7" ht="12.75">
      <c r="A108" s="460" t="s">
        <v>2552</v>
      </c>
      <c r="B108" s="458"/>
      <c r="C108" s="469" t="s">
        <v>2551</v>
      </c>
      <c r="D108" s="458" t="s">
        <v>15</v>
      </c>
      <c r="E108" s="457">
        <v>5</v>
      </c>
      <c r="F108" s="1311"/>
      <c r="G108" s="456">
        <f>E108*F108</f>
        <v>0</v>
      </c>
    </row>
    <row r="109" spans="1:7" ht="12.75">
      <c r="A109" s="460" t="s">
        <v>2550</v>
      </c>
      <c r="B109" s="458"/>
      <c r="C109" s="469" t="s">
        <v>2549</v>
      </c>
      <c r="D109" s="458" t="s">
        <v>15</v>
      </c>
      <c r="E109" s="457">
        <v>5</v>
      </c>
      <c r="F109" s="1311"/>
      <c r="G109" s="456">
        <f>E109*F109</f>
        <v>0</v>
      </c>
    </row>
    <row r="110" spans="1:7" ht="12.75">
      <c r="A110" s="460" t="s">
        <v>2548</v>
      </c>
      <c r="B110" s="458"/>
      <c r="C110" s="469" t="s">
        <v>2547</v>
      </c>
      <c r="D110" s="458" t="s">
        <v>15</v>
      </c>
      <c r="E110" s="457">
        <v>2</v>
      </c>
      <c r="F110" s="1311"/>
      <c r="G110" s="456">
        <f>E110*F110</f>
        <v>0</v>
      </c>
    </row>
    <row r="111" spans="1:7" ht="12.75">
      <c r="A111" s="460" t="s">
        <v>2546</v>
      </c>
      <c r="B111" s="458" t="s">
        <v>2545</v>
      </c>
      <c r="C111" s="469" t="s">
        <v>2544</v>
      </c>
      <c r="D111" s="458" t="s">
        <v>2543</v>
      </c>
      <c r="E111" s="457">
        <v>77</v>
      </c>
      <c r="F111" s="1311"/>
      <c r="G111" s="456">
        <f>E111*F111</f>
        <v>0</v>
      </c>
    </row>
    <row r="112" spans="1:7" ht="12.75">
      <c r="A112" s="460" t="s">
        <v>2542</v>
      </c>
      <c r="B112" s="458" t="s">
        <v>2541</v>
      </c>
      <c r="C112" s="469" t="s">
        <v>2540</v>
      </c>
      <c r="D112" s="458" t="s">
        <v>1287</v>
      </c>
      <c r="E112" s="457">
        <f>E113</f>
        <v>74.88</v>
      </c>
      <c r="F112" s="1311"/>
      <c r="G112" s="456">
        <f>E112*F112</f>
        <v>0</v>
      </c>
    </row>
    <row r="113" spans="1:7" ht="12.75">
      <c r="A113" s="460"/>
      <c r="B113" s="458"/>
      <c r="C113" s="469" t="s">
        <v>2539</v>
      </c>
      <c r="D113" s="458" t="s">
        <v>1287</v>
      </c>
      <c r="E113" s="457">
        <f>(0.235+0.181)*180</f>
        <v>74.88</v>
      </c>
      <c r="F113" s="1311"/>
      <c r="G113" s="456"/>
    </row>
    <row r="114" spans="1:7" ht="12.75">
      <c r="A114" s="460" t="s">
        <v>2538</v>
      </c>
      <c r="B114" s="458" t="s">
        <v>2537</v>
      </c>
      <c r="C114" s="469" t="s">
        <v>2529</v>
      </c>
      <c r="D114" s="458" t="s">
        <v>1287</v>
      </c>
      <c r="E114" s="457">
        <f>E115</f>
        <v>673.92</v>
      </c>
      <c r="F114" s="1311"/>
      <c r="G114" s="456">
        <f>E114*F114</f>
        <v>0</v>
      </c>
    </row>
    <row r="115" spans="1:7" ht="12.75">
      <c r="A115" s="460"/>
      <c r="B115" s="458"/>
      <c r="C115" s="469" t="s">
        <v>2536</v>
      </c>
      <c r="D115" s="458" t="s">
        <v>1287</v>
      </c>
      <c r="E115" s="457">
        <f>74.88*9</f>
        <v>673.92</v>
      </c>
      <c r="F115" s="1311"/>
      <c r="G115" s="456"/>
    </row>
    <row r="116" spans="1:7" ht="12.75">
      <c r="A116" s="460" t="s">
        <v>2535</v>
      </c>
      <c r="B116" s="458" t="s">
        <v>2534</v>
      </c>
      <c r="C116" s="459" t="s">
        <v>2533</v>
      </c>
      <c r="D116" s="458" t="s">
        <v>1287</v>
      </c>
      <c r="E116" s="457">
        <f>E117</f>
        <v>25.61</v>
      </c>
      <c r="F116" s="1311"/>
      <c r="G116" s="456">
        <f>E116*F116</f>
        <v>0</v>
      </c>
    </row>
    <row r="117" spans="1:7" ht="12.75">
      <c r="A117" s="460"/>
      <c r="B117" s="458"/>
      <c r="C117" s="459" t="s">
        <v>2532</v>
      </c>
      <c r="D117" s="458" t="s">
        <v>1287</v>
      </c>
      <c r="E117" s="457">
        <f>0.205*98+0.04*138</f>
        <v>25.61</v>
      </c>
      <c r="F117" s="1311"/>
      <c r="G117" s="456"/>
    </row>
    <row r="118" spans="1:7" ht="12.75">
      <c r="A118" s="460" t="s">
        <v>2531</v>
      </c>
      <c r="B118" s="458" t="s">
        <v>2530</v>
      </c>
      <c r="C118" s="459" t="s">
        <v>2529</v>
      </c>
      <c r="D118" s="458" t="s">
        <v>1287</v>
      </c>
      <c r="E118" s="457">
        <f>E119</f>
        <v>230.49</v>
      </c>
      <c r="F118" s="1311"/>
      <c r="G118" s="456">
        <f>E118*F118</f>
        <v>0</v>
      </c>
    </row>
    <row r="119" spans="1:7" ht="12.75">
      <c r="A119" s="460"/>
      <c r="B119" s="458"/>
      <c r="C119" s="459" t="s">
        <v>2528</v>
      </c>
      <c r="D119" s="458" t="s">
        <v>1287</v>
      </c>
      <c r="E119" s="457">
        <f>25.61*9</f>
        <v>230.49</v>
      </c>
      <c r="F119" s="1311"/>
      <c r="G119" s="456"/>
    </row>
    <row r="120" spans="1:7" ht="25.5">
      <c r="A120" s="460" t="s">
        <v>2527</v>
      </c>
      <c r="B120" s="458" t="s">
        <v>2526</v>
      </c>
      <c r="C120" s="466" t="s">
        <v>2525</v>
      </c>
      <c r="D120" s="458" t="s">
        <v>1287</v>
      </c>
      <c r="E120" s="457">
        <f>E116</f>
        <v>25.61</v>
      </c>
      <c r="F120" s="1311"/>
      <c r="G120" s="456">
        <f>E120*F120</f>
        <v>0</v>
      </c>
    </row>
    <row r="121" spans="1:7" ht="25.5">
      <c r="A121" s="460" t="s">
        <v>2524</v>
      </c>
      <c r="B121" s="458" t="s">
        <v>2523</v>
      </c>
      <c r="C121" s="466" t="s">
        <v>2522</v>
      </c>
      <c r="D121" s="458" t="s">
        <v>1287</v>
      </c>
      <c r="E121" s="457">
        <f>E122</f>
        <v>32.58</v>
      </c>
      <c r="F121" s="1311"/>
      <c r="G121" s="456">
        <f>E121*F121</f>
        <v>0</v>
      </c>
    </row>
    <row r="122" spans="1:7" ht="12.75">
      <c r="A122" s="460"/>
      <c r="B122" s="458"/>
      <c r="C122" s="459" t="s">
        <v>2521</v>
      </c>
      <c r="D122" s="458" t="s">
        <v>1287</v>
      </c>
      <c r="E122" s="457">
        <f>0.181*180</f>
        <v>32.58</v>
      </c>
      <c r="F122" s="1311"/>
      <c r="G122" s="456"/>
    </row>
    <row r="123" spans="1:7" ht="25.5">
      <c r="A123" s="460" t="s">
        <v>2520</v>
      </c>
      <c r="B123" s="458" t="s">
        <v>2519</v>
      </c>
      <c r="C123" s="466" t="s">
        <v>2518</v>
      </c>
      <c r="D123" s="458" t="s">
        <v>1287</v>
      </c>
      <c r="E123" s="457">
        <f>E124</f>
        <v>42.3</v>
      </c>
      <c r="F123" s="1311"/>
      <c r="G123" s="456">
        <f>E123*F123</f>
        <v>0</v>
      </c>
    </row>
    <row r="124" spans="1:7" ht="12.75">
      <c r="A124" s="460"/>
      <c r="B124" s="458"/>
      <c r="C124" s="459" t="s">
        <v>2517</v>
      </c>
      <c r="D124" s="458" t="s">
        <v>1287</v>
      </c>
      <c r="E124" s="457">
        <f>0.235*180</f>
        <v>42.3</v>
      </c>
      <c r="F124" s="1311"/>
      <c r="G124" s="456"/>
    </row>
    <row r="125" spans="1:7" ht="12.75">
      <c r="A125" s="465"/>
      <c r="B125" s="463"/>
      <c r="C125" s="464" t="s">
        <v>2504</v>
      </c>
      <c r="D125" s="463"/>
      <c r="E125" s="462"/>
      <c r="F125" s="1312"/>
      <c r="G125" s="461">
        <f>SUM(G82:G124)</f>
        <v>0</v>
      </c>
    </row>
    <row r="126" spans="1:7" ht="12.75">
      <c r="A126" s="460"/>
      <c r="B126" s="458"/>
      <c r="C126" s="459"/>
      <c r="D126" s="458"/>
      <c r="E126" s="457"/>
      <c r="F126" s="1311"/>
      <c r="G126" s="456"/>
    </row>
    <row r="127" spans="1:7" ht="12.75">
      <c r="A127" s="460"/>
      <c r="B127" s="468" t="s">
        <v>2516</v>
      </c>
      <c r="C127" s="467" t="s">
        <v>2506</v>
      </c>
      <c r="D127" s="458"/>
      <c r="E127" s="457"/>
      <c r="F127" s="1311"/>
      <c r="G127" s="456"/>
    </row>
    <row r="128" spans="1:7" ht="12.75">
      <c r="A128" s="460" t="s">
        <v>783</v>
      </c>
      <c r="B128" s="458" t="s">
        <v>2515</v>
      </c>
      <c r="C128" s="459" t="s">
        <v>2514</v>
      </c>
      <c r="D128" s="458" t="s">
        <v>1287</v>
      </c>
      <c r="E128" s="457">
        <v>1082.12</v>
      </c>
      <c r="F128" s="1311"/>
      <c r="G128" s="456">
        <f>E128*F128</f>
        <v>0</v>
      </c>
    </row>
    <row r="129" spans="1:7" ht="12.75">
      <c r="A129" s="465"/>
      <c r="B129" s="463"/>
      <c r="C129" s="464" t="s">
        <v>2504</v>
      </c>
      <c r="D129" s="463"/>
      <c r="E129" s="462"/>
      <c r="F129" s="1312"/>
      <c r="G129" s="461">
        <f>SUM(G128:G128)</f>
        <v>0</v>
      </c>
    </row>
    <row r="130" spans="1:7" ht="12.75">
      <c r="A130" s="460"/>
      <c r="B130" s="458"/>
      <c r="C130" s="459"/>
      <c r="D130" s="458"/>
      <c r="E130" s="457"/>
      <c r="F130" s="1311"/>
      <c r="G130" s="456"/>
    </row>
    <row r="131" spans="1:7" ht="12.75">
      <c r="A131" s="460"/>
      <c r="B131" s="468" t="s">
        <v>2513</v>
      </c>
      <c r="C131" s="467" t="s">
        <v>2512</v>
      </c>
      <c r="D131" s="458"/>
      <c r="E131" s="457"/>
      <c r="F131" s="1311"/>
      <c r="G131" s="456"/>
    </row>
    <row r="132" spans="1:7" ht="25.5">
      <c r="A132" s="460" t="s">
        <v>783</v>
      </c>
      <c r="B132" s="458" t="s">
        <v>2511</v>
      </c>
      <c r="C132" s="466" t="s">
        <v>2510</v>
      </c>
      <c r="D132" s="458" t="s">
        <v>1292</v>
      </c>
      <c r="E132" s="457">
        <v>10</v>
      </c>
      <c r="F132" s="1311"/>
      <c r="G132" s="456">
        <f>E132*F132</f>
        <v>0</v>
      </c>
    </row>
    <row r="133" spans="1:7" ht="12.75">
      <c r="A133" s="460" t="s">
        <v>801</v>
      </c>
      <c r="B133" s="458"/>
      <c r="C133" s="459" t="s">
        <v>2509</v>
      </c>
      <c r="D133" s="458" t="s">
        <v>1292</v>
      </c>
      <c r="E133" s="457">
        <f>E134</f>
        <v>10.2</v>
      </c>
      <c r="F133" s="1311"/>
      <c r="G133" s="456">
        <f>E133*F133</f>
        <v>0</v>
      </c>
    </row>
    <row r="134" spans="1:7" ht="12.75">
      <c r="A134" s="460"/>
      <c r="B134" s="458"/>
      <c r="C134" s="459" t="s">
        <v>2508</v>
      </c>
      <c r="D134" s="458" t="s">
        <v>1292</v>
      </c>
      <c r="E134" s="457">
        <f>10*1.02</f>
        <v>10.2</v>
      </c>
      <c r="F134" s="1311"/>
      <c r="G134" s="456"/>
    </row>
    <row r="135" spans="1:7" ht="12.75">
      <c r="A135" s="460"/>
      <c r="B135" s="458"/>
      <c r="C135" s="459" t="s">
        <v>1386</v>
      </c>
      <c r="D135" s="458"/>
      <c r="E135" s="457"/>
      <c r="F135" s="1311"/>
      <c r="G135" s="456">
        <f>SUM(G132:G134)</f>
        <v>0</v>
      </c>
    </row>
    <row r="136" spans="1:7" ht="12.75">
      <c r="A136" s="460" t="s">
        <v>831</v>
      </c>
      <c r="B136" s="458" t="s">
        <v>2507</v>
      </c>
      <c r="C136" s="459" t="s">
        <v>2506</v>
      </c>
      <c r="D136" s="458" t="s">
        <v>2505</v>
      </c>
      <c r="E136" s="1311">
        <f>G135</f>
        <v>0</v>
      </c>
      <c r="F136" s="1313"/>
      <c r="G136" s="456">
        <f>E136*F136</f>
        <v>0</v>
      </c>
    </row>
    <row r="137" spans="1:7" ht="12.75">
      <c r="A137" s="465"/>
      <c r="B137" s="463"/>
      <c r="C137" s="464" t="s">
        <v>2504</v>
      </c>
      <c r="D137" s="463"/>
      <c r="E137" s="462"/>
      <c r="F137" s="462"/>
      <c r="G137" s="461">
        <f>SUM(G135:G136)</f>
        <v>0</v>
      </c>
    </row>
    <row r="138" spans="1:7" ht="12.75">
      <c r="A138" s="460"/>
      <c r="B138" s="458"/>
      <c r="C138" s="459"/>
      <c r="D138" s="458"/>
      <c r="E138" s="457"/>
      <c r="F138" s="457"/>
      <c r="G138" s="456"/>
    </row>
    <row r="139" spans="1:7" s="454" customFormat="1" ht="24" customHeight="1" thickBot="1">
      <c r="A139" s="1506" t="s">
        <v>1254</v>
      </c>
      <c r="B139" s="1507"/>
      <c r="C139" s="1507"/>
      <c r="D139" s="1508"/>
      <c r="E139" s="455"/>
      <c r="F139" s="1509">
        <f>+G137+G129+G125+G79+G32</f>
        <v>0</v>
      </c>
      <c r="G139" s="1510"/>
    </row>
  </sheetData>
  <sheetProtection algorithmName="SHA-512" hashValue="2kekWyNbhr/TG30oDfMcnXaDxA1BpCnVvuevZd0xoVZmz1ssFTy78jP/30+whbUaiG1Uo9GRZFkJX1WiBVRPJg==" saltValue="mFbIxG+bMKPpO8O5Uc1BvQ==" spinCount="100000" sheet="1" selectLockedCells="1"/>
  <mergeCells count="3">
    <mergeCell ref="A1:G1"/>
    <mergeCell ref="A139:D139"/>
    <mergeCell ref="F139:G139"/>
  </mergeCells>
  <printOptions horizontalCentered="1"/>
  <pageMargins left="0.7874015748031497" right="0.7874015748031497" top="0.3937007874015748" bottom="0.5905511811023623" header="0.5118110236220472" footer="0.5118110236220472"/>
  <pageSetup fitToHeight="0" fitToWidth="1" horizontalDpi="300" verticalDpi="300" orientation="landscape" paperSize="9" r:id="rId1"/>
  <headerFooter alignWithMargins="0">
    <oddFooter>&amp;C&amp;A&amp;RStránka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G21"/>
  <sheetViews>
    <sheetView workbookViewId="0" topLeftCell="A1">
      <pane ySplit="2" topLeftCell="A3" activePane="bottomLeft" state="frozen"/>
      <selection pane="topLeft" activeCell="F7" sqref="F7"/>
      <selection pane="bottomLeft" activeCell="F18" sqref="F18"/>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505" t="s">
        <v>2716</v>
      </c>
      <c r="B1" s="1505"/>
      <c r="C1" s="1505"/>
      <c r="D1" s="1505"/>
      <c r="E1" s="1505"/>
      <c r="F1" s="1505"/>
      <c r="G1" s="1505"/>
    </row>
    <row r="2" spans="1:7" ht="22.7" customHeight="1" thickBot="1">
      <c r="A2" s="480" t="s">
        <v>2701</v>
      </c>
      <c r="B2" s="480" t="s">
        <v>2700</v>
      </c>
      <c r="C2" s="480" t="s">
        <v>2699</v>
      </c>
      <c r="D2" s="480" t="s">
        <v>2698</v>
      </c>
      <c r="E2" s="479" t="s">
        <v>1082</v>
      </c>
      <c r="F2" s="479" t="s">
        <v>7</v>
      </c>
      <c r="G2" s="479" t="s">
        <v>2504</v>
      </c>
    </row>
    <row r="3" spans="1:7" ht="12.75">
      <c r="A3" s="492">
        <v>1</v>
      </c>
      <c r="B3" s="471"/>
      <c r="C3" s="491" t="s">
        <v>48</v>
      </c>
      <c r="D3" s="494" t="s">
        <v>14</v>
      </c>
      <c r="E3" s="493">
        <v>5.5</v>
      </c>
      <c r="F3" s="1314"/>
      <c r="G3" s="481">
        <f aca="true" t="shared" si="0" ref="G3:G20">+E3*F3</f>
        <v>0</v>
      </c>
    </row>
    <row r="4" spans="1:7" ht="12.75">
      <c r="A4" s="492">
        <v>2</v>
      </c>
      <c r="B4" s="471"/>
      <c r="C4" s="491" t="s">
        <v>2715</v>
      </c>
      <c r="D4" s="494" t="s">
        <v>14</v>
      </c>
      <c r="E4" s="493">
        <v>41.5</v>
      </c>
      <c r="F4" s="1314"/>
      <c r="G4" s="481">
        <f t="shared" si="0"/>
        <v>0</v>
      </c>
    </row>
    <row r="5" spans="1:7" ht="24">
      <c r="A5" s="492">
        <v>3</v>
      </c>
      <c r="B5" s="471"/>
      <c r="C5" s="491" t="s">
        <v>2714</v>
      </c>
      <c r="D5" s="483" t="s">
        <v>17</v>
      </c>
      <c r="E5" s="482">
        <v>1</v>
      </c>
      <c r="F5" s="1314"/>
      <c r="G5" s="481">
        <f t="shared" si="0"/>
        <v>0</v>
      </c>
    </row>
    <row r="6" spans="1:7" ht="12.75">
      <c r="A6" s="485">
        <v>4</v>
      </c>
      <c r="B6" s="471"/>
      <c r="C6" s="489" t="s">
        <v>3267</v>
      </c>
      <c r="D6" s="490" t="s">
        <v>15</v>
      </c>
      <c r="E6" s="486">
        <v>1</v>
      </c>
      <c r="F6" s="1314"/>
      <c r="G6" s="481">
        <f t="shared" si="0"/>
        <v>0</v>
      </c>
    </row>
    <row r="7" spans="1:7" ht="12.75">
      <c r="A7" s="485">
        <v>5</v>
      </c>
      <c r="B7" s="471"/>
      <c r="C7" s="489" t="s">
        <v>2713</v>
      </c>
      <c r="D7" s="490" t="s">
        <v>15</v>
      </c>
      <c r="E7" s="486">
        <v>1</v>
      </c>
      <c r="F7" s="1314"/>
      <c r="G7" s="481">
        <f t="shared" si="0"/>
        <v>0</v>
      </c>
    </row>
    <row r="8" spans="1:7" ht="12.75">
      <c r="A8" s="485">
        <v>6</v>
      </c>
      <c r="B8" s="471"/>
      <c r="C8" s="489" t="s">
        <v>3269</v>
      </c>
      <c r="D8" s="490" t="s">
        <v>15</v>
      </c>
      <c r="E8" s="486">
        <v>1</v>
      </c>
      <c r="F8" s="1314"/>
      <c r="G8" s="481">
        <f t="shared" si="0"/>
        <v>0</v>
      </c>
    </row>
    <row r="9" spans="1:7" ht="12.75">
      <c r="A9" s="485">
        <v>7</v>
      </c>
      <c r="B9" s="471"/>
      <c r="C9" s="489" t="s">
        <v>3270</v>
      </c>
      <c r="D9" s="490" t="s">
        <v>15</v>
      </c>
      <c r="E9" s="486">
        <v>3</v>
      </c>
      <c r="F9" s="1314"/>
      <c r="G9" s="481">
        <f t="shared" si="0"/>
        <v>0</v>
      </c>
    </row>
    <row r="10" spans="1:7" ht="12.75">
      <c r="A10" s="485">
        <v>8</v>
      </c>
      <c r="B10" s="471"/>
      <c r="C10" s="489" t="s">
        <v>2712</v>
      </c>
      <c r="D10" s="490" t="s">
        <v>15</v>
      </c>
      <c r="E10" s="486">
        <v>1</v>
      </c>
      <c r="F10" s="1314"/>
      <c r="G10" s="481">
        <f t="shared" si="0"/>
        <v>0</v>
      </c>
    </row>
    <row r="11" spans="1:7" ht="12.75">
      <c r="A11" s="485">
        <v>9</v>
      </c>
      <c r="B11" s="471"/>
      <c r="C11" s="489" t="s">
        <v>2711</v>
      </c>
      <c r="D11" s="490" t="s">
        <v>15</v>
      </c>
      <c r="E11" s="486">
        <v>1</v>
      </c>
      <c r="F11" s="1314"/>
      <c r="G11" s="481">
        <f t="shared" si="0"/>
        <v>0</v>
      </c>
    </row>
    <row r="12" spans="1:7" ht="12.75">
      <c r="A12" s="485">
        <v>10</v>
      </c>
      <c r="B12" s="471"/>
      <c r="C12" s="489" t="s">
        <v>3268</v>
      </c>
      <c r="D12" s="487" t="s">
        <v>14</v>
      </c>
      <c r="E12" s="486">
        <v>1.5</v>
      </c>
      <c r="F12" s="1314"/>
      <c r="G12" s="481">
        <f t="shared" si="0"/>
        <v>0</v>
      </c>
    </row>
    <row r="13" spans="1:7" ht="12.75">
      <c r="A13" s="485">
        <v>11</v>
      </c>
      <c r="B13" s="471"/>
      <c r="C13" s="489" t="s">
        <v>2710</v>
      </c>
      <c r="D13" s="487" t="s">
        <v>14</v>
      </c>
      <c r="E13" s="486">
        <v>2</v>
      </c>
      <c r="F13" s="1314"/>
      <c r="G13" s="481">
        <f t="shared" si="0"/>
        <v>0</v>
      </c>
    </row>
    <row r="14" spans="1:7" ht="12.75">
      <c r="A14" s="485">
        <v>12</v>
      </c>
      <c r="B14" s="471"/>
      <c r="C14" s="489" t="s">
        <v>2709</v>
      </c>
      <c r="D14" s="487" t="s">
        <v>14</v>
      </c>
      <c r="E14" s="486">
        <v>44</v>
      </c>
      <c r="F14" s="1314"/>
      <c r="G14" s="481">
        <f t="shared" si="0"/>
        <v>0</v>
      </c>
    </row>
    <row r="15" spans="1:7" ht="12.75">
      <c r="A15" s="485">
        <v>13</v>
      </c>
      <c r="B15" s="471"/>
      <c r="C15" s="488" t="s">
        <v>2708</v>
      </c>
      <c r="D15" s="487" t="s">
        <v>14</v>
      </c>
      <c r="E15" s="486">
        <v>50</v>
      </c>
      <c r="F15" s="1314"/>
      <c r="G15" s="481">
        <f t="shared" si="0"/>
        <v>0</v>
      </c>
    </row>
    <row r="16" spans="1:7" ht="39" customHeight="1">
      <c r="A16" s="485">
        <v>14</v>
      </c>
      <c r="B16" s="471"/>
      <c r="C16" s="702" t="s">
        <v>2707</v>
      </c>
      <c r="D16" s="487" t="s">
        <v>17</v>
      </c>
      <c r="E16" s="486">
        <v>1</v>
      </c>
      <c r="F16" s="1314"/>
      <c r="G16" s="481">
        <f t="shared" si="0"/>
        <v>0</v>
      </c>
    </row>
    <row r="17" spans="1:7" ht="24">
      <c r="A17" s="485">
        <v>15</v>
      </c>
      <c r="B17" s="471"/>
      <c r="C17" s="484" t="s">
        <v>2706</v>
      </c>
      <c r="D17" s="483" t="s">
        <v>95</v>
      </c>
      <c r="E17" s="482">
        <v>43.7</v>
      </c>
      <c r="F17" s="1314"/>
      <c r="G17" s="481">
        <f t="shared" si="0"/>
        <v>0</v>
      </c>
    </row>
    <row r="18" spans="1:7" ht="24">
      <c r="A18" s="485">
        <v>16</v>
      </c>
      <c r="B18" s="471"/>
      <c r="C18" s="484" t="s">
        <v>2705</v>
      </c>
      <c r="D18" s="483" t="s">
        <v>95</v>
      </c>
      <c r="E18" s="482">
        <v>20.6</v>
      </c>
      <c r="F18" s="1314"/>
      <c r="G18" s="481">
        <f t="shared" si="0"/>
        <v>0</v>
      </c>
    </row>
    <row r="19" spans="1:7" ht="24">
      <c r="A19" s="485">
        <v>17</v>
      </c>
      <c r="B19" s="471"/>
      <c r="C19" s="484" t="s">
        <v>2704</v>
      </c>
      <c r="D19" s="483" t="s">
        <v>95</v>
      </c>
      <c r="E19" s="482">
        <v>23</v>
      </c>
      <c r="F19" s="1314"/>
      <c r="G19" s="481">
        <f t="shared" si="0"/>
        <v>0</v>
      </c>
    </row>
    <row r="20" spans="1:7" ht="24">
      <c r="A20" s="485">
        <v>18</v>
      </c>
      <c r="B20" s="471"/>
      <c r="C20" s="484" t="s">
        <v>2703</v>
      </c>
      <c r="D20" s="483" t="s">
        <v>95</v>
      </c>
      <c r="E20" s="482">
        <v>21.55</v>
      </c>
      <c r="F20" s="1314"/>
      <c r="G20" s="481">
        <f t="shared" si="0"/>
        <v>0</v>
      </c>
    </row>
    <row r="21" spans="1:7" s="454" customFormat="1" ht="24" customHeight="1" thickBot="1">
      <c r="A21" s="1506" t="s">
        <v>1254</v>
      </c>
      <c r="B21" s="1507"/>
      <c r="C21" s="1507"/>
      <c r="D21" s="1508"/>
      <c r="E21" s="455"/>
      <c r="F21" s="1509">
        <f>SUM(G3:G20)</f>
        <v>0</v>
      </c>
      <c r="G21" s="1510"/>
    </row>
  </sheetData>
  <sheetProtection algorithmName="SHA-512" hashValue="p76BRYMqEsVYrf4LuQPQwpKEz2gkOFbPf5Agj6RbhuFlRtrjlQuRfP6hz6nuIp6j6BbXEo9bXRdVyp8SQH0fWQ==" saltValue="SaDYndDLTiwsonCOhg4wyw==" spinCount="100000" sheet="1" selectLockedCells="1"/>
  <mergeCells count="3">
    <mergeCell ref="A1:G1"/>
    <mergeCell ref="A21:D21"/>
    <mergeCell ref="F21:G21"/>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N1001"/>
  <sheetViews>
    <sheetView showGridLines="0" tabSelected="1" workbookViewId="0" topLeftCell="A1">
      <pane ySplit="1" topLeftCell="A2" activePane="bottomLeft" state="frozen"/>
      <selection pane="bottomLeft" activeCell="S128" sqref="S128"/>
    </sheetView>
  </sheetViews>
  <sheetFormatPr defaultColWidth="9.140625" defaultRowHeight="12.75"/>
  <cols>
    <col min="1" max="1" width="7.140625" style="1047" customWidth="1"/>
    <col min="2" max="2" width="1.421875" style="1047" customWidth="1"/>
    <col min="3" max="3" width="3.57421875" style="1047" customWidth="1"/>
    <col min="4" max="4" width="3.7109375" style="1047" customWidth="1"/>
    <col min="5" max="5" width="14.7109375" style="1047" customWidth="1"/>
    <col min="6" max="7" width="9.57421875" style="1047" customWidth="1"/>
    <col min="8" max="8" width="10.7109375" style="1047" customWidth="1"/>
    <col min="9" max="9" width="6.00390625" style="1047" customWidth="1"/>
    <col min="10" max="10" width="4.421875" style="1047" customWidth="1"/>
    <col min="11" max="11" width="9.8515625" style="1047" customWidth="1"/>
    <col min="12" max="12" width="10.28125" style="1047" customWidth="1"/>
    <col min="13" max="14" width="5.140625" style="1047" customWidth="1"/>
    <col min="15" max="15" width="1.7109375" style="1047" customWidth="1"/>
    <col min="16" max="16" width="10.7109375" style="1047" customWidth="1"/>
    <col min="17" max="17" width="3.57421875" style="1047" customWidth="1"/>
    <col min="18" max="18" width="1.421875" style="1047" customWidth="1"/>
    <col min="19" max="19" width="7.00390625" style="1047" customWidth="1"/>
    <col min="20" max="20" width="25.421875" style="1047" hidden="1" customWidth="1"/>
    <col min="21" max="21" width="14.00390625" style="1047" hidden="1" customWidth="1"/>
    <col min="22" max="22" width="10.57421875" style="1047" hidden="1" customWidth="1"/>
    <col min="23" max="23" width="14.00390625" style="1047" hidden="1" customWidth="1"/>
    <col min="24" max="24" width="10.421875" style="1047" hidden="1" customWidth="1"/>
    <col min="25" max="25" width="12.8515625" style="1047" hidden="1" customWidth="1"/>
    <col min="26" max="26" width="9.421875" style="1047" hidden="1" customWidth="1"/>
    <col min="27" max="27" width="12.8515625" style="1047" hidden="1" customWidth="1"/>
    <col min="28" max="28" width="14.00390625" style="1047" hidden="1" customWidth="1"/>
    <col min="29" max="29" width="9.421875" style="1047" customWidth="1"/>
    <col min="30" max="30" width="12.8515625" style="1047" customWidth="1"/>
    <col min="31" max="31" width="14.00390625" style="1047" customWidth="1"/>
    <col min="32" max="16384" width="9.140625" style="1047" customWidth="1"/>
  </cols>
  <sheetData>
    <row r="1" spans="1:66" ht="21.75" customHeight="1">
      <c r="A1" s="1173"/>
      <c r="B1" s="1175"/>
      <c r="C1" s="1175"/>
      <c r="D1" s="1176" t="s">
        <v>2456</v>
      </c>
      <c r="E1" s="1175"/>
      <c r="F1" s="1174" t="s">
        <v>2455</v>
      </c>
      <c r="G1" s="1174"/>
      <c r="H1" s="1397" t="s">
        <v>2454</v>
      </c>
      <c r="I1" s="1397"/>
      <c r="J1" s="1397"/>
      <c r="K1" s="1397"/>
      <c r="L1" s="1174" t="s">
        <v>2453</v>
      </c>
      <c r="M1" s="1175"/>
      <c r="N1" s="1175"/>
      <c r="O1" s="1176" t="s">
        <v>2452</v>
      </c>
      <c r="P1" s="1175"/>
      <c r="Q1" s="1175"/>
      <c r="R1" s="1175"/>
      <c r="S1" s="1174" t="s">
        <v>2451</v>
      </c>
      <c r="T1" s="1174"/>
      <c r="U1" s="1173"/>
      <c r="V1" s="1173"/>
      <c r="W1" s="1172"/>
      <c r="X1" s="1172"/>
      <c r="Y1" s="1172"/>
      <c r="Z1" s="1172"/>
      <c r="AA1" s="1172"/>
      <c r="AB1" s="1172"/>
      <c r="AC1" s="1172"/>
      <c r="AD1" s="1172"/>
      <c r="AE1" s="1172"/>
      <c r="AF1" s="1172"/>
      <c r="AG1" s="1172"/>
      <c r="AH1" s="1172"/>
      <c r="AI1" s="1172"/>
      <c r="AJ1" s="1172"/>
      <c r="AK1" s="1172"/>
      <c r="AL1" s="1172"/>
      <c r="AM1" s="1172"/>
      <c r="AN1" s="1172"/>
      <c r="AO1" s="1172"/>
      <c r="AP1" s="1172"/>
      <c r="AQ1" s="1172"/>
      <c r="AR1" s="1172"/>
      <c r="AS1" s="1172"/>
      <c r="AT1" s="1172"/>
      <c r="AU1" s="1172"/>
      <c r="AV1" s="1172"/>
      <c r="AW1" s="1172"/>
      <c r="AX1" s="1172"/>
      <c r="AY1" s="1172"/>
      <c r="AZ1" s="1172"/>
      <c r="BA1" s="1172"/>
      <c r="BB1" s="1172"/>
      <c r="BC1" s="1172"/>
      <c r="BD1" s="1172"/>
      <c r="BE1" s="1172"/>
      <c r="BF1" s="1172"/>
      <c r="BG1" s="1172"/>
      <c r="BH1" s="1172"/>
      <c r="BI1" s="1172"/>
      <c r="BJ1" s="1172"/>
      <c r="BK1" s="1172"/>
      <c r="BL1" s="1172"/>
      <c r="BM1" s="1172"/>
      <c r="BN1" s="1172"/>
    </row>
    <row r="2" spans="3:46" ht="36.95" customHeight="1">
      <c r="C2" s="1344" t="s">
        <v>2450</v>
      </c>
      <c r="D2" s="1345"/>
      <c r="E2" s="1345"/>
      <c r="F2" s="1345"/>
      <c r="G2" s="1345"/>
      <c r="H2" s="1345"/>
      <c r="I2" s="1345"/>
      <c r="J2" s="1345"/>
      <c r="K2" s="1345"/>
      <c r="L2" s="1345"/>
      <c r="M2" s="1345"/>
      <c r="N2" s="1345"/>
      <c r="O2" s="1345"/>
      <c r="P2" s="1345"/>
      <c r="Q2" s="1345"/>
      <c r="S2" s="1398" t="s">
        <v>2449</v>
      </c>
      <c r="T2" s="1399"/>
      <c r="U2" s="1399"/>
      <c r="V2" s="1399"/>
      <c r="W2" s="1399"/>
      <c r="X2" s="1399"/>
      <c r="Y2" s="1399"/>
      <c r="Z2" s="1399"/>
      <c r="AA2" s="1399"/>
      <c r="AB2" s="1399"/>
      <c r="AC2" s="1399"/>
      <c r="AT2" s="1053" t="s">
        <v>3889</v>
      </c>
    </row>
    <row r="3" spans="2:46" ht="6.95" customHeight="1">
      <c r="B3" s="1171"/>
      <c r="C3" s="1170"/>
      <c r="D3" s="1170"/>
      <c r="E3" s="1170"/>
      <c r="F3" s="1170"/>
      <c r="G3" s="1170"/>
      <c r="H3" s="1170"/>
      <c r="I3" s="1170"/>
      <c r="J3" s="1170"/>
      <c r="K3" s="1170"/>
      <c r="L3" s="1170"/>
      <c r="M3" s="1170"/>
      <c r="N3" s="1170"/>
      <c r="O3" s="1170"/>
      <c r="P3" s="1170"/>
      <c r="Q3" s="1170"/>
      <c r="R3" s="1169"/>
      <c r="AT3" s="1053" t="s">
        <v>1284</v>
      </c>
    </row>
    <row r="4" spans="2:46" ht="36.95" customHeight="1">
      <c r="B4" s="1154"/>
      <c r="C4" s="1346" t="s">
        <v>2448</v>
      </c>
      <c r="D4" s="1347"/>
      <c r="E4" s="1347"/>
      <c r="F4" s="1347"/>
      <c r="G4" s="1347"/>
      <c r="H4" s="1347"/>
      <c r="I4" s="1347"/>
      <c r="J4" s="1347"/>
      <c r="K4" s="1347"/>
      <c r="L4" s="1347"/>
      <c r="M4" s="1347"/>
      <c r="N4" s="1347"/>
      <c r="O4" s="1347"/>
      <c r="P4" s="1347"/>
      <c r="Q4" s="1347"/>
      <c r="R4" s="1150"/>
      <c r="T4" s="1168" t="s">
        <v>2447</v>
      </c>
      <c r="AT4" s="1053" t="s">
        <v>2446</v>
      </c>
    </row>
    <row r="5" spans="2:18" ht="6.95" customHeight="1">
      <c r="B5" s="1154"/>
      <c r="C5" s="1151"/>
      <c r="D5" s="1151"/>
      <c r="E5" s="1151"/>
      <c r="F5" s="1151"/>
      <c r="G5" s="1151"/>
      <c r="H5" s="1151"/>
      <c r="I5" s="1151"/>
      <c r="J5" s="1151"/>
      <c r="K5" s="1151"/>
      <c r="L5" s="1151"/>
      <c r="M5" s="1151"/>
      <c r="N5" s="1151"/>
      <c r="O5" s="1151"/>
      <c r="P5" s="1151"/>
      <c r="Q5" s="1151"/>
      <c r="R5" s="1150"/>
    </row>
    <row r="6" spans="2:18" ht="25.35" customHeight="1">
      <c r="B6" s="1154"/>
      <c r="C6" s="1151"/>
      <c r="D6" s="1118" t="s">
        <v>2404</v>
      </c>
      <c r="E6" s="1151"/>
      <c r="F6" s="1348" t="s">
        <v>3894</v>
      </c>
      <c r="G6" s="1349"/>
      <c r="H6" s="1349"/>
      <c r="I6" s="1349"/>
      <c r="J6" s="1349"/>
      <c r="K6" s="1349"/>
      <c r="L6" s="1349"/>
      <c r="M6" s="1349"/>
      <c r="N6" s="1349"/>
      <c r="O6" s="1349"/>
      <c r="P6" s="1349"/>
      <c r="Q6" s="1151"/>
      <c r="R6" s="1150"/>
    </row>
    <row r="7" spans="2:18" s="1048" customFormat="1" ht="32.85" customHeight="1">
      <c r="B7" s="1063"/>
      <c r="C7" s="1065"/>
      <c r="D7" s="1167" t="s">
        <v>2403</v>
      </c>
      <c r="E7" s="1065"/>
      <c r="F7" s="1350" t="s">
        <v>2445</v>
      </c>
      <c r="G7" s="1341"/>
      <c r="H7" s="1341"/>
      <c r="I7" s="1341"/>
      <c r="J7" s="1341"/>
      <c r="K7" s="1341"/>
      <c r="L7" s="1341"/>
      <c r="M7" s="1341"/>
      <c r="N7" s="1341"/>
      <c r="O7" s="1341"/>
      <c r="P7" s="1341"/>
      <c r="Q7" s="1065"/>
      <c r="R7" s="1058"/>
    </row>
    <row r="8" spans="2:18" s="1048" customFormat="1" ht="14.45" customHeight="1">
      <c r="B8" s="1063"/>
      <c r="C8" s="1065"/>
      <c r="D8" s="1118" t="s">
        <v>2444</v>
      </c>
      <c r="E8" s="1065"/>
      <c r="F8" s="1119" t="s">
        <v>3256</v>
      </c>
      <c r="G8" s="1065"/>
      <c r="H8" s="1065"/>
      <c r="I8" s="1065"/>
      <c r="J8" s="1065"/>
      <c r="K8" s="1065"/>
      <c r="L8" s="1065"/>
      <c r="M8" s="1118" t="s">
        <v>2443</v>
      </c>
      <c r="N8" s="1065"/>
      <c r="O8" s="1119" t="s">
        <v>3256</v>
      </c>
      <c r="P8" s="1065"/>
      <c r="Q8" s="1065"/>
      <c r="R8" s="1058"/>
    </row>
    <row r="9" spans="2:18" s="1048" customFormat="1" ht="14.45" customHeight="1">
      <c r="B9" s="1063"/>
      <c r="C9" s="1065"/>
      <c r="D9" s="1118" t="s">
        <v>2402</v>
      </c>
      <c r="E9" s="1065"/>
      <c r="F9" s="1119" t="s">
        <v>781</v>
      </c>
      <c r="G9" s="1065"/>
      <c r="H9" s="1065"/>
      <c r="I9" s="1065"/>
      <c r="J9" s="1065"/>
      <c r="K9" s="1065"/>
      <c r="L9" s="1065"/>
      <c r="M9" s="1118" t="s">
        <v>2401</v>
      </c>
      <c r="N9" s="1065"/>
      <c r="O9" s="1351" t="s">
        <v>3895</v>
      </c>
      <c r="P9" s="1352"/>
      <c r="Q9" s="1065"/>
      <c r="R9" s="1058"/>
    </row>
    <row r="10" spans="2:18" s="1048" customFormat="1" ht="10.9" customHeight="1">
      <c r="B10" s="1063"/>
      <c r="C10" s="1065"/>
      <c r="D10" s="1065"/>
      <c r="E10" s="1065"/>
      <c r="F10" s="1065"/>
      <c r="G10" s="1065"/>
      <c r="H10" s="1065"/>
      <c r="I10" s="1065"/>
      <c r="J10" s="1065"/>
      <c r="K10" s="1065"/>
      <c r="L10" s="1065"/>
      <c r="M10" s="1065"/>
      <c r="N10" s="1065"/>
      <c r="O10" s="1065"/>
      <c r="P10" s="1065"/>
      <c r="Q10" s="1065"/>
      <c r="R10" s="1058"/>
    </row>
    <row r="11" spans="2:18" s="1048" customFormat="1" ht="14.45" customHeight="1">
      <c r="B11" s="1063"/>
      <c r="C11" s="1065"/>
      <c r="D11" s="1118" t="s">
        <v>3243</v>
      </c>
      <c r="E11" s="1065"/>
      <c r="F11" s="1065"/>
      <c r="G11" s="1065"/>
      <c r="H11" s="1065"/>
      <c r="I11" s="1065"/>
      <c r="J11" s="1065"/>
      <c r="K11" s="1065"/>
      <c r="L11" s="1065"/>
      <c r="M11" s="1118" t="s">
        <v>2439</v>
      </c>
      <c r="N11" s="1065"/>
      <c r="O11" s="1337" t="s">
        <v>3256</v>
      </c>
      <c r="P11" s="1337"/>
      <c r="Q11" s="1065"/>
      <c r="R11" s="1058"/>
    </row>
    <row r="12" spans="2:18" s="1048" customFormat="1" ht="18" customHeight="1">
      <c r="B12" s="1063"/>
      <c r="C12" s="1065"/>
      <c r="D12" s="1065"/>
      <c r="E12" s="1119" t="s">
        <v>781</v>
      </c>
      <c r="F12" s="1065"/>
      <c r="G12" s="1065"/>
      <c r="H12" s="1065"/>
      <c r="I12" s="1065"/>
      <c r="J12" s="1065"/>
      <c r="K12" s="1065"/>
      <c r="L12" s="1065"/>
      <c r="M12" s="1118" t="s">
        <v>2438</v>
      </c>
      <c r="N12" s="1065"/>
      <c r="O12" s="1337" t="s">
        <v>3256</v>
      </c>
      <c r="P12" s="1337"/>
      <c r="Q12" s="1065"/>
      <c r="R12" s="1058"/>
    </row>
    <row r="13" spans="2:18" s="1048" customFormat="1" ht="6.95" customHeight="1">
      <c r="B13" s="1063"/>
      <c r="C13" s="1065"/>
      <c r="D13" s="1065"/>
      <c r="E13" s="1065"/>
      <c r="F13" s="1065"/>
      <c r="G13" s="1065"/>
      <c r="H13" s="1065"/>
      <c r="I13" s="1065"/>
      <c r="J13" s="1065"/>
      <c r="K13" s="1065"/>
      <c r="L13" s="1065"/>
      <c r="M13" s="1065"/>
      <c r="N13" s="1065"/>
      <c r="O13" s="1065"/>
      <c r="P13" s="1065"/>
      <c r="Q13" s="1065"/>
      <c r="R13" s="1058"/>
    </row>
    <row r="14" spans="2:18" s="1048" customFormat="1" ht="14.45" customHeight="1">
      <c r="B14" s="1063"/>
      <c r="C14" s="1065"/>
      <c r="D14" s="1118" t="s">
        <v>2398</v>
      </c>
      <c r="E14" s="1065"/>
      <c r="F14" s="1065"/>
      <c r="G14" s="1065"/>
      <c r="H14" s="1065"/>
      <c r="I14" s="1065"/>
      <c r="J14" s="1065"/>
      <c r="K14" s="1065"/>
      <c r="L14" s="1065"/>
      <c r="M14" s="1118" t="s">
        <v>2439</v>
      </c>
      <c r="N14" s="1065"/>
      <c r="O14" s="1342" t="s">
        <v>3896</v>
      </c>
      <c r="P14" s="1343"/>
      <c r="Q14" s="1065"/>
      <c r="R14" s="1058"/>
    </row>
    <row r="15" spans="2:18" s="1048" customFormat="1" ht="18" customHeight="1">
      <c r="B15" s="1063"/>
      <c r="C15" s="1065"/>
      <c r="D15" s="1065"/>
      <c r="E15" s="1342" t="s">
        <v>3896</v>
      </c>
      <c r="F15" s="1342"/>
      <c r="G15" s="1342"/>
      <c r="H15" s="1342"/>
      <c r="I15" s="1342"/>
      <c r="J15" s="1342"/>
      <c r="K15" s="1342"/>
      <c r="L15" s="1342"/>
      <c r="M15" s="1118" t="s">
        <v>2438</v>
      </c>
      <c r="N15" s="1065"/>
      <c r="O15" s="1342" t="s">
        <v>3896</v>
      </c>
      <c r="P15" s="1343"/>
      <c r="Q15" s="1065"/>
      <c r="R15" s="1058"/>
    </row>
    <row r="16" spans="2:18" s="1048" customFormat="1" ht="6.95" customHeight="1">
      <c r="B16" s="1063"/>
      <c r="C16" s="1065"/>
      <c r="D16" s="1065"/>
      <c r="E16" s="1065"/>
      <c r="F16" s="1065"/>
      <c r="G16" s="1065"/>
      <c r="H16" s="1065"/>
      <c r="I16" s="1065"/>
      <c r="J16" s="1065"/>
      <c r="K16" s="1065"/>
      <c r="L16" s="1065"/>
      <c r="M16" s="1065"/>
      <c r="N16" s="1065"/>
      <c r="O16" s="1065"/>
      <c r="P16" s="1065"/>
      <c r="Q16" s="1065"/>
      <c r="R16" s="1058"/>
    </row>
    <row r="17" spans="2:18" s="1048" customFormat="1" ht="14.45" customHeight="1">
      <c r="B17" s="1063"/>
      <c r="C17" s="1065"/>
      <c r="D17" s="1118" t="s">
        <v>2399</v>
      </c>
      <c r="E17" s="1065"/>
      <c r="F17" s="1065"/>
      <c r="G17" s="1065"/>
      <c r="H17" s="1065"/>
      <c r="I17" s="1065"/>
      <c r="J17" s="1065"/>
      <c r="K17" s="1065"/>
      <c r="L17" s="1065"/>
      <c r="M17" s="1118" t="s">
        <v>2439</v>
      </c>
      <c r="N17" s="1065"/>
      <c r="O17" s="1337" t="s">
        <v>3256</v>
      </c>
      <c r="P17" s="1337"/>
      <c r="Q17" s="1065"/>
      <c r="R17" s="1058"/>
    </row>
    <row r="18" spans="2:18" s="1048" customFormat="1" ht="18" customHeight="1">
      <c r="B18" s="1063"/>
      <c r="C18" s="1065"/>
      <c r="D18" s="1065"/>
      <c r="E18" s="1119" t="s">
        <v>781</v>
      </c>
      <c r="F18" s="1065"/>
      <c r="G18" s="1065"/>
      <c r="H18" s="1065"/>
      <c r="I18" s="1065"/>
      <c r="J18" s="1065"/>
      <c r="K18" s="1065"/>
      <c r="L18" s="1065"/>
      <c r="M18" s="1118" t="s">
        <v>2438</v>
      </c>
      <c r="N18" s="1065"/>
      <c r="O18" s="1337" t="s">
        <v>3256</v>
      </c>
      <c r="P18" s="1337"/>
      <c r="Q18" s="1065"/>
      <c r="R18" s="1058"/>
    </row>
    <row r="19" spans="2:18" s="1048" customFormat="1" ht="6.95" customHeight="1">
      <c r="B19" s="1063"/>
      <c r="C19" s="1065"/>
      <c r="D19" s="1065"/>
      <c r="E19" s="1065"/>
      <c r="F19" s="1065"/>
      <c r="G19" s="1065"/>
      <c r="H19" s="1065"/>
      <c r="I19" s="1065"/>
      <c r="J19" s="1065"/>
      <c r="K19" s="1065"/>
      <c r="L19" s="1065"/>
      <c r="M19" s="1065"/>
      <c r="N19" s="1065"/>
      <c r="O19" s="1065"/>
      <c r="P19" s="1065"/>
      <c r="Q19" s="1065"/>
      <c r="R19" s="1058"/>
    </row>
    <row r="20" spans="2:18" s="1048" customFormat="1" ht="14.45" customHeight="1">
      <c r="B20" s="1063"/>
      <c r="C20" s="1065"/>
      <c r="D20" s="1118" t="s">
        <v>2397</v>
      </c>
      <c r="E20" s="1065"/>
      <c r="F20" s="1065"/>
      <c r="G20" s="1065"/>
      <c r="H20" s="1065"/>
      <c r="I20" s="1065"/>
      <c r="J20" s="1065"/>
      <c r="K20" s="1065"/>
      <c r="L20" s="1065"/>
      <c r="M20" s="1118" t="s">
        <v>2439</v>
      </c>
      <c r="N20" s="1065"/>
      <c r="O20" s="1337" t="s">
        <v>3256</v>
      </c>
      <c r="P20" s="1337"/>
      <c r="Q20" s="1065"/>
      <c r="R20" s="1058"/>
    </row>
    <row r="21" spans="2:18" s="1048" customFormat="1" ht="18" customHeight="1">
      <c r="B21" s="1063"/>
      <c r="C21" s="1065"/>
      <c r="D21" s="1065"/>
      <c r="E21" s="1119" t="s">
        <v>781</v>
      </c>
      <c r="F21" s="1065"/>
      <c r="G21" s="1065"/>
      <c r="H21" s="1065"/>
      <c r="I21" s="1065"/>
      <c r="J21" s="1065"/>
      <c r="K21" s="1065"/>
      <c r="L21" s="1065"/>
      <c r="M21" s="1118" t="s">
        <v>2438</v>
      </c>
      <c r="N21" s="1065"/>
      <c r="O21" s="1337" t="s">
        <v>3256</v>
      </c>
      <c r="P21" s="1337"/>
      <c r="Q21" s="1065"/>
      <c r="R21" s="1058"/>
    </row>
    <row r="22" spans="2:18" s="1048" customFormat="1" ht="6.95" customHeight="1">
      <c r="B22" s="1063"/>
      <c r="C22" s="1065"/>
      <c r="D22" s="1065"/>
      <c r="E22" s="1065"/>
      <c r="F22" s="1065"/>
      <c r="G22" s="1065"/>
      <c r="H22" s="1065"/>
      <c r="I22" s="1065"/>
      <c r="J22" s="1065"/>
      <c r="K22" s="1065"/>
      <c r="L22" s="1065"/>
      <c r="M22" s="1065"/>
      <c r="N22" s="1065"/>
      <c r="O22" s="1065"/>
      <c r="P22" s="1065"/>
      <c r="Q22" s="1065"/>
      <c r="R22" s="1058"/>
    </row>
    <row r="23" spans="2:18" s="1048" customFormat="1" ht="14.45" customHeight="1">
      <c r="B23" s="1063"/>
      <c r="C23" s="1065"/>
      <c r="D23" s="1118" t="s">
        <v>2437</v>
      </c>
      <c r="E23" s="1065"/>
      <c r="F23" s="1065"/>
      <c r="G23" s="1065"/>
      <c r="H23" s="1065"/>
      <c r="I23" s="1065"/>
      <c r="J23" s="1065"/>
      <c r="K23" s="1065"/>
      <c r="L23" s="1065"/>
      <c r="M23" s="1065"/>
      <c r="N23" s="1065"/>
      <c r="O23" s="1065"/>
      <c r="P23" s="1065"/>
      <c r="Q23" s="1065"/>
      <c r="R23" s="1058"/>
    </row>
    <row r="24" spans="2:18" s="1048" customFormat="1" ht="16.5" customHeight="1">
      <c r="B24" s="1063"/>
      <c r="C24" s="1065"/>
      <c r="D24" s="1065"/>
      <c r="E24" s="1338" t="s">
        <v>3256</v>
      </c>
      <c r="F24" s="1338"/>
      <c r="G24" s="1338"/>
      <c r="H24" s="1338"/>
      <c r="I24" s="1338"/>
      <c r="J24" s="1338"/>
      <c r="K24" s="1338"/>
      <c r="L24" s="1338"/>
      <c r="M24" s="1065"/>
      <c r="N24" s="1065"/>
      <c r="O24" s="1065"/>
      <c r="P24" s="1065"/>
      <c r="Q24" s="1065"/>
      <c r="R24" s="1058"/>
    </row>
    <row r="25" spans="2:18" s="1048" customFormat="1" ht="6.95" customHeight="1">
      <c r="B25" s="1063"/>
      <c r="C25" s="1065"/>
      <c r="D25" s="1065"/>
      <c r="E25" s="1065"/>
      <c r="F25" s="1065"/>
      <c r="G25" s="1065"/>
      <c r="H25" s="1065"/>
      <c r="I25" s="1065"/>
      <c r="J25" s="1065"/>
      <c r="K25" s="1065"/>
      <c r="L25" s="1065"/>
      <c r="M25" s="1065"/>
      <c r="N25" s="1065"/>
      <c r="O25" s="1065"/>
      <c r="P25" s="1065"/>
      <c r="Q25" s="1065"/>
      <c r="R25" s="1058"/>
    </row>
    <row r="26" spans="2:18" s="1048" customFormat="1" ht="6.95" customHeight="1">
      <c r="B26" s="1063"/>
      <c r="C26" s="1065"/>
      <c r="D26" s="1107"/>
      <c r="E26" s="1107"/>
      <c r="F26" s="1107"/>
      <c r="G26" s="1107"/>
      <c r="H26" s="1107"/>
      <c r="I26" s="1107"/>
      <c r="J26" s="1107"/>
      <c r="K26" s="1107"/>
      <c r="L26" s="1107"/>
      <c r="M26" s="1107"/>
      <c r="N26" s="1107"/>
      <c r="O26" s="1107"/>
      <c r="P26" s="1107"/>
      <c r="Q26" s="1065"/>
      <c r="R26" s="1058"/>
    </row>
    <row r="27" spans="2:18" s="1048" customFormat="1" ht="14.45" customHeight="1">
      <c r="B27" s="1063"/>
      <c r="C27" s="1065"/>
      <c r="D27" s="1166" t="s">
        <v>2384</v>
      </c>
      <c r="E27" s="1065"/>
      <c r="F27" s="1065"/>
      <c r="G27" s="1065"/>
      <c r="H27" s="1065"/>
      <c r="I27" s="1065"/>
      <c r="J27" s="1065"/>
      <c r="K27" s="1065"/>
      <c r="L27" s="1065"/>
      <c r="M27" s="1339">
        <f>N88</f>
        <v>0</v>
      </c>
      <c r="N27" s="1339"/>
      <c r="O27" s="1339"/>
      <c r="P27" s="1339"/>
      <c r="Q27" s="1065"/>
      <c r="R27" s="1058"/>
    </row>
    <row r="28" spans="2:18" s="1048" customFormat="1" ht="14.45" customHeight="1">
      <c r="B28" s="1063"/>
      <c r="C28" s="1065"/>
      <c r="D28" s="1165" t="s">
        <v>2436</v>
      </c>
      <c r="E28" s="1065"/>
      <c r="F28" s="1065"/>
      <c r="G28" s="1065"/>
      <c r="H28" s="1065"/>
      <c r="I28" s="1065"/>
      <c r="J28" s="1065"/>
      <c r="K28" s="1065"/>
      <c r="L28" s="1065"/>
      <c r="M28" s="1339">
        <f>N127</f>
        <v>0</v>
      </c>
      <c r="N28" s="1339"/>
      <c r="O28" s="1339"/>
      <c r="P28" s="1339"/>
      <c r="Q28" s="1065"/>
      <c r="R28" s="1058"/>
    </row>
    <row r="29" spans="2:18" s="1048" customFormat="1" ht="6.95" customHeight="1">
      <c r="B29" s="1063"/>
      <c r="C29" s="1065"/>
      <c r="D29" s="1065"/>
      <c r="E29" s="1065"/>
      <c r="F29" s="1065"/>
      <c r="G29" s="1065"/>
      <c r="H29" s="1065"/>
      <c r="I29" s="1065"/>
      <c r="J29" s="1065"/>
      <c r="K29" s="1065"/>
      <c r="L29" s="1065"/>
      <c r="M29" s="1065"/>
      <c r="N29" s="1065"/>
      <c r="O29" s="1065"/>
      <c r="P29" s="1065"/>
      <c r="Q29" s="1065"/>
      <c r="R29" s="1058"/>
    </row>
    <row r="30" spans="2:18" s="1048" customFormat="1" ht="25.35" customHeight="1">
      <c r="B30" s="1063"/>
      <c r="C30" s="1065"/>
      <c r="D30" s="1164" t="s">
        <v>2435</v>
      </c>
      <c r="E30" s="1065"/>
      <c r="F30" s="1065"/>
      <c r="G30" s="1065"/>
      <c r="H30" s="1065"/>
      <c r="I30" s="1065"/>
      <c r="J30" s="1065"/>
      <c r="K30" s="1065"/>
      <c r="L30" s="1065"/>
      <c r="M30" s="1340">
        <f>ROUND(M27+M28,2)</f>
        <v>0</v>
      </c>
      <c r="N30" s="1341"/>
      <c r="O30" s="1341"/>
      <c r="P30" s="1341"/>
      <c r="Q30" s="1065"/>
      <c r="R30" s="1058"/>
    </row>
    <row r="31" spans="2:18" s="1048" customFormat="1" ht="6.95" customHeight="1">
      <c r="B31" s="1063"/>
      <c r="C31" s="1065"/>
      <c r="D31" s="1107"/>
      <c r="E31" s="1107"/>
      <c r="F31" s="1107"/>
      <c r="G31" s="1107"/>
      <c r="H31" s="1107"/>
      <c r="I31" s="1107"/>
      <c r="J31" s="1107"/>
      <c r="K31" s="1107"/>
      <c r="L31" s="1107"/>
      <c r="M31" s="1107"/>
      <c r="N31" s="1107"/>
      <c r="O31" s="1107"/>
      <c r="P31" s="1107"/>
      <c r="Q31" s="1065"/>
      <c r="R31" s="1058"/>
    </row>
    <row r="32" spans="2:18" s="1048" customFormat="1" ht="14.45" customHeight="1">
      <c r="B32" s="1063"/>
      <c r="C32" s="1065"/>
      <c r="D32" s="1163" t="s">
        <v>2391</v>
      </c>
      <c r="E32" s="1163" t="s">
        <v>1256</v>
      </c>
      <c r="F32" s="1162">
        <v>0.21</v>
      </c>
      <c r="G32" s="1161" t="s">
        <v>2430</v>
      </c>
      <c r="H32" s="1356">
        <f>ROUND((((SUM(BE127:BE134)+SUM(BE152:BE994))+SUM(BE996:BE1000))),2)</f>
        <v>0</v>
      </c>
      <c r="I32" s="1341"/>
      <c r="J32" s="1341"/>
      <c r="K32" s="1065"/>
      <c r="L32" s="1065"/>
      <c r="M32" s="1356">
        <f>ROUND(((ROUND((SUM(BE127:BE134)+SUM(BE152:BE994)),2)*F32)+SUM(BE996:BE1000)*F32),2)</f>
        <v>0</v>
      </c>
      <c r="N32" s="1341"/>
      <c r="O32" s="1341"/>
      <c r="P32" s="1341"/>
      <c r="Q32" s="1065"/>
      <c r="R32" s="1058"/>
    </row>
    <row r="33" spans="2:18" s="1048" customFormat="1" ht="14.45" customHeight="1">
      <c r="B33" s="1063"/>
      <c r="C33" s="1065"/>
      <c r="D33" s="1065"/>
      <c r="E33" s="1163" t="s">
        <v>2434</v>
      </c>
      <c r="F33" s="1162">
        <v>0.15</v>
      </c>
      <c r="G33" s="1161" t="s">
        <v>2430</v>
      </c>
      <c r="H33" s="1356">
        <f>ROUND((((SUM(BF127:BF134)+SUM(BF152:BF994))+SUM(BF996:BF1000))),2)</f>
        <v>0</v>
      </c>
      <c r="I33" s="1341"/>
      <c r="J33" s="1341"/>
      <c r="K33" s="1065"/>
      <c r="L33" s="1065"/>
      <c r="M33" s="1356">
        <f>ROUND(((ROUND((SUM(BF127:BF134)+SUM(BF152:BF994)),2)*F33)+SUM(BF996:BF1000)*F33),2)</f>
        <v>0</v>
      </c>
      <c r="N33" s="1341"/>
      <c r="O33" s="1341"/>
      <c r="P33" s="1341"/>
      <c r="Q33" s="1065"/>
      <c r="R33" s="1058"/>
    </row>
    <row r="34" spans="2:18" s="1048" customFormat="1" ht="14.45" customHeight="1" hidden="1">
      <c r="B34" s="1063"/>
      <c r="C34" s="1065"/>
      <c r="D34" s="1065"/>
      <c r="E34" s="1163" t="s">
        <v>2433</v>
      </c>
      <c r="F34" s="1162">
        <v>0.21</v>
      </c>
      <c r="G34" s="1161" t="s">
        <v>2430</v>
      </c>
      <c r="H34" s="1356">
        <f>ROUND((((SUM(BG127:BG134)+SUM(BG152:BG994))+SUM(BG996:BG1000))),2)</f>
        <v>0</v>
      </c>
      <c r="I34" s="1341"/>
      <c r="J34" s="1341"/>
      <c r="K34" s="1065"/>
      <c r="L34" s="1065"/>
      <c r="M34" s="1356">
        <v>0</v>
      </c>
      <c r="N34" s="1341"/>
      <c r="O34" s="1341"/>
      <c r="P34" s="1341"/>
      <c r="Q34" s="1065"/>
      <c r="R34" s="1058"/>
    </row>
    <row r="35" spans="2:18" s="1048" customFormat="1" ht="14.45" customHeight="1" hidden="1">
      <c r="B35" s="1063"/>
      <c r="C35" s="1065"/>
      <c r="D35" s="1065"/>
      <c r="E35" s="1163" t="s">
        <v>2432</v>
      </c>
      <c r="F35" s="1162">
        <v>0.15</v>
      </c>
      <c r="G35" s="1161" t="s">
        <v>2430</v>
      </c>
      <c r="H35" s="1356">
        <f>ROUND((((SUM(BH127:BH134)+SUM(BH152:BH994))+SUM(BH996:BH1000))),2)</f>
        <v>0</v>
      </c>
      <c r="I35" s="1341"/>
      <c r="J35" s="1341"/>
      <c r="K35" s="1065"/>
      <c r="L35" s="1065"/>
      <c r="M35" s="1356">
        <v>0</v>
      </c>
      <c r="N35" s="1341"/>
      <c r="O35" s="1341"/>
      <c r="P35" s="1341"/>
      <c r="Q35" s="1065"/>
      <c r="R35" s="1058"/>
    </row>
    <row r="36" spans="2:18" s="1048" customFormat="1" ht="14.45" customHeight="1" hidden="1">
      <c r="B36" s="1063"/>
      <c r="C36" s="1065"/>
      <c r="D36" s="1065"/>
      <c r="E36" s="1163" t="s">
        <v>2431</v>
      </c>
      <c r="F36" s="1162">
        <v>0</v>
      </c>
      <c r="G36" s="1161" t="s">
        <v>2430</v>
      </c>
      <c r="H36" s="1356">
        <f>ROUND((((SUM(BI127:BI134)+SUM(BI152:BI994))+SUM(BI996:BI1000))),2)</f>
        <v>0</v>
      </c>
      <c r="I36" s="1341"/>
      <c r="J36" s="1341"/>
      <c r="K36" s="1065"/>
      <c r="L36" s="1065"/>
      <c r="M36" s="1356">
        <v>0</v>
      </c>
      <c r="N36" s="1341"/>
      <c r="O36" s="1341"/>
      <c r="P36" s="1341"/>
      <c r="Q36" s="1065"/>
      <c r="R36" s="1058"/>
    </row>
    <row r="37" spans="2:18" s="1048" customFormat="1" ht="6.95" customHeight="1">
      <c r="B37" s="1063"/>
      <c r="C37" s="1065"/>
      <c r="D37" s="1065"/>
      <c r="E37" s="1065"/>
      <c r="F37" s="1065"/>
      <c r="G37" s="1065"/>
      <c r="H37" s="1065"/>
      <c r="I37" s="1065"/>
      <c r="J37" s="1065"/>
      <c r="K37" s="1065"/>
      <c r="L37" s="1065"/>
      <c r="M37" s="1065"/>
      <c r="N37" s="1065"/>
      <c r="O37" s="1065"/>
      <c r="P37" s="1065"/>
      <c r="Q37" s="1065"/>
      <c r="R37" s="1058"/>
    </row>
    <row r="38" spans="2:18" s="1048" customFormat="1" ht="25.35" customHeight="1">
      <c r="B38" s="1063"/>
      <c r="C38" s="1124"/>
      <c r="D38" s="1160" t="s">
        <v>2429</v>
      </c>
      <c r="E38" s="1157"/>
      <c r="F38" s="1157"/>
      <c r="G38" s="1159" t="s">
        <v>2428</v>
      </c>
      <c r="H38" s="1158" t="s">
        <v>2427</v>
      </c>
      <c r="I38" s="1157"/>
      <c r="J38" s="1157"/>
      <c r="K38" s="1157"/>
      <c r="L38" s="1357">
        <f>SUM(M30:M36)</f>
        <v>0</v>
      </c>
      <c r="M38" s="1357"/>
      <c r="N38" s="1357"/>
      <c r="O38" s="1357"/>
      <c r="P38" s="1358"/>
      <c r="Q38" s="1124"/>
      <c r="R38" s="1058"/>
    </row>
    <row r="39" spans="2:18" s="1048" customFormat="1" ht="14.45" customHeight="1">
      <c r="B39" s="1063"/>
      <c r="C39" s="1065"/>
      <c r="D39" s="1065"/>
      <c r="E39" s="1065"/>
      <c r="F39" s="1065"/>
      <c r="G39" s="1065"/>
      <c r="H39" s="1065"/>
      <c r="I39" s="1065"/>
      <c r="J39" s="1065"/>
      <c r="K39" s="1065"/>
      <c r="L39" s="1065"/>
      <c r="M39" s="1065"/>
      <c r="N39" s="1065"/>
      <c r="O39" s="1065"/>
      <c r="P39" s="1065"/>
      <c r="Q39" s="1065"/>
      <c r="R39" s="1058"/>
    </row>
    <row r="40" spans="2:18" s="1048" customFormat="1" ht="14.45" customHeight="1">
      <c r="B40" s="1063"/>
      <c r="C40" s="1065"/>
      <c r="D40" s="1065"/>
      <c r="E40" s="1065"/>
      <c r="F40" s="1065"/>
      <c r="G40" s="1065"/>
      <c r="H40" s="1065"/>
      <c r="I40" s="1065"/>
      <c r="J40" s="1065"/>
      <c r="K40" s="1065"/>
      <c r="L40" s="1065"/>
      <c r="M40" s="1065"/>
      <c r="N40" s="1065"/>
      <c r="O40" s="1065"/>
      <c r="P40" s="1065"/>
      <c r="Q40" s="1065"/>
      <c r="R40" s="1058"/>
    </row>
    <row r="41" spans="2:18" ht="12.75">
      <c r="B41" s="1154"/>
      <c r="C41" s="1151"/>
      <c r="D41" s="1151"/>
      <c r="E41" s="1151"/>
      <c r="F41" s="1151"/>
      <c r="G41" s="1151"/>
      <c r="H41" s="1151"/>
      <c r="I41" s="1151"/>
      <c r="J41" s="1151"/>
      <c r="K41" s="1151"/>
      <c r="L41" s="1151"/>
      <c r="M41" s="1151"/>
      <c r="N41" s="1151"/>
      <c r="O41" s="1151"/>
      <c r="P41" s="1151"/>
      <c r="Q41" s="1151"/>
      <c r="R41" s="1150"/>
    </row>
    <row r="42" spans="2:18" ht="12.75">
      <c r="B42" s="1154"/>
      <c r="C42" s="1151"/>
      <c r="D42" s="1151"/>
      <c r="E42" s="1151"/>
      <c r="F42" s="1151"/>
      <c r="G42" s="1151"/>
      <c r="H42" s="1151"/>
      <c r="I42" s="1151"/>
      <c r="J42" s="1151"/>
      <c r="K42" s="1151"/>
      <c r="L42" s="1151"/>
      <c r="M42" s="1151"/>
      <c r="N42" s="1151"/>
      <c r="O42" s="1151"/>
      <c r="P42" s="1151"/>
      <c r="Q42" s="1151"/>
      <c r="R42" s="1150"/>
    </row>
    <row r="43" spans="2:18" ht="12.75">
      <c r="B43" s="1154"/>
      <c r="C43" s="1151"/>
      <c r="D43" s="1151"/>
      <c r="E43" s="1151"/>
      <c r="F43" s="1151"/>
      <c r="G43" s="1151"/>
      <c r="H43" s="1151"/>
      <c r="I43" s="1151"/>
      <c r="J43" s="1151"/>
      <c r="K43" s="1151"/>
      <c r="L43" s="1151"/>
      <c r="M43" s="1151"/>
      <c r="N43" s="1151"/>
      <c r="O43" s="1151"/>
      <c r="P43" s="1151"/>
      <c r="Q43" s="1151"/>
      <c r="R43" s="1150"/>
    </row>
    <row r="44" spans="2:18" ht="12.75">
      <c r="B44" s="1154"/>
      <c r="C44" s="1151"/>
      <c r="D44" s="1151"/>
      <c r="E44" s="1151"/>
      <c r="F44" s="1151"/>
      <c r="G44" s="1151"/>
      <c r="H44" s="1151"/>
      <c r="I44" s="1151"/>
      <c r="J44" s="1151"/>
      <c r="K44" s="1151"/>
      <c r="L44" s="1151"/>
      <c r="M44" s="1151"/>
      <c r="N44" s="1151"/>
      <c r="O44" s="1151"/>
      <c r="P44" s="1151"/>
      <c r="Q44" s="1151"/>
      <c r="R44" s="1150"/>
    </row>
    <row r="45" spans="2:18" ht="12.75">
      <c r="B45" s="1154"/>
      <c r="C45" s="1151"/>
      <c r="D45" s="1151"/>
      <c r="E45" s="1151"/>
      <c r="F45" s="1151"/>
      <c r="G45" s="1151"/>
      <c r="H45" s="1151"/>
      <c r="I45" s="1151"/>
      <c r="J45" s="1151"/>
      <c r="K45" s="1151"/>
      <c r="L45" s="1151"/>
      <c r="M45" s="1151"/>
      <c r="N45" s="1151"/>
      <c r="O45" s="1151"/>
      <c r="P45" s="1151"/>
      <c r="Q45" s="1151"/>
      <c r="R45" s="1150"/>
    </row>
    <row r="46" spans="2:18" ht="12.75">
      <c r="B46" s="1154"/>
      <c r="C46" s="1151"/>
      <c r="D46" s="1151"/>
      <c r="E46" s="1151"/>
      <c r="F46" s="1151"/>
      <c r="G46" s="1151"/>
      <c r="H46" s="1151"/>
      <c r="I46" s="1151"/>
      <c r="J46" s="1151"/>
      <c r="K46" s="1151"/>
      <c r="L46" s="1151"/>
      <c r="M46" s="1151"/>
      <c r="N46" s="1151"/>
      <c r="O46" s="1151"/>
      <c r="P46" s="1151"/>
      <c r="Q46" s="1151"/>
      <c r="R46" s="1150"/>
    </row>
    <row r="47" spans="2:18" ht="12.75">
      <c r="B47" s="1154"/>
      <c r="C47" s="1151"/>
      <c r="D47" s="1151"/>
      <c r="E47" s="1151"/>
      <c r="F47" s="1151"/>
      <c r="G47" s="1151"/>
      <c r="H47" s="1151"/>
      <c r="I47" s="1151"/>
      <c r="J47" s="1151"/>
      <c r="K47" s="1151"/>
      <c r="L47" s="1151"/>
      <c r="M47" s="1151"/>
      <c r="N47" s="1151"/>
      <c r="O47" s="1151"/>
      <c r="P47" s="1151"/>
      <c r="Q47" s="1151"/>
      <c r="R47" s="1150"/>
    </row>
    <row r="48" spans="2:18" ht="12.75">
      <c r="B48" s="1154"/>
      <c r="C48" s="1151"/>
      <c r="D48" s="1151"/>
      <c r="E48" s="1151"/>
      <c r="F48" s="1151"/>
      <c r="G48" s="1151"/>
      <c r="H48" s="1151"/>
      <c r="I48" s="1151"/>
      <c r="J48" s="1151"/>
      <c r="K48" s="1151"/>
      <c r="L48" s="1151"/>
      <c r="M48" s="1151"/>
      <c r="N48" s="1151"/>
      <c r="O48" s="1151"/>
      <c r="P48" s="1151"/>
      <c r="Q48" s="1151"/>
      <c r="R48" s="1150"/>
    </row>
    <row r="49" spans="2:18" ht="12.75">
      <c r="B49" s="1154"/>
      <c r="C49" s="1151"/>
      <c r="D49" s="1151"/>
      <c r="E49" s="1151"/>
      <c r="F49" s="1151"/>
      <c r="G49" s="1151"/>
      <c r="H49" s="1151"/>
      <c r="I49" s="1151"/>
      <c r="J49" s="1151"/>
      <c r="K49" s="1151"/>
      <c r="L49" s="1151"/>
      <c r="M49" s="1151"/>
      <c r="N49" s="1151"/>
      <c r="O49" s="1151"/>
      <c r="P49" s="1151"/>
      <c r="Q49" s="1151"/>
      <c r="R49" s="1150"/>
    </row>
    <row r="50" spans="2:18" s="1048" customFormat="1" ht="15">
      <c r="B50" s="1063"/>
      <c r="C50" s="1065"/>
      <c r="D50" s="1156" t="s">
        <v>2426</v>
      </c>
      <c r="E50" s="1107"/>
      <c r="F50" s="1107"/>
      <c r="G50" s="1107"/>
      <c r="H50" s="1155"/>
      <c r="I50" s="1065"/>
      <c r="J50" s="1156" t="s">
        <v>2425</v>
      </c>
      <c r="K50" s="1107"/>
      <c r="L50" s="1107"/>
      <c r="M50" s="1107"/>
      <c r="N50" s="1107"/>
      <c r="O50" s="1107"/>
      <c r="P50" s="1155"/>
      <c r="Q50" s="1065"/>
      <c r="R50" s="1058"/>
    </row>
    <row r="51" spans="2:18" ht="12.75">
      <c r="B51" s="1154"/>
      <c r="C51" s="1151"/>
      <c r="D51" s="1153"/>
      <c r="E51" s="1151"/>
      <c r="F51" s="1151"/>
      <c r="G51" s="1151"/>
      <c r="H51" s="1152"/>
      <c r="I51" s="1151"/>
      <c r="J51" s="1153"/>
      <c r="K51" s="1151"/>
      <c r="L51" s="1151"/>
      <c r="M51" s="1151"/>
      <c r="N51" s="1151"/>
      <c r="O51" s="1151"/>
      <c r="P51" s="1152"/>
      <c r="Q51" s="1151"/>
      <c r="R51" s="1150"/>
    </row>
    <row r="52" spans="2:18" ht="12.75">
      <c r="B52" s="1154"/>
      <c r="C52" s="1151"/>
      <c r="D52" s="1153"/>
      <c r="E52" s="1151"/>
      <c r="F52" s="1151"/>
      <c r="G52" s="1151"/>
      <c r="H52" s="1152"/>
      <c r="I52" s="1151"/>
      <c r="J52" s="1153"/>
      <c r="K52" s="1151"/>
      <c r="L52" s="1151"/>
      <c r="M52" s="1151"/>
      <c r="N52" s="1151"/>
      <c r="O52" s="1151"/>
      <c r="P52" s="1152"/>
      <c r="Q52" s="1151"/>
      <c r="R52" s="1150"/>
    </row>
    <row r="53" spans="2:18" ht="12.75">
      <c r="B53" s="1154"/>
      <c r="C53" s="1151"/>
      <c r="D53" s="1153"/>
      <c r="E53" s="1151"/>
      <c r="F53" s="1151"/>
      <c r="G53" s="1151"/>
      <c r="H53" s="1152"/>
      <c r="I53" s="1151"/>
      <c r="J53" s="1153"/>
      <c r="K53" s="1151"/>
      <c r="L53" s="1151"/>
      <c r="M53" s="1151"/>
      <c r="N53" s="1151"/>
      <c r="O53" s="1151"/>
      <c r="P53" s="1152"/>
      <c r="Q53" s="1151"/>
      <c r="R53" s="1150"/>
    </row>
    <row r="54" spans="2:18" ht="12.75">
      <c r="B54" s="1154"/>
      <c r="C54" s="1151"/>
      <c r="D54" s="1153"/>
      <c r="E54" s="1151"/>
      <c r="F54" s="1151"/>
      <c r="G54" s="1151"/>
      <c r="H54" s="1152"/>
      <c r="I54" s="1151"/>
      <c r="J54" s="1153"/>
      <c r="K54" s="1151"/>
      <c r="L54" s="1151"/>
      <c r="M54" s="1151"/>
      <c r="N54" s="1151"/>
      <c r="O54" s="1151"/>
      <c r="P54" s="1152"/>
      <c r="Q54" s="1151"/>
      <c r="R54" s="1150"/>
    </row>
    <row r="55" spans="2:18" ht="12.75">
      <c r="B55" s="1154"/>
      <c r="C55" s="1151"/>
      <c r="D55" s="1153"/>
      <c r="E55" s="1151"/>
      <c r="F55" s="1151"/>
      <c r="G55" s="1151"/>
      <c r="H55" s="1152"/>
      <c r="I55" s="1151"/>
      <c r="J55" s="1153"/>
      <c r="K55" s="1151"/>
      <c r="L55" s="1151"/>
      <c r="M55" s="1151"/>
      <c r="N55" s="1151"/>
      <c r="O55" s="1151"/>
      <c r="P55" s="1152"/>
      <c r="Q55" s="1151"/>
      <c r="R55" s="1150"/>
    </row>
    <row r="56" spans="2:18" ht="12.75">
      <c r="B56" s="1154"/>
      <c r="C56" s="1151"/>
      <c r="D56" s="1153"/>
      <c r="E56" s="1151"/>
      <c r="F56" s="1151"/>
      <c r="G56" s="1151"/>
      <c r="H56" s="1152"/>
      <c r="I56" s="1151"/>
      <c r="J56" s="1153"/>
      <c r="K56" s="1151"/>
      <c r="L56" s="1151"/>
      <c r="M56" s="1151"/>
      <c r="N56" s="1151"/>
      <c r="O56" s="1151"/>
      <c r="P56" s="1152"/>
      <c r="Q56" s="1151"/>
      <c r="R56" s="1150"/>
    </row>
    <row r="57" spans="2:18" ht="12.75">
      <c r="B57" s="1154"/>
      <c r="C57" s="1151"/>
      <c r="D57" s="1153"/>
      <c r="E57" s="1151"/>
      <c r="F57" s="1151"/>
      <c r="G57" s="1151"/>
      <c r="H57" s="1152"/>
      <c r="I57" s="1151"/>
      <c r="J57" s="1153"/>
      <c r="K57" s="1151"/>
      <c r="L57" s="1151"/>
      <c r="M57" s="1151"/>
      <c r="N57" s="1151"/>
      <c r="O57" s="1151"/>
      <c r="P57" s="1152"/>
      <c r="Q57" s="1151"/>
      <c r="R57" s="1150"/>
    </row>
    <row r="58" spans="2:18" ht="12.75">
      <c r="B58" s="1154"/>
      <c r="C58" s="1151"/>
      <c r="D58" s="1153"/>
      <c r="E58" s="1151"/>
      <c r="F58" s="1151"/>
      <c r="G58" s="1151"/>
      <c r="H58" s="1152"/>
      <c r="I58" s="1151"/>
      <c r="J58" s="1153"/>
      <c r="K58" s="1151"/>
      <c r="L58" s="1151"/>
      <c r="M58" s="1151"/>
      <c r="N58" s="1151"/>
      <c r="O58" s="1151"/>
      <c r="P58" s="1152"/>
      <c r="Q58" s="1151"/>
      <c r="R58" s="1150"/>
    </row>
    <row r="59" spans="2:18" s="1048" customFormat="1" ht="15">
      <c r="B59" s="1063"/>
      <c r="C59" s="1065"/>
      <c r="D59" s="1149" t="s">
        <v>2422</v>
      </c>
      <c r="E59" s="1055"/>
      <c r="F59" s="1055"/>
      <c r="G59" s="1148" t="s">
        <v>2421</v>
      </c>
      <c r="H59" s="1054"/>
      <c r="I59" s="1065"/>
      <c r="J59" s="1149" t="s">
        <v>2422</v>
      </c>
      <c r="K59" s="1055"/>
      <c r="L59" s="1055"/>
      <c r="M59" s="1055"/>
      <c r="N59" s="1148" t="s">
        <v>2421</v>
      </c>
      <c r="O59" s="1055"/>
      <c r="P59" s="1054"/>
      <c r="Q59" s="1065"/>
      <c r="R59" s="1058"/>
    </row>
    <row r="60" spans="2:18" ht="12.75">
      <c r="B60" s="1154"/>
      <c r="C60" s="1151"/>
      <c r="D60" s="1151"/>
      <c r="E60" s="1151"/>
      <c r="F60" s="1151"/>
      <c r="G60" s="1151"/>
      <c r="H60" s="1151"/>
      <c r="I60" s="1151"/>
      <c r="J60" s="1151"/>
      <c r="K60" s="1151"/>
      <c r="L60" s="1151"/>
      <c r="M60" s="1151"/>
      <c r="N60" s="1151"/>
      <c r="O60" s="1151"/>
      <c r="P60" s="1151"/>
      <c r="Q60" s="1151"/>
      <c r="R60" s="1150"/>
    </row>
    <row r="61" spans="2:18" s="1048" customFormat="1" ht="15">
      <c r="B61" s="1063"/>
      <c r="C61" s="1065"/>
      <c r="D61" s="1156" t="s">
        <v>2424</v>
      </c>
      <c r="E61" s="1107"/>
      <c r="F61" s="1107"/>
      <c r="G61" s="1107"/>
      <c r="H61" s="1155"/>
      <c r="I61" s="1065"/>
      <c r="J61" s="1156" t="s">
        <v>2423</v>
      </c>
      <c r="K61" s="1107"/>
      <c r="L61" s="1107"/>
      <c r="M61" s="1107"/>
      <c r="N61" s="1107"/>
      <c r="O61" s="1107"/>
      <c r="P61" s="1155"/>
      <c r="Q61" s="1065"/>
      <c r="R61" s="1058"/>
    </row>
    <row r="62" spans="2:18" ht="12.75">
      <c r="B62" s="1154"/>
      <c r="C62" s="1151"/>
      <c r="D62" s="1153"/>
      <c r="E62" s="1151"/>
      <c r="F62" s="1151"/>
      <c r="G62" s="1151"/>
      <c r="H62" s="1152"/>
      <c r="I62" s="1151"/>
      <c r="J62" s="1153"/>
      <c r="K62" s="1151"/>
      <c r="L62" s="1151"/>
      <c r="M62" s="1151"/>
      <c r="N62" s="1151"/>
      <c r="O62" s="1151"/>
      <c r="P62" s="1152"/>
      <c r="Q62" s="1151"/>
      <c r="R62" s="1150"/>
    </row>
    <row r="63" spans="2:18" ht="12.75">
      <c r="B63" s="1154"/>
      <c r="C63" s="1151"/>
      <c r="D63" s="1153"/>
      <c r="E63" s="1151"/>
      <c r="F63" s="1151"/>
      <c r="G63" s="1151"/>
      <c r="H63" s="1152"/>
      <c r="I63" s="1151"/>
      <c r="J63" s="1153"/>
      <c r="K63" s="1151"/>
      <c r="L63" s="1151"/>
      <c r="M63" s="1151"/>
      <c r="N63" s="1151"/>
      <c r="O63" s="1151"/>
      <c r="P63" s="1152"/>
      <c r="Q63" s="1151"/>
      <c r="R63" s="1150"/>
    </row>
    <row r="64" spans="2:18" ht="12.75">
      <c r="B64" s="1154"/>
      <c r="C64" s="1151"/>
      <c r="D64" s="1153"/>
      <c r="E64" s="1151"/>
      <c r="F64" s="1151"/>
      <c r="G64" s="1151"/>
      <c r="H64" s="1152"/>
      <c r="I64" s="1151"/>
      <c r="J64" s="1153"/>
      <c r="K64" s="1151"/>
      <c r="L64" s="1151"/>
      <c r="M64" s="1151"/>
      <c r="N64" s="1151"/>
      <c r="O64" s="1151"/>
      <c r="P64" s="1152"/>
      <c r="Q64" s="1151"/>
      <c r="R64" s="1150"/>
    </row>
    <row r="65" spans="2:18" ht="12.75">
      <c r="B65" s="1154"/>
      <c r="C65" s="1151"/>
      <c r="D65" s="1153"/>
      <c r="E65" s="1151"/>
      <c r="F65" s="1151"/>
      <c r="G65" s="1151"/>
      <c r="H65" s="1152"/>
      <c r="I65" s="1151"/>
      <c r="J65" s="1153"/>
      <c r="K65" s="1151"/>
      <c r="L65" s="1151"/>
      <c r="M65" s="1151"/>
      <c r="N65" s="1151"/>
      <c r="O65" s="1151"/>
      <c r="P65" s="1152"/>
      <c r="Q65" s="1151"/>
      <c r="R65" s="1150"/>
    </row>
    <row r="66" spans="2:18" ht="12.75">
      <c r="B66" s="1154"/>
      <c r="C66" s="1151"/>
      <c r="D66" s="1153"/>
      <c r="E66" s="1151"/>
      <c r="F66" s="1151"/>
      <c r="G66" s="1151"/>
      <c r="H66" s="1152"/>
      <c r="I66" s="1151"/>
      <c r="J66" s="1153"/>
      <c r="K66" s="1151"/>
      <c r="L66" s="1151"/>
      <c r="M66" s="1151"/>
      <c r="N66" s="1151"/>
      <c r="O66" s="1151"/>
      <c r="P66" s="1152"/>
      <c r="Q66" s="1151"/>
      <c r="R66" s="1150"/>
    </row>
    <row r="67" spans="2:18" ht="12.75">
      <c r="B67" s="1154"/>
      <c r="C67" s="1151"/>
      <c r="D67" s="1153"/>
      <c r="E67" s="1151"/>
      <c r="F67" s="1151"/>
      <c r="G67" s="1151"/>
      <c r="H67" s="1152"/>
      <c r="I67" s="1151"/>
      <c r="J67" s="1153"/>
      <c r="K67" s="1151"/>
      <c r="L67" s="1151"/>
      <c r="M67" s="1151"/>
      <c r="N67" s="1151"/>
      <c r="O67" s="1151"/>
      <c r="P67" s="1152"/>
      <c r="Q67" s="1151"/>
      <c r="R67" s="1150"/>
    </row>
    <row r="68" spans="2:18" ht="12.75">
      <c r="B68" s="1154"/>
      <c r="C68" s="1151"/>
      <c r="D68" s="1153"/>
      <c r="E68" s="1151"/>
      <c r="F68" s="1151"/>
      <c r="G68" s="1151"/>
      <c r="H68" s="1152"/>
      <c r="I68" s="1151"/>
      <c r="J68" s="1153"/>
      <c r="K68" s="1151"/>
      <c r="L68" s="1151"/>
      <c r="M68" s="1151"/>
      <c r="N68" s="1151"/>
      <c r="O68" s="1151"/>
      <c r="P68" s="1152"/>
      <c r="Q68" s="1151"/>
      <c r="R68" s="1150"/>
    </row>
    <row r="69" spans="2:18" ht="12.75">
      <c r="B69" s="1154"/>
      <c r="C69" s="1151"/>
      <c r="D69" s="1153"/>
      <c r="E69" s="1151"/>
      <c r="F69" s="1151"/>
      <c r="G69" s="1151"/>
      <c r="H69" s="1152"/>
      <c r="I69" s="1151"/>
      <c r="J69" s="1153"/>
      <c r="K69" s="1151"/>
      <c r="L69" s="1151"/>
      <c r="M69" s="1151"/>
      <c r="N69" s="1151"/>
      <c r="O69" s="1151"/>
      <c r="P69" s="1152"/>
      <c r="Q69" s="1151"/>
      <c r="R69" s="1150"/>
    </row>
    <row r="70" spans="2:18" s="1048" customFormat="1" ht="15">
      <c r="B70" s="1063"/>
      <c r="C70" s="1065"/>
      <c r="D70" s="1149" t="s">
        <v>2422</v>
      </c>
      <c r="E70" s="1055"/>
      <c r="F70" s="1055"/>
      <c r="G70" s="1148" t="s">
        <v>2421</v>
      </c>
      <c r="H70" s="1054"/>
      <c r="I70" s="1065"/>
      <c r="J70" s="1149" t="s">
        <v>2422</v>
      </c>
      <c r="K70" s="1055"/>
      <c r="L70" s="1055"/>
      <c r="M70" s="1055"/>
      <c r="N70" s="1148" t="s">
        <v>2421</v>
      </c>
      <c r="O70" s="1055"/>
      <c r="P70" s="1054"/>
      <c r="Q70" s="1065"/>
      <c r="R70" s="1058"/>
    </row>
    <row r="71" spans="2:18" s="1048" customFormat="1" ht="14.45" customHeight="1">
      <c r="B71" s="1051"/>
      <c r="C71" s="1050"/>
      <c r="D71" s="1050"/>
      <c r="E71" s="1050"/>
      <c r="F71" s="1050"/>
      <c r="G71" s="1050"/>
      <c r="H71" s="1050"/>
      <c r="I71" s="1050"/>
      <c r="J71" s="1050"/>
      <c r="K71" s="1050"/>
      <c r="L71" s="1050"/>
      <c r="M71" s="1050"/>
      <c r="N71" s="1050"/>
      <c r="O71" s="1050"/>
      <c r="P71" s="1050"/>
      <c r="Q71" s="1050"/>
      <c r="R71" s="1049"/>
    </row>
    <row r="75" spans="2:18" s="1048" customFormat="1" ht="6.95" customHeight="1">
      <c r="B75" s="1123"/>
      <c r="C75" s="1122"/>
      <c r="D75" s="1122"/>
      <c r="E75" s="1122"/>
      <c r="F75" s="1122"/>
      <c r="G75" s="1122"/>
      <c r="H75" s="1122"/>
      <c r="I75" s="1122"/>
      <c r="J75" s="1122"/>
      <c r="K75" s="1122"/>
      <c r="L75" s="1122"/>
      <c r="M75" s="1122"/>
      <c r="N75" s="1122"/>
      <c r="O75" s="1122"/>
      <c r="P75" s="1122"/>
      <c r="Q75" s="1122"/>
      <c r="R75" s="1121"/>
    </row>
    <row r="76" spans="2:18" s="1048" customFormat="1" ht="36.95" customHeight="1">
      <c r="B76" s="1063"/>
      <c r="C76" s="1346" t="s">
        <v>2420</v>
      </c>
      <c r="D76" s="1347"/>
      <c r="E76" s="1347"/>
      <c r="F76" s="1347"/>
      <c r="G76" s="1347"/>
      <c r="H76" s="1347"/>
      <c r="I76" s="1347"/>
      <c r="J76" s="1347"/>
      <c r="K76" s="1347"/>
      <c r="L76" s="1347"/>
      <c r="M76" s="1347"/>
      <c r="N76" s="1347"/>
      <c r="O76" s="1347"/>
      <c r="P76" s="1347"/>
      <c r="Q76" s="1347"/>
      <c r="R76" s="1058"/>
    </row>
    <row r="77" spans="2:18" s="1048" customFormat="1" ht="6.95" customHeight="1">
      <c r="B77" s="1063"/>
      <c r="C77" s="1065"/>
      <c r="D77" s="1065"/>
      <c r="E77" s="1065"/>
      <c r="F77" s="1065"/>
      <c r="G77" s="1065"/>
      <c r="H77" s="1065"/>
      <c r="I77" s="1065"/>
      <c r="J77" s="1065"/>
      <c r="K77" s="1065"/>
      <c r="L77" s="1065"/>
      <c r="M77" s="1065"/>
      <c r="N77" s="1065"/>
      <c r="O77" s="1065"/>
      <c r="P77" s="1065"/>
      <c r="Q77" s="1065"/>
      <c r="R77" s="1058"/>
    </row>
    <row r="78" spans="2:18" s="1048" customFormat="1" ht="30" customHeight="1">
      <c r="B78" s="1063"/>
      <c r="C78" s="1118" t="s">
        <v>2404</v>
      </c>
      <c r="D78" s="1065"/>
      <c r="E78" s="1065"/>
      <c r="F78" s="1348" t="str">
        <f>F6</f>
        <v>HIGHT TECH  VÝUKOVÝ PAVILON</v>
      </c>
      <c r="G78" s="1349"/>
      <c r="H78" s="1349"/>
      <c r="I78" s="1349"/>
      <c r="J78" s="1349"/>
      <c r="K78" s="1349"/>
      <c r="L78" s="1349"/>
      <c r="M78" s="1349"/>
      <c r="N78" s="1349"/>
      <c r="O78" s="1349"/>
      <c r="P78" s="1349"/>
      <c r="Q78" s="1065"/>
      <c r="R78" s="1058"/>
    </row>
    <row r="79" spans="2:18" s="1048" customFormat="1" ht="36.95" customHeight="1">
      <c r="B79" s="1063"/>
      <c r="C79" s="1120" t="s">
        <v>2403</v>
      </c>
      <c r="D79" s="1065"/>
      <c r="E79" s="1065"/>
      <c r="F79" s="1353" t="str">
        <f>F7</f>
        <v>01 - Výukový pavilon</v>
      </c>
      <c r="G79" s="1341"/>
      <c r="H79" s="1341"/>
      <c r="I79" s="1341"/>
      <c r="J79" s="1341"/>
      <c r="K79" s="1341"/>
      <c r="L79" s="1341"/>
      <c r="M79" s="1341"/>
      <c r="N79" s="1341"/>
      <c r="O79" s="1341"/>
      <c r="P79" s="1341"/>
      <c r="Q79" s="1065"/>
      <c r="R79" s="1058"/>
    </row>
    <row r="80" spans="2:18" s="1048" customFormat="1" ht="6.95" customHeight="1">
      <c r="B80" s="1063"/>
      <c r="C80" s="1065"/>
      <c r="D80" s="1065"/>
      <c r="E80" s="1065"/>
      <c r="F80" s="1065"/>
      <c r="G80" s="1065"/>
      <c r="H80" s="1065"/>
      <c r="I80" s="1065"/>
      <c r="J80" s="1065"/>
      <c r="K80" s="1065"/>
      <c r="L80" s="1065"/>
      <c r="M80" s="1065"/>
      <c r="N80" s="1065"/>
      <c r="O80" s="1065"/>
      <c r="P80" s="1065"/>
      <c r="Q80" s="1065"/>
      <c r="R80" s="1058"/>
    </row>
    <row r="81" spans="2:18" s="1048" customFormat="1" ht="18" customHeight="1">
      <c r="B81" s="1063"/>
      <c r="C81" s="1118" t="s">
        <v>2402</v>
      </c>
      <c r="D81" s="1065"/>
      <c r="E81" s="1065"/>
      <c r="F81" s="1119" t="str">
        <f>F9</f>
        <v xml:space="preserve"> </v>
      </c>
      <c r="G81" s="1065"/>
      <c r="H81" s="1065"/>
      <c r="I81" s="1065"/>
      <c r="J81" s="1065"/>
      <c r="K81" s="1118" t="s">
        <v>2401</v>
      </c>
      <c r="L81" s="1065"/>
      <c r="M81" s="1352" t="str">
        <f>IF(O9="","",O9)</f>
        <v>22. 11. 2017</v>
      </c>
      <c r="N81" s="1352"/>
      <c r="O81" s="1352"/>
      <c r="P81" s="1352"/>
      <c r="Q81" s="1065"/>
      <c r="R81" s="1058"/>
    </row>
    <row r="82" spans="2:18" s="1048" customFormat="1" ht="6.95" customHeight="1">
      <c r="B82" s="1063"/>
      <c r="C82" s="1065"/>
      <c r="D82" s="1065"/>
      <c r="E82" s="1065"/>
      <c r="F82" s="1065"/>
      <c r="G82" s="1065"/>
      <c r="H82" s="1065"/>
      <c r="I82" s="1065"/>
      <c r="J82" s="1065"/>
      <c r="K82" s="1065"/>
      <c r="L82" s="1065"/>
      <c r="M82" s="1065"/>
      <c r="N82" s="1065"/>
      <c r="O82" s="1065"/>
      <c r="P82" s="1065"/>
      <c r="Q82" s="1065"/>
      <c r="R82" s="1058"/>
    </row>
    <row r="83" spans="2:18" s="1048" customFormat="1" ht="15">
      <c r="B83" s="1063"/>
      <c r="C83" s="1118" t="s">
        <v>3243</v>
      </c>
      <c r="D83" s="1065"/>
      <c r="E83" s="1065"/>
      <c r="F83" s="1119" t="str">
        <f>E12</f>
        <v xml:space="preserve"> </v>
      </c>
      <c r="G83" s="1065"/>
      <c r="H83" s="1065"/>
      <c r="I83" s="1065"/>
      <c r="J83" s="1065"/>
      <c r="K83" s="1118" t="s">
        <v>2399</v>
      </c>
      <c r="L83" s="1065"/>
      <c r="M83" s="1337" t="str">
        <f>E18</f>
        <v xml:space="preserve"> </v>
      </c>
      <c r="N83" s="1337"/>
      <c r="O83" s="1337"/>
      <c r="P83" s="1337"/>
      <c r="Q83" s="1337"/>
      <c r="R83" s="1058"/>
    </row>
    <row r="84" spans="2:18" s="1048" customFormat="1" ht="14.45" customHeight="1">
      <c r="B84" s="1063"/>
      <c r="C84" s="1118" t="s">
        <v>2398</v>
      </c>
      <c r="D84" s="1065"/>
      <c r="E84" s="1065"/>
      <c r="F84" s="1119" t="str">
        <f>IF(E15="","",E15)</f>
        <v>Vyplň údaj</v>
      </c>
      <c r="G84" s="1065"/>
      <c r="H84" s="1065"/>
      <c r="I84" s="1065"/>
      <c r="J84" s="1065"/>
      <c r="K84" s="1118" t="s">
        <v>2397</v>
      </c>
      <c r="L84" s="1065"/>
      <c r="M84" s="1337" t="str">
        <f>E21</f>
        <v xml:space="preserve"> </v>
      </c>
      <c r="N84" s="1337"/>
      <c r="O84" s="1337"/>
      <c r="P84" s="1337"/>
      <c r="Q84" s="1337"/>
      <c r="R84" s="1058"/>
    </row>
    <row r="85" spans="2:18" s="1048" customFormat="1" ht="10.35" customHeight="1">
      <c r="B85" s="1063"/>
      <c r="C85" s="1065"/>
      <c r="D85" s="1065"/>
      <c r="E85" s="1065"/>
      <c r="F85" s="1065"/>
      <c r="G85" s="1065"/>
      <c r="H85" s="1065"/>
      <c r="I85" s="1065"/>
      <c r="J85" s="1065"/>
      <c r="K85" s="1065"/>
      <c r="L85" s="1065"/>
      <c r="M85" s="1065"/>
      <c r="N85" s="1065"/>
      <c r="O85" s="1065"/>
      <c r="P85" s="1065"/>
      <c r="Q85" s="1065"/>
      <c r="R85" s="1058"/>
    </row>
    <row r="86" spans="2:18" s="1048" customFormat="1" ht="29.25" customHeight="1">
      <c r="B86" s="1063"/>
      <c r="C86" s="1354" t="s">
        <v>2419</v>
      </c>
      <c r="D86" s="1355"/>
      <c r="E86" s="1355"/>
      <c r="F86" s="1355"/>
      <c r="G86" s="1355"/>
      <c r="H86" s="1124"/>
      <c r="I86" s="1124"/>
      <c r="J86" s="1124"/>
      <c r="K86" s="1124"/>
      <c r="L86" s="1124"/>
      <c r="M86" s="1124"/>
      <c r="N86" s="1354" t="s">
        <v>2418</v>
      </c>
      <c r="O86" s="1355"/>
      <c r="P86" s="1355"/>
      <c r="Q86" s="1355"/>
      <c r="R86" s="1058"/>
    </row>
    <row r="87" spans="2:18" s="1048" customFormat="1" ht="10.35" customHeight="1">
      <c r="B87" s="1063"/>
      <c r="C87" s="1065"/>
      <c r="D87" s="1065"/>
      <c r="E87" s="1065"/>
      <c r="F87" s="1065"/>
      <c r="G87" s="1065"/>
      <c r="H87" s="1065"/>
      <c r="I87" s="1065"/>
      <c r="J87" s="1065"/>
      <c r="K87" s="1065"/>
      <c r="L87" s="1065"/>
      <c r="M87" s="1065"/>
      <c r="N87" s="1065"/>
      <c r="O87" s="1065"/>
      <c r="P87" s="1065"/>
      <c r="Q87" s="1065"/>
      <c r="R87" s="1058"/>
    </row>
    <row r="88" spans="2:47" s="1048" customFormat="1" ht="29.25" customHeight="1">
      <c r="B88" s="1063"/>
      <c r="C88" s="1137" t="s">
        <v>2417</v>
      </c>
      <c r="D88" s="1065"/>
      <c r="E88" s="1065"/>
      <c r="F88" s="1065"/>
      <c r="G88" s="1065"/>
      <c r="H88" s="1065"/>
      <c r="I88" s="1065"/>
      <c r="J88" s="1065"/>
      <c r="K88" s="1065"/>
      <c r="L88" s="1065"/>
      <c r="M88" s="1065"/>
      <c r="N88" s="1363">
        <f>N152</f>
        <v>0</v>
      </c>
      <c r="O88" s="1364"/>
      <c r="P88" s="1364"/>
      <c r="Q88" s="1364"/>
      <c r="R88" s="1058"/>
      <c r="AU88" s="1053" t="s">
        <v>1283</v>
      </c>
    </row>
    <row r="89" spans="2:18" s="1138" customFormat="1" ht="24.95" customHeight="1">
      <c r="B89" s="1142"/>
      <c r="C89" s="1140"/>
      <c r="D89" s="1141" t="s">
        <v>2501</v>
      </c>
      <c r="E89" s="1140"/>
      <c r="F89" s="1140"/>
      <c r="G89" s="1140"/>
      <c r="H89" s="1140"/>
      <c r="I89" s="1140"/>
      <c r="J89" s="1140"/>
      <c r="K89" s="1140"/>
      <c r="L89" s="1140"/>
      <c r="M89" s="1140"/>
      <c r="N89" s="1361">
        <f>N153</f>
        <v>0</v>
      </c>
      <c r="O89" s="1362"/>
      <c r="P89" s="1362"/>
      <c r="Q89" s="1362"/>
      <c r="R89" s="1139"/>
    </row>
    <row r="90" spans="2:18" s="1143" customFormat="1" ht="19.9" customHeight="1">
      <c r="B90" s="1147"/>
      <c r="C90" s="1145"/>
      <c r="D90" s="1146" t="s">
        <v>3886</v>
      </c>
      <c r="E90" s="1145"/>
      <c r="F90" s="1145"/>
      <c r="G90" s="1145"/>
      <c r="H90" s="1145"/>
      <c r="I90" s="1145"/>
      <c r="J90" s="1145"/>
      <c r="K90" s="1145"/>
      <c r="L90" s="1145"/>
      <c r="M90" s="1145"/>
      <c r="N90" s="1359">
        <f>N154</f>
        <v>0</v>
      </c>
      <c r="O90" s="1360"/>
      <c r="P90" s="1360"/>
      <c r="Q90" s="1360"/>
      <c r="R90" s="1144"/>
    </row>
    <row r="91" spans="2:18" s="1143" customFormat="1" ht="19.9" customHeight="1">
      <c r="B91" s="1147"/>
      <c r="C91" s="1145"/>
      <c r="D91" s="1146" t="s">
        <v>2347</v>
      </c>
      <c r="E91" s="1145"/>
      <c r="F91" s="1145"/>
      <c r="G91" s="1145"/>
      <c r="H91" s="1145"/>
      <c r="I91" s="1145"/>
      <c r="J91" s="1145"/>
      <c r="K91" s="1145"/>
      <c r="L91" s="1145"/>
      <c r="M91" s="1145"/>
      <c r="N91" s="1359">
        <f>N185</f>
        <v>0</v>
      </c>
      <c r="O91" s="1360"/>
      <c r="P91" s="1360"/>
      <c r="Q91" s="1360"/>
      <c r="R91" s="1144"/>
    </row>
    <row r="92" spans="2:18" s="1143" customFormat="1" ht="19.9" customHeight="1">
      <c r="B92" s="1147"/>
      <c r="C92" s="1145"/>
      <c r="D92" s="1146" t="s">
        <v>2278</v>
      </c>
      <c r="E92" s="1145"/>
      <c r="F92" s="1145"/>
      <c r="G92" s="1145"/>
      <c r="H92" s="1145"/>
      <c r="I92" s="1145"/>
      <c r="J92" s="1145"/>
      <c r="K92" s="1145"/>
      <c r="L92" s="1145"/>
      <c r="M92" s="1145"/>
      <c r="N92" s="1359">
        <f>N235</f>
        <v>0</v>
      </c>
      <c r="O92" s="1360"/>
      <c r="P92" s="1360"/>
      <c r="Q92" s="1360"/>
      <c r="R92" s="1144"/>
    </row>
    <row r="93" spans="2:18" s="1143" customFormat="1" ht="19.9" customHeight="1">
      <c r="B93" s="1147"/>
      <c r="C93" s="1145"/>
      <c r="D93" s="1146" t="s">
        <v>2204</v>
      </c>
      <c r="E93" s="1145"/>
      <c r="F93" s="1145"/>
      <c r="G93" s="1145"/>
      <c r="H93" s="1145"/>
      <c r="I93" s="1145"/>
      <c r="J93" s="1145"/>
      <c r="K93" s="1145"/>
      <c r="L93" s="1145"/>
      <c r="M93" s="1145"/>
      <c r="N93" s="1359">
        <f>N304</f>
        <v>0</v>
      </c>
      <c r="O93" s="1360"/>
      <c r="P93" s="1360"/>
      <c r="Q93" s="1360"/>
      <c r="R93" s="1144"/>
    </row>
    <row r="94" spans="2:18" s="1143" customFormat="1" ht="19.9" customHeight="1">
      <c r="B94" s="1147"/>
      <c r="C94" s="1145"/>
      <c r="D94" s="1146" t="s">
        <v>2137</v>
      </c>
      <c r="E94" s="1145"/>
      <c r="F94" s="1145"/>
      <c r="G94" s="1145"/>
      <c r="H94" s="1145"/>
      <c r="I94" s="1145"/>
      <c r="J94" s="1145"/>
      <c r="K94" s="1145"/>
      <c r="L94" s="1145"/>
      <c r="M94" s="1145"/>
      <c r="N94" s="1359">
        <f>N344</f>
        <v>0</v>
      </c>
      <c r="O94" s="1360"/>
      <c r="P94" s="1360"/>
      <c r="Q94" s="1360"/>
      <c r="R94" s="1144"/>
    </row>
    <row r="95" spans="2:18" s="1143" customFormat="1" ht="19.9" customHeight="1">
      <c r="B95" s="1147"/>
      <c r="C95" s="1145"/>
      <c r="D95" s="1146" t="s">
        <v>2034</v>
      </c>
      <c r="E95" s="1145"/>
      <c r="F95" s="1145"/>
      <c r="G95" s="1145"/>
      <c r="H95" s="1145"/>
      <c r="I95" s="1145"/>
      <c r="J95" s="1145"/>
      <c r="K95" s="1145"/>
      <c r="L95" s="1145"/>
      <c r="M95" s="1145"/>
      <c r="N95" s="1359">
        <f>N427</f>
        <v>0</v>
      </c>
      <c r="O95" s="1360"/>
      <c r="P95" s="1360"/>
      <c r="Q95" s="1360"/>
      <c r="R95" s="1144"/>
    </row>
    <row r="96" spans="2:18" s="1143" customFormat="1" ht="19.9" customHeight="1">
      <c r="B96" s="1147"/>
      <c r="C96" s="1145"/>
      <c r="D96" s="1146" t="s">
        <v>2031</v>
      </c>
      <c r="E96" s="1145"/>
      <c r="F96" s="1145"/>
      <c r="G96" s="1145"/>
      <c r="H96" s="1145"/>
      <c r="I96" s="1145"/>
      <c r="J96" s="1145"/>
      <c r="K96" s="1145"/>
      <c r="L96" s="1145"/>
      <c r="M96" s="1145"/>
      <c r="N96" s="1359">
        <f>N431</f>
        <v>0</v>
      </c>
      <c r="O96" s="1360"/>
      <c r="P96" s="1360"/>
      <c r="Q96" s="1360"/>
      <c r="R96" s="1144"/>
    </row>
    <row r="97" spans="2:18" s="1143" customFormat="1" ht="19.9" customHeight="1">
      <c r="B97" s="1147"/>
      <c r="C97" s="1145"/>
      <c r="D97" s="1146" t="s">
        <v>1972</v>
      </c>
      <c r="E97" s="1145"/>
      <c r="F97" s="1145"/>
      <c r="G97" s="1145"/>
      <c r="H97" s="1145"/>
      <c r="I97" s="1145"/>
      <c r="J97" s="1145"/>
      <c r="K97" s="1145"/>
      <c r="L97" s="1145"/>
      <c r="M97" s="1145"/>
      <c r="N97" s="1359">
        <f>N472</f>
        <v>0</v>
      </c>
      <c r="O97" s="1360"/>
      <c r="P97" s="1360"/>
      <c r="Q97" s="1360"/>
      <c r="R97" s="1144"/>
    </row>
    <row r="98" spans="2:18" s="1138" customFormat="1" ht="24.95" customHeight="1">
      <c r="B98" s="1142"/>
      <c r="C98" s="1140"/>
      <c r="D98" s="1141" t="s">
        <v>2487</v>
      </c>
      <c r="E98" s="1140"/>
      <c r="F98" s="1140"/>
      <c r="G98" s="1140"/>
      <c r="H98" s="1140"/>
      <c r="I98" s="1140"/>
      <c r="J98" s="1140"/>
      <c r="K98" s="1140"/>
      <c r="L98" s="1140"/>
      <c r="M98" s="1140"/>
      <c r="N98" s="1361">
        <f>N474</f>
        <v>0</v>
      </c>
      <c r="O98" s="1362"/>
      <c r="P98" s="1362"/>
      <c r="Q98" s="1362"/>
      <c r="R98" s="1139"/>
    </row>
    <row r="99" spans="2:18" s="1143" customFormat="1" ht="19.9" customHeight="1">
      <c r="B99" s="1147"/>
      <c r="C99" s="1145"/>
      <c r="D99" s="1146" t="s">
        <v>1968</v>
      </c>
      <c r="E99" s="1145"/>
      <c r="F99" s="1145"/>
      <c r="G99" s="1145"/>
      <c r="H99" s="1145"/>
      <c r="I99" s="1145"/>
      <c r="J99" s="1145"/>
      <c r="K99" s="1145"/>
      <c r="L99" s="1145"/>
      <c r="M99" s="1145"/>
      <c r="N99" s="1359">
        <f>N475</f>
        <v>0</v>
      </c>
      <c r="O99" s="1360"/>
      <c r="P99" s="1360"/>
      <c r="Q99" s="1360"/>
      <c r="R99" s="1144"/>
    </row>
    <row r="100" spans="2:18" s="1143" customFormat="1" ht="19.9" customHeight="1">
      <c r="B100" s="1147"/>
      <c r="C100" s="1145"/>
      <c r="D100" s="1146" t="s">
        <v>1922</v>
      </c>
      <c r="E100" s="1145"/>
      <c r="F100" s="1145"/>
      <c r="G100" s="1145"/>
      <c r="H100" s="1145"/>
      <c r="I100" s="1145"/>
      <c r="J100" s="1145"/>
      <c r="K100" s="1145"/>
      <c r="L100" s="1145"/>
      <c r="M100" s="1145"/>
      <c r="N100" s="1359">
        <f>N510</f>
        <v>0</v>
      </c>
      <c r="O100" s="1360"/>
      <c r="P100" s="1360"/>
      <c r="Q100" s="1360"/>
      <c r="R100" s="1144"/>
    </row>
    <row r="101" spans="2:18" s="1143" customFormat="1" ht="19.9" customHeight="1">
      <c r="B101" s="1147"/>
      <c r="C101" s="1145"/>
      <c r="D101" s="1146" t="s">
        <v>1876</v>
      </c>
      <c r="E101" s="1145"/>
      <c r="F101" s="1145"/>
      <c r="G101" s="1145"/>
      <c r="H101" s="1145"/>
      <c r="I101" s="1145"/>
      <c r="J101" s="1145"/>
      <c r="K101" s="1145"/>
      <c r="L101" s="1145"/>
      <c r="M101" s="1145"/>
      <c r="N101" s="1359">
        <f>N555</f>
        <v>0</v>
      </c>
      <c r="O101" s="1360"/>
      <c r="P101" s="1360"/>
      <c r="Q101" s="1360"/>
      <c r="R101" s="1144"/>
    </row>
    <row r="102" spans="2:18" s="1143" customFormat="1" ht="19.9" customHeight="1">
      <c r="B102" s="1147"/>
      <c r="C102" s="1145"/>
      <c r="D102" s="1146" t="s">
        <v>1818</v>
      </c>
      <c r="E102" s="1145"/>
      <c r="F102" s="1145"/>
      <c r="G102" s="1145"/>
      <c r="H102" s="1145"/>
      <c r="I102" s="1145"/>
      <c r="J102" s="1145"/>
      <c r="K102" s="1145"/>
      <c r="L102" s="1145"/>
      <c r="M102" s="1145"/>
      <c r="N102" s="1359">
        <f>N608</f>
        <v>0</v>
      </c>
      <c r="O102" s="1360"/>
      <c r="P102" s="1360"/>
      <c r="Q102" s="1360"/>
      <c r="R102" s="1144"/>
    </row>
    <row r="103" spans="2:18" s="1143" customFormat="1" ht="19.9" customHeight="1">
      <c r="B103" s="1147"/>
      <c r="C103" s="1145"/>
      <c r="D103" s="1146" t="s">
        <v>1792</v>
      </c>
      <c r="E103" s="1145"/>
      <c r="F103" s="1145"/>
      <c r="G103" s="1145"/>
      <c r="H103" s="1145"/>
      <c r="I103" s="1145"/>
      <c r="J103" s="1145"/>
      <c r="K103" s="1145"/>
      <c r="L103" s="1145"/>
      <c r="M103" s="1145"/>
      <c r="N103" s="1359">
        <f>N625</f>
        <v>0</v>
      </c>
      <c r="O103" s="1360"/>
      <c r="P103" s="1360"/>
      <c r="Q103" s="1360"/>
      <c r="R103" s="1144"/>
    </row>
    <row r="104" spans="2:18" s="1143" customFormat="1" ht="19.9" customHeight="1">
      <c r="B104" s="1147"/>
      <c r="C104" s="1145"/>
      <c r="D104" s="1146" t="s">
        <v>1785</v>
      </c>
      <c r="E104" s="1145"/>
      <c r="F104" s="1145"/>
      <c r="G104" s="1145"/>
      <c r="H104" s="1145"/>
      <c r="I104" s="1145"/>
      <c r="J104" s="1145"/>
      <c r="K104" s="1145"/>
      <c r="L104" s="1145"/>
      <c r="M104" s="1145"/>
      <c r="N104" s="1359">
        <f>N628</f>
        <v>0</v>
      </c>
      <c r="O104" s="1360"/>
      <c r="P104" s="1360"/>
      <c r="Q104" s="1360"/>
      <c r="R104" s="1144"/>
    </row>
    <row r="105" spans="2:18" s="1143" customFormat="1" ht="19.9" customHeight="1">
      <c r="B105" s="1147"/>
      <c r="C105" s="1145"/>
      <c r="D105" s="1146" t="s">
        <v>1781</v>
      </c>
      <c r="E105" s="1145"/>
      <c r="F105" s="1145"/>
      <c r="G105" s="1145"/>
      <c r="H105" s="1145"/>
      <c r="I105" s="1145"/>
      <c r="J105" s="1145"/>
      <c r="K105" s="1145"/>
      <c r="L105" s="1145"/>
      <c r="M105" s="1145"/>
      <c r="N105" s="1359">
        <f>N630</f>
        <v>0</v>
      </c>
      <c r="O105" s="1360"/>
      <c r="P105" s="1360"/>
      <c r="Q105" s="1360"/>
      <c r="R105" s="1144"/>
    </row>
    <row r="106" spans="2:18" s="1143" customFormat="1" ht="19.9" customHeight="1">
      <c r="B106" s="1147"/>
      <c r="C106" s="1145"/>
      <c r="D106" s="1146" t="s">
        <v>1771</v>
      </c>
      <c r="E106" s="1145"/>
      <c r="F106" s="1145"/>
      <c r="G106" s="1145"/>
      <c r="H106" s="1145"/>
      <c r="I106" s="1145"/>
      <c r="J106" s="1145"/>
      <c r="K106" s="1145"/>
      <c r="L106" s="1145"/>
      <c r="M106" s="1145"/>
      <c r="N106" s="1359">
        <f>N634</f>
        <v>0</v>
      </c>
      <c r="O106" s="1360"/>
      <c r="P106" s="1360"/>
      <c r="Q106" s="1360"/>
      <c r="R106" s="1144"/>
    </row>
    <row r="107" spans="2:18" s="1143" customFormat="1" ht="19.9" customHeight="1">
      <c r="B107" s="1147"/>
      <c r="C107" s="1145"/>
      <c r="D107" s="1146" t="s">
        <v>1759</v>
      </c>
      <c r="E107" s="1145"/>
      <c r="F107" s="1145"/>
      <c r="G107" s="1145"/>
      <c r="H107" s="1145"/>
      <c r="I107" s="1145"/>
      <c r="J107" s="1145"/>
      <c r="K107" s="1145"/>
      <c r="L107" s="1145"/>
      <c r="M107" s="1145"/>
      <c r="N107" s="1359">
        <f>N643</f>
        <v>0</v>
      </c>
      <c r="O107" s="1360"/>
      <c r="P107" s="1360"/>
      <c r="Q107" s="1360"/>
      <c r="R107" s="1144"/>
    </row>
    <row r="108" spans="2:18" s="1143" customFormat="1" ht="19.9" customHeight="1">
      <c r="B108" s="1147"/>
      <c r="C108" s="1145"/>
      <c r="D108" s="1146" t="s">
        <v>1711</v>
      </c>
      <c r="E108" s="1145"/>
      <c r="F108" s="1145"/>
      <c r="G108" s="1145"/>
      <c r="H108" s="1145"/>
      <c r="I108" s="1145"/>
      <c r="J108" s="1145"/>
      <c r="K108" s="1145"/>
      <c r="L108" s="1145"/>
      <c r="M108" s="1145"/>
      <c r="N108" s="1359">
        <f>N687</f>
        <v>0</v>
      </c>
      <c r="O108" s="1360"/>
      <c r="P108" s="1360"/>
      <c r="Q108" s="1360"/>
      <c r="R108" s="1144"/>
    </row>
    <row r="109" spans="2:18" s="1143" customFormat="1" ht="19.9" customHeight="1">
      <c r="B109" s="1147"/>
      <c r="C109" s="1145"/>
      <c r="D109" s="1146" t="s">
        <v>1683</v>
      </c>
      <c r="E109" s="1145"/>
      <c r="F109" s="1145"/>
      <c r="G109" s="1145"/>
      <c r="H109" s="1145"/>
      <c r="I109" s="1145"/>
      <c r="J109" s="1145"/>
      <c r="K109" s="1145"/>
      <c r="L109" s="1145"/>
      <c r="M109" s="1145"/>
      <c r="N109" s="1359">
        <f>N709</f>
        <v>0</v>
      </c>
      <c r="O109" s="1360"/>
      <c r="P109" s="1360"/>
      <c r="Q109" s="1360"/>
      <c r="R109" s="1144"/>
    </row>
    <row r="110" spans="2:18" s="1143" customFormat="1" ht="19.9" customHeight="1">
      <c r="B110" s="1147"/>
      <c r="C110" s="1145"/>
      <c r="D110" s="1146" t="s">
        <v>1650</v>
      </c>
      <c r="E110" s="1145"/>
      <c r="F110" s="1145"/>
      <c r="G110" s="1145"/>
      <c r="H110" s="1145"/>
      <c r="I110" s="1145"/>
      <c r="J110" s="1145"/>
      <c r="K110" s="1145"/>
      <c r="L110" s="1145"/>
      <c r="M110" s="1145"/>
      <c r="N110" s="1359">
        <f>N728</f>
        <v>0</v>
      </c>
      <c r="O110" s="1360"/>
      <c r="P110" s="1360"/>
      <c r="Q110" s="1360"/>
      <c r="R110" s="1144"/>
    </row>
    <row r="111" spans="2:18" s="1143" customFormat="1" ht="19.9" customHeight="1">
      <c r="B111" s="1147"/>
      <c r="C111" s="1145"/>
      <c r="D111" s="1146" t="s">
        <v>1458</v>
      </c>
      <c r="E111" s="1145"/>
      <c r="F111" s="1145"/>
      <c r="G111" s="1145"/>
      <c r="H111" s="1145"/>
      <c r="I111" s="1145"/>
      <c r="J111" s="1145"/>
      <c r="K111" s="1145"/>
      <c r="L111" s="1145"/>
      <c r="M111" s="1145"/>
      <c r="N111" s="1359">
        <f>N865</f>
        <v>0</v>
      </c>
      <c r="O111" s="1360"/>
      <c r="P111" s="1360"/>
      <c r="Q111" s="1360"/>
      <c r="R111" s="1144"/>
    </row>
    <row r="112" spans="2:18" s="1143" customFormat="1" ht="19.9" customHeight="1">
      <c r="B112" s="1147"/>
      <c r="C112" s="1145"/>
      <c r="D112" s="1146" t="s">
        <v>1421</v>
      </c>
      <c r="E112" s="1145"/>
      <c r="F112" s="1145"/>
      <c r="G112" s="1145"/>
      <c r="H112" s="1145"/>
      <c r="I112" s="1145"/>
      <c r="J112" s="1145"/>
      <c r="K112" s="1145"/>
      <c r="L112" s="1145"/>
      <c r="M112" s="1145"/>
      <c r="N112" s="1359">
        <f>N893</f>
        <v>0</v>
      </c>
      <c r="O112" s="1360"/>
      <c r="P112" s="1360"/>
      <c r="Q112" s="1360"/>
      <c r="R112" s="1144"/>
    </row>
    <row r="113" spans="2:18" s="1143" customFormat="1" ht="19.9" customHeight="1">
      <c r="B113" s="1147"/>
      <c r="C113" s="1145"/>
      <c r="D113" s="1146" t="s">
        <v>1406</v>
      </c>
      <c r="E113" s="1145"/>
      <c r="F113" s="1145"/>
      <c r="G113" s="1145"/>
      <c r="H113" s="1145"/>
      <c r="I113" s="1145"/>
      <c r="J113" s="1145"/>
      <c r="K113" s="1145"/>
      <c r="L113" s="1145"/>
      <c r="M113" s="1145"/>
      <c r="N113" s="1359">
        <f>N910</f>
        <v>0</v>
      </c>
      <c r="O113" s="1360"/>
      <c r="P113" s="1360"/>
      <c r="Q113" s="1360"/>
      <c r="R113" s="1144"/>
    </row>
    <row r="114" spans="2:18" s="1143" customFormat="1" ht="19.9" customHeight="1">
      <c r="B114" s="1147"/>
      <c r="C114" s="1145"/>
      <c r="D114" s="1146" t="s">
        <v>1382</v>
      </c>
      <c r="E114" s="1145"/>
      <c r="F114" s="1145"/>
      <c r="G114" s="1145"/>
      <c r="H114" s="1145"/>
      <c r="I114" s="1145"/>
      <c r="J114" s="1145"/>
      <c r="K114" s="1145"/>
      <c r="L114" s="1145"/>
      <c r="M114" s="1145"/>
      <c r="N114" s="1359">
        <f>N931</f>
        <v>0</v>
      </c>
      <c r="O114" s="1360"/>
      <c r="P114" s="1360"/>
      <c r="Q114" s="1360"/>
      <c r="R114" s="1144"/>
    </row>
    <row r="115" spans="2:18" s="1143" customFormat="1" ht="19.9" customHeight="1">
      <c r="B115" s="1147"/>
      <c r="C115" s="1145"/>
      <c r="D115" s="1146" t="s">
        <v>1360</v>
      </c>
      <c r="E115" s="1145"/>
      <c r="F115" s="1145"/>
      <c r="G115" s="1145"/>
      <c r="H115" s="1145"/>
      <c r="I115" s="1145"/>
      <c r="J115" s="1145"/>
      <c r="K115" s="1145"/>
      <c r="L115" s="1145"/>
      <c r="M115" s="1145"/>
      <c r="N115" s="1359">
        <f>N948</f>
        <v>0</v>
      </c>
      <c r="O115" s="1360"/>
      <c r="P115" s="1360"/>
      <c r="Q115" s="1360"/>
      <c r="R115" s="1144"/>
    </row>
    <row r="116" spans="2:18" s="1143" customFormat="1" ht="19.9" customHeight="1">
      <c r="B116" s="1147"/>
      <c r="C116" s="1145"/>
      <c r="D116" s="1146" t="s">
        <v>1355</v>
      </c>
      <c r="E116" s="1145"/>
      <c r="F116" s="1145"/>
      <c r="G116" s="1145"/>
      <c r="H116" s="1145"/>
      <c r="I116" s="1145"/>
      <c r="J116" s="1145"/>
      <c r="K116" s="1145"/>
      <c r="L116" s="1145"/>
      <c r="M116" s="1145"/>
      <c r="N116" s="1359">
        <f>N953</f>
        <v>0</v>
      </c>
      <c r="O116" s="1360"/>
      <c r="P116" s="1360"/>
      <c r="Q116" s="1360"/>
      <c r="R116" s="1144"/>
    </row>
    <row r="117" spans="2:18" s="1143" customFormat="1" ht="19.9" customHeight="1">
      <c r="B117" s="1147"/>
      <c r="C117" s="1145"/>
      <c r="D117" s="1146" t="s">
        <v>1348</v>
      </c>
      <c r="E117" s="1145"/>
      <c r="F117" s="1145"/>
      <c r="G117" s="1145"/>
      <c r="H117" s="1145"/>
      <c r="I117" s="1145"/>
      <c r="J117" s="1145"/>
      <c r="K117" s="1145"/>
      <c r="L117" s="1145"/>
      <c r="M117" s="1145"/>
      <c r="N117" s="1359">
        <f>N956</f>
        <v>0</v>
      </c>
      <c r="O117" s="1360"/>
      <c r="P117" s="1360"/>
      <c r="Q117" s="1360"/>
      <c r="R117" s="1144"/>
    </row>
    <row r="118" spans="2:18" s="1138" customFormat="1" ht="24.95" customHeight="1">
      <c r="B118" s="1142"/>
      <c r="C118" s="1140"/>
      <c r="D118" s="1141" t="s">
        <v>1335</v>
      </c>
      <c r="E118" s="1140"/>
      <c r="F118" s="1140"/>
      <c r="G118" s="1140"/>
      <c r="H118" s="1140"/>
      <c r="I118" s="1140"/>
      <c r="J118" s="1140"/>
      <c r="K118" s="1140"/>
      <c r="L118" s="1140"/>
      <c r="M118" s="1140"/>
      <c r="N118" s="1361">
        <f>N962</f>
        <v>0</v>
      </c>
      <c r="O118" s="1362"/>
      <c r="P118" s="1362"/>
      <c r="Q118" s="1362"/>
      <c r="R118" s="1139"/>
    </row>
    <row r="119" spans="2:18" s="1143" customFormat="1" ht="19.9" customHeight="1">
      <c r="B119" s="1147"/>
      <c r="C119" s="1145"/>
      <c r="D119" s="1146" t="s">
        <v>1334</v>
      </c>
      <c r="E119" s="1145"/>
      <c r="F119" s="1145"/>
      <c r="G119" s="1145"/>
      <c r="H119" s="1145"/>
      <c r="I119" s="1145"/>
      <c r="J119" s="1145"/>
      <c r="K119" s="1145"/>
      <c r="L119" s="1145"/>
      <c r="M119" s="1145"/>
      <c r="N119" s="1359">
        <f>N963</f>
        <v>0</v>
      </c>
      <c r="O119" s="1360"/>
      <c r="P119" s="1360"/>
      <c r="Q119" s="1360"/>
      <c r="R119" s="1144"/>
    </row>
    <row r="120" spans="2:18" s="1143" customFormat="1" ht="19.9" customHeight="1">
      <c r="B120" s="1147"/>
      <c r="C120" s="1145"/>
      <c r="D120" s="1146" t="s">
        <v>1319</v>
      </c>
      <c r="E120" s="1145"/>
      <c r="F120" s="1145"/>
      <c r="G120" s="1145"/>
      <c r="H120" s="1145"/>
      <c r="I120" s="1145"/>
      <c r="J120" s="1145"/>
      <c r="K120" s="1145"/>
      <c r="L120" s="1145"/>
      <c r="M120" s="1145"/>
      <c r="N120" s="1359">
        <f>N970</f>
        <v>0</v>
      </c>
      <c r="O120" s="1360"/>
      <c r="P120" s="1360"/>
      <c r="Q120" s="1360"/>
      <c r="R120" s="1144"/>
    </row>
    <row r="121" spans="2:18" s="1143" customFormat="1" ht="19.9" customHeight="1">
      <c r="B121" s="1147"/>
      <c r="C121" s="1145"/>
      <c r="D121" s="1146" t="s">
        <v>1312</v>
      </c>
      <c r="E121" s="1145"/>
      <c r="F121" s="1145"/>
      <c r="G121" s="1145"/>
      <c r="H121" s="1145"/>
      <c r="I121" s="1145"/>
      <c r="J121" s="1145"/>
      <c r="K121" s="1145"/>
      <c r="L121" s="1145"/>
      <c r="M121" s="1145"/>
      <c r="N121" s="1359">
        <f>N973</f>
        <v>0</v>
      </c>
      <c r="O121" s="1360"/>
      <c r="P121" s="1360"/>
      <c r="Q121" s="1360"/>
      <c r="R121" s="1144"/>
    </row>
    <row r="122" spans="2:18" s="1143" customFormat="1" ht="19.9" customHeight="1">
      <c r="B122" s="1147"/>
      <c r="C122" s="1145"/>
      <c r="D122" s="1146" t="s">
        <v>1309</v>
      </c>
      <c r="E122" s="1145"/>
      <c r="F122" s="1145"/>
      <c r="G122" s="1145"/>
      <c r="H122" s="1145"/>
      <c r="I122" s="1145"/>
      <c r="J122" s="1145"/>
      <c r="K122" s="1145"/>
      <c r="L122" s="1145"/>
      <c r="M122" s="1145"/>
      <c r="N122" s="1359">
        <f>N975</f>
        <v>0</v>
      </c>
      <c r="O122" s="1360"/>
      <c r="P122" s="1360"/>
      <c r="Q122" s="1360"/>
      <c r="R122" s="1144"/>
    </row>
    <row r="123" spans="2:18" s="1143" customFormat="1" ht="19.9" customHeight="1">
      <c r="B123" s="1147"/>
      <c r="C123" s="1145"/>
      <c r="D123" s="1146" t="s">
        <v>1305</v>
      </c>
      <c r="E123" s="1145"/>
      <c r="F123" s="1145"/>
      <c r="G123" s="1145"/>
      <c r="H123" s="1145"/>
      <c r="I123" s="1145"/>
      <c r="J123" s="1145"/>
      <c r="K123" s="1145"/>
      <c r="L123" s="1145"/>
      <c r="M123" s="1145"/>
      <c r="N123" s="1359">
        <f>N977</f>
        <v>0</v>
      </c>
      <c r="O123" s="1360"/>
      <c r="P123" s="1360"/>
      <c r="Q123" s="1360"/>
      <c r="R123" s="1144"/>
    </row>
    <row r="124" spans="2:18" s="1138" customFormat="1" ht="24.95" customHeight="1">
      <c r="B124" s="1142"/>
      <c r="C124" s="1140"/>
      <c r="D124" s="1141" t="s">
        <v>1300</v>
      </c>
      <c r="E124" s="1140"/>
      <c r="F124" s="1140"/>
      <c r="G124" s="1140"/>
      <c r="H124" s="1140"/>
      <c r="I124" s="1140"/>
      <c r="J124" s="1140"/>
      <c r="K124" s="1140"/>
      <c r="L124" s="1140"/>
      <c r="M124" s="1140"/>
      <c r="N124" s="1361">
        <f>N979</f>
        <v>0</v>
      </c>
      <c r="O124" s="1362"/>
      <c r="P124" s="1362"/>
      <c r="Q124" s="1362"/>
      <c r="R124" s="1139"/>
    </row>
    <row r="125" spans="2:18" s="1138" customFormat="1" ht="21.75" customHeight="1">
      <c r="B125" s="1142"/>
      <c r="C125" s="1140"/>
      <c r="D125" s="1141" t="s">
        <v>2416</v>
      </c>
      <c r="E125" s="1140"/>
      <c r="F125" s="1140"/>
      <c r="G125" s="1140"/>
      <c r="H125" s="1140"/>
      <c r="I125" s="1140"/>
      <c r="J125" s="1140"/>
      <c r="K125" s="1140"/>
      <c r="L125" s="1140"/>
      <c r="M125" s="1140"/>
      <c r="N125" s="1370">
        <f>N995</f>
        <v>0</v>
      </c>
      <c r="O125" s="1362"/>
      <c r="P125" s="1362"/>
      <c r="Q125" s="1362"/>
      <c r="R125" s="1139"/>
    </row>
    <row r="126" spans="2:18" s="1048" customFormat="1" ht="21.75" customHeight="1">
      <c r="B126" s="1063"/>
      <c r="C126" s="1065"/>
      <c r="D126" s="1065"/>
      <c r="E126" s="1065"/>
      <c r="F126" s="1065"/>
      <c r="G126" s="1065"/>
      <c r="H126" s="1065"/>
      <c r="I126" s="1065"/>
      <c r="J126" s="1065"/>
      <c r="K126" s="1065"/>
      <c r="L126" s="1065"/>
      <c r="M126" s="1065"/>
      <c r="N126" s="1065"/>
      <c r="O126" s="1065"/>
      <c r="P126" s="1065"/>
      <c r="Q126" s="1065"/>
      <c r="R126" s="1058"/>
    </row>
    <row r="127" spans="2:21" s="1048" customFormat="1" ht="29.25" customHeight="1">
      <c r="B127" s="1063"/>
      <c r="C127" s="1137" t="s">
        <v>2415</v>
      </c>
      <c r="D127" s="1065"/>
      <c r="E127" s="1065"/>
      <c r="F127" s="1065"/>
      <c r="G127" s="1065"/>
      <c r="H127" s="1065"/>
      <c r="I127" s="1065"/>
      <c r="J127" s="1065"/>
      <c r="K127" s="1065"/>
      <c r="L127" s="1065"/>
      <c r="M127" s="1065"/>
      <c r="N127" s="1364">
        <f>ROUND(N128+N129+N130+N131+N132+N133,2)</f>
        <v>0</v>
      </c>
      <c r="O127" s="1371"/>
      <c r="P127" s="1371"/>
      <c r="Q127" s="1371"/>
      <c r="R127" s="1058"/>
      <c r="T127" s="1136"/>
      <c r="U127" s="1135" t="s">
        <v>2391</v>
      </c>
    </row>
    <row r="128" spans="2:65" s="1048" customFormat="1" ht="18" customHeight="1">
      <c r="B128" s="1072"/>
      <c r="C128" s="1131"/>
      <c r="D128" s="1368" t="s">
        <v>2414</v>
      </c>
      <c r="E128" s="1369"/>
      <c r="F128" s="1369"/>
      <c r="G128" s="1369"/>
      <c r="H128" s="1369"/>
      <c r="I128" s="1131"/>
      <c r="J128" s="1131"/>
      <c r="K128" s="1131"/>
      <c r="L128" s="1131"/>
      <c r="M128" s="1131"/>
      <c r="N128" s="1365">
        <f>ROUND(N88*S128/100,2)</f>
        <v>0</v>
      </c>
      <c r="O128" s="1366"/>
      <c r="P128" s="1366"/>
      <c r="Q128" s="1366"/>
      <c r="R128" s="1071"/>
      <c r="S128" s="1126">
        <v>0</v>
      </c>
      <c r="T128" s="1134"/>
      <c r="U128" s="1133" t="s">
        <v>1256</v>
      </c>
      <c r="V128" s="1126"/>
      <c r="W128" s="1126"/>
      <c r="X128" s="1126"/>
      <c r="Y128" s="1126"/>
      <c r="Z128" s="1126"/>
      <c r="AA128" s="1126"/>
      <c r="AB128" s="1126"/>
      <c r="AC128" s="1126" t="s">
        <v>2505</v>
      </c>
      <c r="AD128" s="1126"/>
      <c r="AE128" s="1126"/>
      <c r="AF128" s="1126"/>
      <c r="AG128" s="1126"/>
      <c r="AH128" s="1126"/>
      <c r="AI128" s="1126"/>
      <c r="AJ128" s="1126"/>
      <c r="AK128" s="1126"/>
      <c r="AL128" s="1126"/>
      <c r="AM128" s="1126"/>
      <c r="AN128" s="1126"/>
      <c r="AO128" s="1126"/>
      <c r="AP128" s="1126"/>
      <c r="AQ128" s="1126"/>
      <c r="AR128" s="1126"/>
      <c r="AS128" s="1126"/>
      <c r="AT128" s="1126"/>
      <c r="AU128" s="1126"/>
      <c r="AV128" s="1126"/>
      <c r="AW128" s="1126"/>
      <c r="AX128" s="1126"/>
      <c r="AY128" s="1127" t="s">
        <v>2409</v>
      </c>
      <c r="AZ128" s="1126"/>
      <c r="BA128" s="1126"/>
      <c r="BB128" s="1126"/>
      <c r="BC128" s="1126"/>
      <c r="BD128" s="1126"/>
      <c r="BE128" s="1128">
        <f aca="true" t="shared" si="0" ref="BE128:BE133">IF(U128="základní",N128,0)</f>
        <v>0</v>
      </c>
      <c r="BF128" s="1128">
        <f aca="true" t="shared" si="1" ref="BF128:BF133">IF(U128="snížená",N128,0)</f>
        <v>0</v>
      </c>
      <c r="BG128" s="1128">
        <f aca="true" t="shared" si="2" ref="BG128:BG133">IF(U128="zákl. přenesená",N128,0)</f>
        <v>0</v>
      </c>
      <c r="BH128" s="1128">
        <f aca="true" t="shared" si="3" ref="BH128:BH133">IF(U128="sníž. přenesená",N128,0)</f>
        <v>0</v>
      </c>
      <c r="BI128" s="1128">
        <f aca="true" t="shared" si="4" ref="BI128:BI133">IF(U128="nulová",N128,0)</f>
        <v>0</v>
      </c>
      <c r="BJ128" s="1127" t="s">
        <v>457</v>
      </c>
      <c r="BK128" s="1126"/>
      <c r="BL128" s="1126"/>
      <c r="BM128" s="1126"/>
    </row>
    <row r="129" spans="2:65" s="1048" customFormat="1" ht="18" customHeight="1">
      <c r="B129" s="1072"/>
      <c r="C129" s="1131"/>
      <c r="D129" s="1368" t="s">
        <v>2413</v>
      </c>
      <c r="E129" s="1369"/>
      <c r="F129" s="1369"/>
      <c r="G129" s="1369"/>
      <c r="H129" s="1369"/>
      <c r="I129" s="1131"/>
      <c r="J129" s="1131"/>
      <c r="K129" s="1131"/>
      <c r="L129" s="1131"/>
      <c r="M129" s="1131"/>
      <c r="N129" s="1365">
        <f>ROUND(N88*S129/100,2)</f>
        <v>0</v>
      </c>
      <c r="O129" s="1366"/>
      <c r="P129" s="1366"/>
      <c r="Q129" s="1366"/>
      <c r="R129" s="1071"/>
      <c r="S129" s="1126">
        <v>0</v>
      </c>
      <c r="T129" s="1134"/>
      <c r="U129" s="1133" t="s">
        <v>1256</v>
      </c>
      <c r="V129" s="1126"/>
      <c r="W129" s="1126"/>
      <c r="X129" s="1126"/>
      <c r="Y129" s="1126"/>
      <c r="Z129" s="1126"/>
      <c r="AA129" s="1126"/>
      <c r="AB129" s="1126"/>
      <c r="AC129" s="1126" t="s">
        <v>2505</v>
      </c>
      <c r="AD129" s="1126"/>
      <c r="AE129" s="1126"/>
      <c r="AF129" s="1126"/>
      <c r="AG129" s="1126"/>
      <c r="AH129" s="1126"/>
      <c r="AI129" s="1126"/>
      <c r="AJ129" s="1126"/>
      <c r="AK129" s="1126"/>
      <c r="AL129" s="1126"/>
      <c r="AM129" s="1126"/>
      <c r="AN129" s="1126"/>
      <c r="AO129" s="1126"/>
      <c r="AP129" s="1126"/>
      <c r="AQ129" s="1126"/>
      <c r="AR129" s="1126"/>
      <c r="AS129" s="1126"/>
      <c r="AT129" s="1126"/>
      <c r="AU129" s="1126"/>
      <c r="AV129" s="1126"/>
      <c r="AW129" s="1126"/>
      <c r="AX129" s="1126"/>
      <c r="AY129" s="1127" t="s">
        <v>2409</v>
      </c>
      <c r="AZ129" s="1126"/>
      <c r="BA129" s="1126"/>
      <c r="BB129" s="1126"/>
      <c r="BC129" s="1126"/>
      <c r="BD129" s="1126"/>
      <c r="BE129" s="1128">
        <f t="shared" si="0"/>
        <v>0</v>
      </c>
      <c r="BF129" s="1128">
        <f t="shared" si="1"/>
        <v>0</v>
      </c>
      <c r="BG129" s="1128">
        <f t="shared" si="2"/>
        <v>0</v>
      </c>
      <c r="BH129" s="1128">
        <f t="shared" si="3"/>
        <v>0</v>
      </c>
      <c r="BI129" s="1128">
        <f t="shared" si="4"/>
        <v>0</v>
      </c>
      <c r="BJ129" s="1127" t="s">
        <v>457</v>
      </c>
      <c r="BK129" s="1126"/>
      <c r="BL129" s="1126"/>
      <c r="BM129" s="1126"/>
    </row>
    <row r="130" spans="2:65" s="1048" customFormat="1" ht="18" customHeight="1">
      <c r="B130" s="1072"/>
      <c r="C130" s="1131"/>
      <c r="D130" s="1368" t="s">
        <v>2412</v>
      </c>
      <c r="E130" s="1369"/>
      <c r="F130" s="1369"/>
      <c r="G130" s="1369"/>
      <c r="H130" s="1369"/>
      <c r="I130" s="1131"/>
      <c r="J130" s="1131"/>
      <c r="K130" s="1131"/>
      <c r="L130" s="1131"/>
      <c r="M130" s="1131"/>
      <c r="N130" s="1365">
        <f>ROUND(N88*S130/100,2)</f>
        <v>0</v>
      </c>
      <c r="O130" s="1366"/>
      <c r="P130" s="1366"/>
      <c r="Q130" s="1366"/>
      <c r="R130" s="1071"/>
      <c r="S130" s="1126">
        <v>0</v>
      </c>
      <c r="T130" s="1134"/>
      <c r="U130" s="1133" t="s">
        <v>1256</v>
      </c>
      <c r="V130" s="1126"/>
      <c r="W130" s="1126"/>
      <c r="X130" s="1126"/>
      <c r="Y130" s="1126"/>
      <c r="Z130" s="1126"/>
      <c r="AA130" s="1126"/>
      <c r="AB130" s="1126"/>
      <c r="AC130" s="1126" t="s">
        <v>2505</v>
      </c>
      <c r="AD130" s="1126"/>
      <c r="AE130" s="1126"/>
      <c r="AF130" s="1126"/>
      <c r="AG130" s="1126"/>
      <c r="AH130" s="1126"/>
      <c r="AI130" s="1126"/>
      <c r="AJ130" s="1126"/>
      <c r="AK130" s="1126"/>
      <c r="AL130" s="1126"/>
      <c r="AM130" s="1126"/>
      <c r="AN130" s="1126"/>
      <c r="AO130" s="1126"/>
      <c r="AP130" s="1126"/>
      <c r="AQ130" s="1126"/>
      <c r="AR130" s="1126"/>
      <c r="AS130" s="1126"/>
      <c r="AT130" s="1126"/>
      <c r="AU130" s="1126"/>
      <c r="AV130" s="1126"/>
      <c r="AW130" s="1126"/>
      <c r="AX130" s="1126"/>
      <c r="AY130" s="1127" t="s">
        <v>2409</v>
      </c>
      <c r="AZ130" s="1126"/>
      <c r="BA130" s="1126"/>
      <c r="BB130" s="1126"/>
      <c r="BC130" s="1126"/>
      <c r="BD130" s="1126"/>
      <c r="BE130" s="1128">
        <f t="shared" si="0"/>
        <v>0</v>
      </c>
      <c r="BF130" s="1128">
        <f t="shared" si="1"/>
        <v>0</v>
      </c>
      <c r="BG130" s="1128">
        <f t="shared" si="2"/>
        <v>0</v>
      </c>
      <c r="BH130" s="1128">
        <f t="shared" si="3"/>
        <v>0</v>
      </c>
      <c r="BI130" s="1128">
        <f t="shared" si="4"/>
        <v>0</v>
      </c>
      <c r="BJ130" s="1127" t="s">
        <v>457</v>
      </c>
      <c r="BK130" s="1126"/>
      <c r="BL130" s="1126"/>
      <c r="BM130" s="1126"/>
    </row>
    <row r="131" spans="2:65" s="1048" customFormat="1" ht="18" customHeight="1">
      <c r="B131" s="1072"/>
      <c r="C131" s="1131"/>
      <c r="D131" s="1368" t="s">
        <v>2411</v>
      </c>
      <c r="E131" s="1369"/>
      <c r="F131" s="1369"/>
      <c r="G131" s="1369"/>
      <c r="H131" s="1369"/>
      <c r="I131" s="1131"/>
      <c r="J131" s="1131"/>
      <c r="K131" s="1131"/>
      <c r="L131" s="1131"/>
      <c r="M131" s="1131"/>
      <c r="N131" s="1365">
        <f>ROUND(N88*S131/100,2)</f>
        <v>0</v>
      </c>
      <c r="O131" s="1366"/>
      <c r="P131" s="1366"/>
      <c r="Q131" s="1366"/>
      <c r="R131" s="1071"/>
      <c r="S131" s="1126">
        <v>0</v>
      </c>
      <c r="T131" s="1134"/>
      <c r="U131" s="1133" t="s">
        <v>1256</v>
      </c>
      <c r="V131" s="1126"/>
      <c r="W131" s="1126"/>
      <c r="X131" s="1126"/>
      <c r="Y131" s="1126"/>
      <c r="Z131" s="1126"/>
      <c r="AA131" s="1126"/>
      <c r="AB131" s="1126"/>
      <c r="AC131" s="1126" t="s">
        <v>2505</v>
      </c>
      <c r="AD131" s="1126"/>
      <c r="AE131" s="1126"/>
      <c r="AF131" s="1126"/>
      <c r="AG131" s="1126"/>
      <c r="AH131" s="1126"/>
      <c r="AI131" s="1126"/>
      <c r="AJ131" s="1126"/>
      <c r="AK131" s="1126"/>
      <c r="AL131" s="1126"/>
      <c r="AM131" s="1126"/>
      <c r="AN131" s="1126"/>
      <c r="AO131" s="1126"/>
      <c r="AP131" s="1126"/>
      <c r="AQ131" s="1126"/>
      <c r="AR131" s="1126"/>
      <c r="AS131" s="1126"/>
      <c r="AT131" s="1126"/>
      <c r="AU131" s="1126"/>
      <c r="AV131" s="1126"/>
      <c r="AW131" s="1126"/>
      <c r="AX131" s="1126"/>
      <c r="AY131" s="1127" t="s">
        <v>2409</v>
      </c>
      <c r="AZ131" s="1126"/>
      <c r="BA131" s="1126"/>
      <c r="BB131" s="1126"/>
      <c r="BC131" s="1126"/>
      <c r="BD131" s="1126"/>
      <c r="BE131" s="1128">
        <f t="shared" si="0"/>
        <v>0</v>
      </c>
      <c r="BF131" s="1128">
        <f t="shared" si="1"/>
        <v>0</v>
      </c>
      <c r="BG131" s="1128">
        <f t="shared" si="2"/>
        <v>0</v>
      </c>
      <c r="BH131" s="1128">
        <f t="shared" si="3"/>
        <v>0</v>
      </c>
      <c r="BI131" s="1128">
        <f t="shared" si="4"/>
        <v>0</v>
      </c>
      <c r="BJ131" s="1127" t="s">
        <v>457</v>
      </c>
      <c r="BK131" s="1126"/>
      <c r="BL131" s="1126"/>
      <c r="BM131" s="1126"/>
    </row>
    <row r="132" spans="2:65" s="1048" customFormat="1" ht="18" customHeight="1">
      <c r="B132" s="1072"/>
      <c r="C132" s="1131"/>
      <c r="D132" s="1368" t="s">
        <v>2410</v>
      </c>
      <c r="E132" s="1369"/>
      <c r="F132" s="1369"/>
      <c r="G132" s="1369"/>
      <c r="H132" s="1369"/>
      <c r="I132" s="1131"/>
      <c r="J132" s="1131"/>
      <c r="K132" s="1131"/>
      <c r="L132" s="1131"/>
      <c r="M132" s="1131"/>
      <c r="N132" s="1365">
        <f>ROUND(N88*S132/100,2)</f>
        <v>0</v>
      </c>
      <c r="O132" s="1366"/>
      <c r="P132" s="1366"/>
      <c r="Q132" s="1366"/>
      <c r="R132" s="1071"/>
      <c r="S132" s="1126">
        <v>0</v>
      </c>
      <c r="T132" s="1134"/>
      <c r="U132" s="1133" t="s">
        <v>1256</v>
      </c>
      <c r="V132" s="1126"/>
      <c r="W132" s="1126"/>
      <c r="X132" s="1126"/>
      <c r="Y132" s="1126"/>
      <c r="Z132" s="1126"/>
      <c r="AA132" s="1126"/>
      <c r="AB132" s="1126"/>
      <c r="AC132" s="1126" t="s">
        <v>2505</v>
      </c>
      <c r="AD132" s="1126"/>
      <c r="AE132" s="1126"/>
      <c r="AF132" s="1126"/>
      <c r="AG132" s="1126"/>
      <c r="AH132" s="1126"/>
      <c r="AI132" s="1126"/>
      <c r="AJ132" s="1126"/>
      <c r="AK132" s="1126"/>
      <c r="AL132" s="1126"/>
      <c r="AM132" s="1126"/>
      <c r="AN132" s="1126"/>
      <c r="AO132" s="1126"/>
      <c r="AP132" s="1126"/>
      <c r="AQ132" s="1126"/>
      <c r="AR132" s="1126"/>
      <c r="AS132" s="1126"/>
      <c r="AT132" s="1126"/>
      <c r="AU132" s="1126"/>
      <c r="AV132" s="1126"/>
      <c r="AW132" s="1126"/>
      <c r="AX132" s="1126"/>
      <c r="AY132" s="1127" t="s">
        <v>2409</v>
      </c>
      <c r="AZ132" s="1126"/>
      <c r="BA132" s="1126"/>
      <c r="BB132" s="1126"/>
      <c r="BC132" s="1126"/>
      <c r="BD132" s="1126"/>
      <c r="BE132" s="1128">
        <f t="shared" si="0"/>
        <v>0</v>
      </c>
      <c r="BF132" s="1128">
        <f t="shared" si="1"/>
        <v>0</v>
      </c>
      <c r="BG132" s="1128">
        <f t="shared" si="2"/>
        <v>0</v>
      </c>
      <c r="BH132" s="1128">
        <f t="shared" si="3"/>
        <v>0</v>
      </c>
      <c r="BI132" s="1128">
        <f t="shared" si="4"/>
        <v>0</v>
      </c>
      <c r="BJ132" s="1127" t="s">
        <v>457</v>
      </c>
      <c r="BK132" s="1126"/>
      <c r="BL132" s="1126"/>
      <c r="BM132" s="1126"/>
    </row>
    <row r="133" spans="2:65" s="1048" customFormat="1" ht="18" customHeight="1">
      <c r="B133" s="1072"/>
      <c r="C133" s="1131"/>
      <c r="D133" s="1132" t="s">
        <v>2408</v>
      </c>
      <c r="E133" s="1131"/>
      <c r="F133" s="1131"/>
      <c r="G133" s="1131"/>
      <c r="H133" s="1131"/>
      <c r="I133" s="1131"/>
      <c r="J133" s="1131"/>
      <c r="K133" s="1131"/>
      <c r="L133" s="1131"/>
      <c r="M133" s="1131"/>
      <c r="N133" s="1365">
        <f>ROUND(N88*S133/100,2)</f>
        <v>0</v>
      </c>
      <c r="O133" s="1366"/>
      <c r="P133" s="1366"/>
      <c r="Q133" s="1366"/>
      <c r="R133" s="1071"/>
      <c r="S133" s="1126">
        <v>0</v>
      </c>
      <c r="T133" s="1130"/>
      <c r="U133" s="1129" t="s">
        <v>1256</v>
      </c>
      <c r="V133" s="1126"/>
      <c r="W133" s="1126"/>
      <c r="X133" s="1126"/>
      <c r="Y133" s="1126"/>
      <c r="Z133" s="1126"/>
      <c r="AA133" s="1126"/>
      <c r="AB133" s="1126"/>
      <c r="AC133" s="1126" t="s">
        <v>2505</v>
      </c>
      <c r="AD133" s="1126"/>
      <c r="AE133" s="1126"/>
      <c r="AF133" s="1126"/>
      <c r="AG133" s="1126"/>
      <c r="AH133" s="1126"/>
      <c r="AI133" s="1126"/>
      <c r="AJ133" s="1126"/>
      <c r="AK133" s="1126"/>
      <c r="AL133" s="1126"/>
      <c r="AM133" s="1126"/>
      <c r="AN133" s="1126"/>
      <c r="AO133" s="1126"/>
      <c r="AP133" s="1126"/>
      <c r="AQ133" s="1126"/>
      <c r="AR133" s="1126"/>
      <c r="AS133" s="1126"/>
      <c r="AT133" s="1126"/>
      <c r="AU133" s="1126"/>
      <c r="AV133" s="1126"/>
      <c r="AW133" s="1126"/>
      <c r="AX133" s="1126"/>
      <c r="AY133" s="1127" t="s">
        <v>2407</v>
      </c>
      <c r="AZ133" s="1126"/>
      <c r="BA133" s="1126"/>
      <c r="BB133" s="1126"/>
      <c r="BC133" s="1126"/>
      <c r="BD133" s="1126"/>
      <c r="BE133" s="1128">
        <f t="shared" si="0"/>
        <v>0</v>
      </c>
      <c r="BF133" s="1128">
        <f t="shared" si="1"/>
        <v>0</v>
      </c>
      <c r="BG133" s="1128">
        <f t="shared" si="2"/>
        <v>0</v>
      </c>
      <c r="BH133" s="1128">
        <f t="shared" si="3"/>
        <v>0</v>
      </c>
      <c r="BI133" s="1128">
        <f t="shared" si="4"/>
        <v>0</v>
      </c>
      <c r="BJ133" s="1127" t="s">
        <v>457</v>
      </c>
      <c r="BK133" s="1126"/>
      <c r="BL133" s="1126"/>
      <c r="BM133" s="1126"/>
    </row>
    <row r="134" spans="2:18" s="1048" customFormat="1" ht="12.75">
      <c r="B134" s="1063"/>
      <c r="C134" s="1065"/>
      <c r="D134" s="1065"/>
      <c r="E134" s="1065"/>
      <c r="F134" s="1065"/>
      <c r="G134" s="1065"/>
      <c r="H134" s="1065"/>
      <c r="I134" s="1065"/>
      <c r="J134" s="1065"/>
      <c r="K134" s="1065"/>
      <c r="L134" s="1065"/>
      <c r="M134" s="1065"/>
      <c r="N134" s="1065"/>
      <c r="O134" s="1065"/>
      <c r="P134" s="1065"/>
      <c r="Q134" s="1065"/>
      <c r="R134" s="1058"/>
    </row>
    <row r="135" spans="2:18" s="1048" customFormat="1" ht="29.25" customHeight="1">
      <c r="B135" s="1063"/>
      <c r="C135" s="1125" t="s">
        <v>2406</v>
      </c>
      <c r="D135" s="1124"/>
      <c r="E135" s="1124"/>
      <c r="F135" s="1124"/>
      <c r="G135" s="1124"/>
      <c r="H135" s="1124"/>
      <c r="I135" s="1124"/>
      <c r="J135" s="1124"/>
      <c r="K135" s="1124"/>
      <c r="L135" s="1367">
        <f>ROUND(SUM(N88+N127),2)</f>
        <v>0</v>
      </c>
      <c r="M135" s="1367"/>
      <c r="N135" s="1367"/>
      <c r="O135" s="1367"/>
      <c r="P135" s="1367"/>
      <c r="Q135" s="1367"/>
      <c r="R135" s="1058"/>
    </row>
    <row r="136" spans="2:18" s="1048" customFormat="1" ht="6.95" customHeight="1">
      <c r="B136" s="1051"/>
      <c r="C136" s="1050"/>
      <c r="D136" s="1050"/>
      <c r="E136" s="1050"/>
      <c r="F136" s="1050"/>
      <c r="G136" s="1050"/>
      <c r="H136" s="1050"/>
      <c r="I136" s="1050"/>
      <c r="J136" s="1050"/>
      <c r="K136" s="1050"/>
      <c r="L136" s="1050"/>
      <c r="M136" s="1050"/>
      <c r="N136" s="1050"/>
      <c r="O136" s="1050"/>
      <c r="P136" s="1050"/>
      <c r="Q136" s="1050"/>
      <c r="R136" s="1049"/>
    </row>
    <row r="140" spans="2:18" s="1048" customFormat="1" ht="6.95" customHeight="1">
      <c r="B140" s="1123"/>
      <c r="C140" s="1122"/>
      <c r="D140" s="1122"/>
      <c r="E140" s="1122"/>
      <c r="F140" s="1122"/>
      <c r="G140" s="1122"/>
      <c r="H140" s="1122"/>
      <c r="I140" s="1122"/>
      <c r="J140" s="1122"/>
      <c r="K140" s="1122"/>
      <c r="L140" s="1122"/>
      <c r="M140" s="1122"/>
      <c r="N140" s="1122"/>
      <c r="O140" s="1122"/>
      <c r="P140" s="1122"/>
      <c r="Q140" s="1122"/>
      <c r="R140" s="1121"/>
    </row>
    <row r="141" spans="2:18" s="1048" customFormat="1" ht="36.95" customHeight="1">
      <c r="B141" s="1063"/>
      <c r="C141" s="1346" t="s">
        <v>2405</v>
      </c>
      <c r="D141" s="1341"/>
      <c r="E141" s="1341"/>
      <c r="F141" s="1341"/>
      <c r="G141" s="1341"/>
      <c r="H141" s="1341"/>
      <c r="I141" s="1341"/>
      <c r="J141" s="1341"/>
      <c r="K141" s="1341"/>
      <c r="L141" s="1341"/>
      <c r="M141" s="1341"/>
      <c r="N141" s="1341"/>
      <c r="O141" s="1341"/>
      <c r="P141" s="1341"/>
      <c r="Q141" s="1341"/>
      <c r="R141" s="1058"/>
    </row>
    <row r="142" spans="2:18" s="1048" customFormat="1" ht="6.95" customHeight="1">
      <c r="B142" s="1063"/>
      <c r="C142" s="1065"/>
      <c r="D142" s="1065"/>
      <c r="E142" s="1065"/>
      <c r="F142" s="1065"/>
      <c r="G142" s="1065"/>
      <c r="H142" s="1065"/>
      <c r="I142" s="1065"/>
      <c r="J142" s="1065"/>
      <c r="K142" s="1065"/>
      <c r="L142" s="1065"/>
      <c r="M142" s="1065"/>
      <c r="N142" s="1065"/>
      <c r="O142" s="1065"/>
      <c r="P142" s="1065"/>
      <c r="Q142" s="1065"/>
      <c r="R142" s="1058"/>
    </row>
    <row r="143" spans="2:18" s="1048" customFormat="1" ht="30" customHeight="1">
      <c r="B143" s="1063"/>
      <c r="C143" s="1118" t="s">
        <v>2404</v>
      </c>
      <c r="D143" s="1065"/>
      <c r="E143" s="1065"/>
      <c r="F143" s="1348" t="str">
        <f>F6</f>
        <v>HIGHT TECH  VÝUKOVÝ PAVILON</v>
      </c>
      <c r="G143" s="1349"/>
      <c r="H143" s="1349"/>
      <c r="I143" s="1349"/>
      <c r="J143" s="1349"/>
      <c r="K143" s="1349"/>
      <c r="L143" s="1349"/>
      <c r="M143" s="1349"/>
      <c r="N143" s="1349"/>
      <c r="O143" s="1349"/>
      <c r="P143" s="1349"/>
      <c r="Q143" s="1065"/>
      <c r="R143" s="1058"/>
    </row>
    <row r="144" spans="2:18" s="1048" customFormat="1" ht="36.95" customHeight="1">
      <c r="B144" s="1063"/>
      <c r="C144" s="1120" t="s">
        <v>2403</v>
      </c>
      <c r="D144" s="1065"/>
      <c r="E144" s="1065"/>
      <c r="F144" s="1353" t="str">
        <f>F7</f>
        <v>01 - Výukový pavilon</v>
      </c>
      <c r="G144" s="1341"/>
      <c r="H144" s="1341"/>
      <c r="I144" s="1341"/>
      <c r="J144" s="1341"/>
      <c r="K144" s="1341"/>
      <c r="L144" s="1341"/>
      <c r="M144" s="1341"/>
      <c r="N144" s="1341"/>
      <c r="O144" s="1341"/>
      <c r="P144" s="1341"/>
      <c r="Q144" s="1065"/>
      <c r="R144" s="1058"/>
    </row>
    <row r="145" spans="2:18" s="1048" customFormat="1" ht="6.95" customHeight="1">
      <c r="B145" s="1063"/>
      <c r="C145" s="1065"/>
      <c r="D145" s="1065"/>
      <c r="E145" s="1065"/>
      <c r="F145" s="1065"/>
      <c r="G145" s="1065"/>
      <c r="H145" s="1065"/>
      <c r="I145" s="1065"/>
      <c r="J145" s="1065"/>
      <c r="K145" s="1065"/>
      <c r="L145" s="1065"/>
      <c r="M145" s="1065"/>
      <c r="N145" s="1065"/>
      <c r="O145" s="1065"/>
      <c r="P145" s="1065"/>
      <c r="Q145" s="1065"/>
      <c r="R145" s="1058"/>
    </row>
    <row r="146" spans="2:18" s="1048" customFormat="1" ht="18" customHeight="1">
      <c r="B146" s="1063"/>
      <c r="C146" s="1118" t="s">
        <v>2402</v>
      </c>
      <c r="D146" s="1065"/>
      <c r="E146" s="1065"/>
      <c r="F146" s="1119" t="str">
        <f>F9</f>
        <v xml:space="preserve"> </v>
      </c>
      <c r="G146" s="1065"/>
      <c r="H146" s="1065"/>
      <c r="I146" s="1065"/>
      <c r="J146" s="1065"/>
      <c r="K146" s="1118" t="s">
        <v>2401</v>
      </c>
      <c r="L146" s="1065"/>
      <c r="M146" s="1352" t="str">
        <f>IF(O9="","",O9)</f>
        <v>22. 11. 2017</v>
      </c>
      <c r="N146" s="1352"/>
      <c r="O146" s="1352"/>
      <c r="P146" s="1352"/>
      <c r="Q146" s="1065"/>
      <c r="R146" s="1058"/>
    </row>
    <row r="147" spans="2:18" s="1048" customFormat="1" ht="6.95" customHeight="1">
      <c r="B147" s="1063"/>
      <c r="C147" s="1065"/>
      <c r="D147" s="1065"/>
      <c r="E147" s="1065"/>
      <c r="F147" s="1065"/>
      <c r="G147" s="1065"/>
      <c r="H147" s="1065"/>
      <c r="I147" s="1065"/>
      <c r="J147" s="1065"/>
      <c r="K147" s="1065"/>
      <c r="L147" s="1065"/>
      <c r="M147" s="1065"/>
      <c r="N147" s="1065"/>
      <c r="O147" s="1065"/>
      <c r="P147" s="1065"/>
      <c r="Q147" s="1065"/>
      <c r="R147" s="1058"/>
    </row>
    <row r="148" spans="2:18" s="1048" customFormat="1" ht="15">
      <c r="B148" s="1063"/>
      <c r="C148" s="1118" t="s">
        <v>3243</v>
      </c>
      <c r="D148" s="1065"/>
      <c r="E148" s="1065"/>
      <c r="F148" s="1119" t="str">
        <f>E12</f>
        <v xml:space="preserve"> </v>
      </c>
      <c r="G148" s="1065"/>
      <c r="H148" s="1065"/>
      <c r="I148" s="1065"/>
      <c r="J148" s="1065"/>
      <c r="K148" s="1118" t="s">
        <v>2399</v>
      </c>
      <c r="L148" s="1065"/>
      <c r="M148" s="1337" t="str">
        <f>E18</f>
        <v xml:space="preserve"> </v>
      </c>
      <c r="N148" s="1337"/>
      <c r="O148" s="1337"/>
      <c r="P148" s="1337"/>
      <c r="Q148" s="1337"/>
      <c r="R148" s="1058"/>
    </row>
    <row r="149" spans="2:18" s="1048" customFormat="1" ht="14.45" customHeight="1">
      <c r="B149" s="1063"/>
      <c r="C149" s="1118" t="s">
        <v>2398</v>
      </c>
      <c r="D149" s="1065"/>
      <c r="E149" s="1065"/>
      <c r="F149" s="1119" t="str">
        <f>IF(E15="","",E15)</f>
        <v>Vyplň údaj</v>
      </c>
      <c r="G149" s="1065"/>
      <c r="H149" s="1065"/>
      <c r="I149" s="1065"/>
      <c r="J149" s="1065"/>
      <c r="K149" s="1118" t="s">
        <v>2397</v>
      </c>
      <c r="L149" s="1065"/>
      <c r="M149" s="1337" t="str">
        <f>E21</f>
        <v xml:space="preserve"> </v>
      </c>
      <c r="N149" s="1337"/>
      <c r="O149" s="1337"/>
      <c r="P149" s="1337"/>
      <c r="Q149" s="1337"/>
      <c r="R149" s="1058"/>
    </row>
    <row r="150" spans="2:18" s="1048" customFormat="1" ht="10.35" customHeight="1">
      <c r="B150" s="1063"/>
      <c r="C150" s="1065"/>
      <c r="D150" s="1065"/>
      <c r="E150" s="1065"/>
      <c r="F150" s="1065"/>
      <c r="G150" s="1065"/>
      <c r="H150" s="1065"/>
      <c r="I150" s="1065"/>
      <c r="J150" s="1065"/>
      <c r="K150" s="1065"/>
      <c r="L150" s="1065"/>
      <c r="M150" s="1065"/>
      <c r="N150" s="1065"/>
      <c r="O150" s="1065"/>
      <c r="P150" s="1065"/>
      <c r="Q150" s="1065"/>
      <c r="R150" s="1058"/>
    </row>
    <row r="151" spans="2:27" s="1110" customFormat="1" ht="29.25" customHeight="1">
      <c r="B151" s="1117"/>
      <c r="C151" s="1116" t="s">
        <v>2396</v>
      </c>
      <c r="D151" s="1115" t="s">
        <v>3</v>
      </c>
      <c r="E151" s="1115" t="s">
        <v>2395</v>
      </c>
      <c r="F151" s="1381" t="s">
        <v>0</v>
      </c>
      <c r="G151" s="1381"/>
      <c r="H151" s="1381"/>
      <c r="I151" s="1381"/>
      <c r="J151" s="1115" t="s">
        <v>5</v>
      </c>
      <c r="K151" s="1115" t="s">
        <v>1082</v>
      </c>
      <c r="L151" s="1381" t="s">
        <v>2394</v>
      </c>
      <c r="M151" s="1381"/>
      <c r="N151" s="1381" t="s">
        <v>2418</v>
      </c>
      <c r="O151" s="1381"/>
      <c r="P151" s="1381"/>
      <c r="Q151" s="1382"/>
      <c r="R151" s="1114"/>
      <c r="T151" s="1113" t="s">
        <v>2392</v>
      </c>
      <c r="U151" s="1112" t="s">
        <v>2391</v>
      </c>
      <c r="V151" s="1112" t="s">
        <v>2390</v>
      </c>
      <c r="W151" s="1112" t="s">
        <v>2389</v>
      </c>
      <c r="X151" s="1112" t="s">
        <v>3888</v>
      </c>
      <c r="Y151" s="1112" t="s">
        <v>3887</v>
      </c>
      <c r="Z151" s="1112" t="s">
        <v>2386</v>
      </c>
      <c r="AA151" s="1111" t="s">
        <v>2385</v>
      </c>
    </row>
    <row r="152" spans="2:63" s="1048" customFormat="1" ht="29.25" customHeight="1">
      <c r="B152" s="1063"/>
      <c r="C152" s="1180" t="s">
        <v>2384</v>
      </c>
      <c r="D152" s="1181"/>
      <c r="E152" s="1181"/>
      <c r="F152" s="1181"/>
      <c r="G152" s="1181"/>
      <c r="H152" s="1181"/>
      <c r="I152" s="1181"/>
      <c r="J152" s="1181"/>
      <c r="K152" s="1181"/>
      <c r="L152" s="1065"/>
      <c r="M152" s="1065"/>
      <c r="N152" s="1400">
        <f>BK152</f>
        <v>0</v>
      </c>
      <c r="O152" s="1401"/>
      <c r="P152" s="1401"/>
      <c r="Q152" s="1401"/>
      <c r="R152" s="1058"/>
      <c r="T152" s="1109"/>
      <c r="U152" s="1107"/>
      <c r="V152" s="1107"/>
      <c r="W152" s="1108">
        <f>W153+W474+W962+W979+W995</f>
        <v>0</v>
      </c>
      <c r="X152" s="1107"/>
      <c r="Y152" s="1108">
        <f>Y153+Y474+Y962+Y979+Y995</f>
        <v>0</v>
      </c>
      <c r="Z152" s="1107"/>
      <c r="AA152" s="1106">
        <f>AA153+AA474+AA962+AA979+AA995</f>
        <v>0</v>
      </c>
      <c r="AT152" s="1053" t="s">
        <v>1259</v>
      </c>
      <c r="AU152" s="1053" t="s">
        <v>1283</v>
      </c>
      <c r="BK152" s="1105">
        <f>BK153+BK474+BK962+BK979+BK995</f>
        <v>0</v>
      </c>
    </row>
    <row r="153" spans="2:63" s="1087" customFormat="1" ht="37.35" customHeight="1">
      <c r="B153" s="1096"/>
      <c r="C153" s="1182"/>
      <c r="D153" s="1183" t="s">
        <v>2501</v>
      </c>
      <c r="E153" s="1183"/>
      <c r="F153" s="1183"/>
      <c r="G153" s="1183"/>
      <c r="H153" s="1183"/>
      <c r="I153" s="1183"/>
      <c r="J153" s="1183"/>
      <c r="K153" s="1183"/>
      <c r="L153" s="1067"/>
      <c r="M153" s="1067"/>
      <c r="N153" s="1402">
        <f>BK153</f>
        <v>0</v>
      </c>
      <c r="O153" s="1403"/>
      <c r="P153" s="1403"/>
      <c r="Q153" s="1403"/>
      <c r="R153" s="1095"/>
      <c r="T153" s="1094"/>
      <c r="U153" s="1092"/>
      <c r="V153" s="1092"/>
      <c r="W153" s="1093">
        <f>W154+W185+W235+W304+W344+W427+W431+W472</f>
        <v>0</v>
      </c>
      <c r="X153" s="1092"/>
      <c r="Y153" s="1093">
        <f>Y154+Y185+Y235+Y304+Y344+Y427+Y431+Y472</f>
        <v>0</v>
      </c>
      <c r="Z153" s="1092"/>
      <c r="AA153" s="1091">
        <f>AA154+AA185+AA235+AA304+AA344+AA427+AA431+AA472</f>
        <v>0</v>
      </c>
      <c r="AR153" s="1089" t="s">
        <v>457</v>
      </c>
      <c r="AT153" s="1090" t="s">
        <v>1259</v>
      </c>
      <c r="AU153" s="1090" t="s">
        <v>1258</v>
      </c>
      <c r="AY153" s="1089" t="s">
        <v>1262</v>
      </c>
      <c r="BK153" s="1088">
        <f>BK154+BK185+BK235+BK304+BK344+BK427+BK431+BK472</f>
        <v>0</v>
      </c>
    </row>
    <row r="154" spans="2:63" s="1087" customFormat="1" ht="19.9" customHeight="1">
      <c r="B154" s="1096"/>
      <c r="C154" s="1182"/>
      <c r="D154" s="1184" t="s">
        <v>3886</v>
      </c>
      <c r="E154" s="1184"/>
      <c r="F154" s="1184"/>
      <c r="G154" s="1184"/>
      <c r="H154" s="1184"/>
      <c r="I154" s="1184"/>
      <c r="J154" s="1184"/>
      <c r="K154" s="1184"/>
      <c r="L154" s="1097"/>
      <c r="M154" s="1097"/>
      <c r="N154" s="1386">
        <f>BK154</f>
        <v>0</v>
      </c>
      <c r="O154" s="1387"/>
      <c r="P154" s="1387"/>
      <c r="Q154" s="1387"/>
      <c r="R154" s="1095"/>
      <c r="T154" s="1094"/>
      <c r="U154" s="1092"/>
      <c r="V154" s="1092"/>
      <c r="W154" s="1093">
        <f>SUM(W155:W184)</f>
        <v>0</v>
      </c>
      <c r="X154" s="1092"/>
      <c r="Y154" s="1093">
        <f>SUM(Y155:Y184)</f>
        <v>0</v>
      </c>
      <c r="Z154" s="1092"/>
      <c r="AA154" s="1091">
        <f>SUM(AA155:AA184)</f>
        <v>0</v>
      </c>
      <c r="AR154" s="1089" t="s">
        <v>457</v>
      </c>
      <c r="AT154" s="1090" t="s">
        <v>1259</v>
      </c>
      <c r="AU154" s="1090" t="s">
        <v>457</v>
      </c>
      <c r="AY154" s="1089" t="s">
        <v>1262</v>
      </c>
      <c r="BK154" s="1088">
        <f>SUM(BK155:BK184)</f>
        <v>0</v>
      </c>
    </row>
    <row r="155" spans="2:65" s="1048" customFormat="1" ht="25.5" customHeight="1">
      <c r="B155" s="1072"/>
      <c r="C155" s="1185" t="s">
        <v>457</v>
      </c>
      <c r="D155" s="1185" t="s">
        <v>1257</v>
      </c>
      <c r="E155" s="1186" t="s">
        <v>2381</v>
      </c>
      <c r="F155" s="1374" t="s">
        <v>2380</v>
      </c>
      <c r="G155" s="1374"/>
      <c r="H155" s="1374"/>
      <c r="I155" s="1374"/>
      <c r="J155" s="1187" t="s">
        <v>95</v>
      </c>
      <c r="K155" s="1188">
        <v>100</v>
      </c>
      <c r="L155" s="1375">
        <v>0</v>
      </c>
      <c r="M155" s="1375"/>
      <c r="N155" s="1376">
        <f>ROUND(L155*K155,2)</f>
        <v>0</v>
      </c>
      <c r="O155" s="1376"/>
      <c r="P155" s="1376"/>
      <c r="Q155" s="1376"/>
      <c r="R155" s="1071"/>
      <c r="T155" s="1057" t="s">
        <v>3256</v>
      </c>
      <c r="U155" s="1070" t="s">
        <v>1256</v>
      </c>
      <c r="V155" s="1065"/>
      <c r="W155" s="1069">
        <f>V155*K155</f>
        <v>0</v>
      </c>
      <c r="X155" s="1069">
        <v>0</v>
      </c>
      <c r="Y155" s="1069">
        <f>X155*K155</f>
        <v>0</v>
      </c>
      <c r="Z155" s="1069">
        <v>0</v>
      </c>
      <c r="AA155" s="1068">
        <f>Z155*K155</f>
        <v>0</v>
      </c>
      <c r="AR155" s="1053" t="s">
        <v>1261</v>
      </c>
      <c r="AT155" s="1053" t="s">
        <v>1257</v>
      </c>
      <c r="AU155" s="1053" t="s">
        <v>1284</v>
      </c>
      <c r="AY155" s="1053" t="s">
        <v>1262</v>
      </c>
      <c r="BE155" s="1052">
        <f>IF(U155="základní",N155,0)</f>
        <v>0</v>
      </c>
      <c r="BF155" s="1052">
        <f>IF(U155="snížená",N155,0)</f>
        <v>0</v>
      </c>
      <c r="BG155" s="1052">
        <f>IF(U155="zákl. přenesená",N155,0)</f>
        <v>0</v>
      </c>
      <c r="BH155" s="1052">
        <f>IF(U155="sníž. přenesená",N155,0)</f>
        <v>0</v>
      </c>
      <c r="BI155" s="1052">
        <f>IF(U155="nulová",N155,0)</f>
        <v>0</v>
      </c>
      <c r="BJ155" s="1053" t="s">
        <v>457</v>
      </c>
      <c r="BK155" s="1052">
        <f>ROUND(L155*K155,2)</f>
        <v>0</v>
      </c>
      <c r="BL155" s="1053" t="s">
        <v>1261</v>
      </c>
      <c r="BM155" s="1053" t="s">
        <v>1284</v>
      </c>
    </row>
    <row r="156" spans="2:51" s="1080" customFormat="1" ht="25.5" customHeight="1">
      <c r="B156" s="1086"/>
      <c r="C156" s="1177"/>
      <c r="D156" s="1177"/>
      <c r="E156" s="1189" t="s">
        <v>3256</v>
      </c>
      <c r="F156" s="1377" t="s">
        <v>2379</v>
      </c>
      <c r="G156" s="1378"/>
      <c r="H156" s="1378"/>
      <c r="I156" s="1378"/>
      <c r="J156" s="1177"/>
      <c r="K156" s="1190">
        <v>100</v>
      </c>
      <c r="L156" s="1083"/>
      <c r="M156" s="1083"/>
      <c r="N156" s="1177"/>
      <c r="O156" s="1177"/>
      <c r="P156" s="1177"/>
      <c r="Q156" s="1177"/>
      <c r="R156" s="1085"/>
      <c r="T156" s="1084"/>
      <c r="U156" s="1083"/>
      <c r="V156" s="1083"/>
      <c r="W156" s="1083"/>
      <c r="X156" s="1083"/>
      <c r="Y156" s="1083"/>
      <c r="Z156" s="1083"/>
      <c r="AA156" s="1082"/>
      <c r="AT156" s="1081" t="s">
        <v>1285</v>
      </c>
      <c r="AU156" s="1081" t="s">
        <v>1284</v>
      </c>
      <c r="AV156" s="1080" t="s">
        <v>1284</v>
      </c>
      <c r="AW156" s="1080" t="s">
        <v>3670</v>
      </c>
      <c r="AX156" s="1080" t="s">
        <v>1258</v>
      </c>
      <c r="AY156" s="1081" t="s">
        <v>1262</v>
      </c>
    </row>
    <row r="157" spans="2:51" s="1073" customFormat="1" ht="16.5" customHeight="1">
      <c r="B157" s="1079"/>
      <c r="C157" s="1178"/>
      <c r="D157" s="1178"/>
      <c r="E157" s="1191" t="s">
        <v>3256</v>
      </c>
      <c r="F157" s="1372" t="s">
        <v>1386</v>
      </c>
      <c r="G157" s="1373"/>
      <c r="H157" s="1373"/>
      <c r="I157" s="1373"/>
      <c r="J157" s="1178"/>
      <c r="K157" s="1192">
        <v>100</v>
      </c>
      <c r="L157" s="1076"/>
      <c r="M157" s="1076"/>
      <c r="N157" s="1178"/>
      <c r="O157" s="1178"/>
      <c r="P157" s="1178"/>
      <c r="Q157" s="1178"/>
      <c r="R157" s="1078"/>
      <c r="T157" s="1077"/>
      <c r="U157" s="1076"/>
      <c r="V157" s="1076"/>
      <c r="W157" s="1076"/>
      <c r="X157" s="1076"/>
      <c r="Y157" s="1076"/>
      <c r="Z157" s="1076"/>
      <c r="AA157" s="1075"/>
      <c r="AT157" s="1074" t="s">
        <v>1285</v>
      </c>
      <c r="AU157" s="1074" t="s">
        <v>1284</v>
      </c>
      <c r="AV157" s="1073" t="s">
        <v>1261</v>
      </c>
      <c r="AW157" s="1073" t="s">
        <v>3670</v>
      </c>
      <c r="AX157" s="1073" t="s">
        <v>457</v>
      </c>
      <c r="AY157" s="1074" t="s">
        <v>1262</v>
      </c>
    </row>
    <row r="158" spans="2:65" s="1048" customFormat="1" ht="25.5" customHeight="1">
      <c r="B158" s="1072"/>
      <c r="C158" s="1185" t="s">
        <v>1284</v>
      </c>
      <c r="D158" s="1185" t="s">
        <v>1257</v>
      </c>
      <c r="E158" s="1186" t="s">
        <v>2378</v>
      </c>
      <c r="F158" s="1374" t="s">
        <v>2377</v>
      </c>
      <c r="G158" s="1374"/>
      <c r="H158" s="1374"/>
      <c r="I158" s="1374"/>
      <c r="J158" s="1187" t="s">
        <v>95</v>
      </c>
      <c r="K158" s="1188">
        <v>2468.53</v>
      </c>
      <c r="L158" s="1375">
        <v>0</v>
      </c>
      <c r="M158" s="1375"/>
      <c r="N158" s="1376">
        <f>ROUND(L158*K158,2)</f>
        <v>0</v>
      </c>
      <c r="O158" s="1376"/>
      <c r="P158" s="1376"/>
      <c r="Q158" s="1376"/>
      <c r="R158" s="1071"/>
      <c r="T158" s="1057" t="s">
        <v>3256</v>
      </c>
      <c r="U158" s="1070" t="s">
        <v>1256</v>
      </c>
      <c r="V158" s="1065"/>
      <c r="W158" s="1069">
        <f>V158*K158</f>
        <v>0</v>
      </c>
      <c r="X158" s="1069">
        <v>0</v>
      </c>
      <c r="Y158" s="1069">
        <f>X158*K158</f>
        <v>0</v>
      </c>
      <c r="Z158" s="1069">
        <v>0</v>
      </c>
      <c r="AA158" s="1068">
        <f>Z158*K158</f>
        <v>0</v>
      </c>
      <c r="AR158" s="1053" t="s">
        <v>1261</v>
      </c>
      <c r="AT158" s="1053" t="s">
        <v>1257</v>
      </c>
      <c r="AU158" s="1053" t="s">
        <v>1284</v>
      </c>
      <c r="AY158" s="1053" t="s">
        <v>1262</v>
      </c>
      <c r="BE158" s="1052">
        <f>IF(U158="základní",N158,0)</f>
        <v>0</v>
      </c>
      <c r="BF158" s="1052">
        <f>IF(U158="snížená",N158,0)</f>
        <v>0</v>
      </c>
      <c r="BG158" s="1052">
        <f>IF(U158="zákl. přenesená",N158,0)</f>
        <v>0</v>
      </c>
      <c r="BH158" s="1052">
        <f>IF(U158="sníž. přenesená",N158,0)</f>
        <v>0</v>
      </c>
      <c r="BI158" s="1052">
        <f>IF(U158="nulová",N158,0)</f>
        <v>0</v>
      </c>
      <c r="BJ158" s="1053" t="s">
        <v>457</v>
      </c>
      <c r="BK158" s="1052">
        <f>ROUND(L158*K158,2)</f>
        <v>0</v>
      </c>
      <c r="BL158" s="1053" t="s">
        <v>1261</v>
      </c>
      <c r="BM158" s="1053" t="s">
        <v>1261</v>
      </c>
    </row>
    <row r="159" spans="2:51" s="1080" customFormat="1" ht="25.5" customHeight="1">
      <c r="B159" s="1086"/>
      <c r="C159" s="1177"/>
      <c r="D159" s="1177"/>
      <c r="E159" s="1189" t="s">
        <v>3256</v>
      </c>
      <c r="F159" s="1377" t="s">
        <v>2376</v>
      </c>
      <c r="G159" s="1378"/>
      <c r="H159" s="1378"/>
      <c r="I159" s="1378"/>
      <c r="J159" s="1177"/>
      <c r="K159" s="1190">
        <v>2468.53</v>
      </c>
      <c r="L159" s="1083"/>
      <c r="M159" s="1083"/>
      <c r="N159" s="1177"/>
      <c r="O159" s="1177"/>
      <c r="P159" s="1177"/>
      <c r="Q159" s="1177"/>
      <c r="R159" s="1085"/>
      <c r="T159" s="1084"/>
      <c r="U159" s="1083"/>
      <c r="V159" s="1083"/>
      <c r="W159" s="1083"/>
      <c r="X159" s="1083"/>
      <c r="Y159" s="1083"/>
      <c r="Z159" s="1083"/>
      <c r="AA159" s="1082"/>
      <c r="AT159" s="1081" t="s">
        <v>1285</v>
      </c>
      <c r="AU159" s="1081" t="s">
        <v>1284</v>
      </c>
      <c r="AV159" s="1080" t="s">
        <v>1284</v>
      </c>
      <c r="AW159" s="1080" t="s">
        <v>3670</v>
      </c>
      <c r="AX159" s="1080" t="s">
        <v>1258</v>
      </c>
      <c r="AY159" s="1081" t="s">
        <v>1262</v>
      </c>
    </row>
    <row r="160" spans="2:51" s="1073" customFormat="1" ht="16.5" customHeight="1">
      <c r="B160" s="1079"/>
      <c r="C160" s="1178"/>
      <c r="D160" s="1178"/>
      <c r="E160" s="1191" t="s">
        <v>3256</v>
      </c>
      <c r="F160" s="1372" t="s">
        <v>1386</v>
      </c>
      <c r="G160" s="1373"/>
      <c r="H160" s="1373"/>
      <c r="I160" s="1373"/>
      <c r="J160" s="1178"/>
      <c r="K160" s="1192">
        <v>2468.53</v>
      </c>
      <c r="L160" s="1076"/>
      <c r="M160" s="1076"/>
      <c r="N160" s="1178"/>
      <c r="O160" s="1178"/>
      <c r="P160" s="1178"/>
      <c r="Q160" s="1178"/>
      <c r="R160" s="1078"/>
      <c r="T160" s="1077"/>
      <c r="U160" s="1076"/>
      <c r="V160" s="1076"/>
      <c r="W160" s="1076"/>
      <c r="X160" s="1076"/>
      <c r="Y160" s="1076"/>
      <c r="Z160" s="1076"/>
      <c r="AA160" s="1075"/>
      <c r="AT160" s="1074" t="s">
        <v>1285</v>
      </c>
      <c r="AU160" s="1074" t="s">
        <v>1284</v>
      </c>
      <c r="AV160" s="1073" t="s">
        <v>1261</v>
      </c>
      <c r="AW160" s="1073" t="s">
        <v>3670</v>
      </c>
      <c r="AX160" s="1073" t="s">
        <v>457</v>
      </c>
      <c r="AY160" s="1074" t="s">
        <v>1262</v>
      </c>
    </row>
    <row r="161" spans="2:65" s="1048" customFormat="1" ht="25.5" customHeight="1">
      <c r="B161" s="1072"/>
      <c r="C161" s="1185" t="s">
        <v>1304</v>
      </c>
      <c r="D161" s="1185" t="s">
        <v>1257</v>
      </c>
      <c r="E161" s="1186" t="s">
        <v>2374</v>
      </c>
      <c r="F161" s="1374" t="s">
        <v>2373</v>
      </c>
      <c r="G161" s="1374"/>
      <c r="H161" s="1374"/>
      <c r="I161" s="1374"/>
      <c r="J161" s="1187" t="s">
        <v>95</v>
      </c>
      <c r="K161" s="1188">
        <v>18.079</v>
      </c>
      <c r="L161" s="1375">
        <v>0</v>
      </c>
      <c r="M161" s="1375"/>
      <c r="N161" s="1376">
        <f>ROUND(L161*K161,2)</f>
        <v>0</v>
      </c>
      <c r="O161" s="1376"/>
      <c r="P161" s="1376"/>
      <c r="Q161" s="1376"/>
      <c r="R161" s="1071"/>
      <c r="T161" s="1057" t="s">
        <v>3256</v>
      </c>
      <c r="U161" s="1070" t="s">
        <v>1256</v>
      </c>
      <c r="V161" s="1065"/>
      <c r="W161" s="1069">
        <f>V161*K161</f>
        <v>0</v>
      </c>
      <c r="X161" s="1069">
        <v>0</v>
      </c>
      <c r="Y161" s="1069">
        <f>X161*K161</f>
        <v>0</v>
      </c>
      <c r="Z161" s="1069">
        <v>0</v>
      </c>
      <c r="AA161" s="1068">
        <f>Z161*K161</f>
        <v>0</v>
      </c>
      <c r="AR161" s="1053" t="s">
        <v>1261</v>
      </c>
      <c r="AT161" s="1053" t="s">
        <v>1257</v>
      </c>
      <c r="AU161" s="1053" t="s">
        <v>1284</v>
      </c>
      <c r="AY161" s="1053" t="s">
        <v>1262</v>
      </c>
      <c r="BE161" s="1052">
        <f>IF(U161="základní",N161,0)</f>
        <v>0</v>
      </c>
      <c r="BF161" s="1052">
        <f>IF(U161="snížená",N161,0)</f>
        <v>0</v>
      </c>
      <c r="BG161" s="1052">
        <f>IF(U161="zákl. přenesená",N161,0)</f>
        <v>0</v>
      </c>
      <c r="BH161" s="1052">
        <f>IF(U161="sníž. přenesená",N161,0)</f>
        <v>0</v>
      </c>
      <c r="BI161" s="1052">
        <f>IF(U161="nulová",N161,0)</f>
        <v>0</v>
      </c>
      <c r="BJ161" s="1053" t="s">
        <v>457</v>
      </c>
      <c r="BK161" s="1052">
        <f>ROUND(L161*K161,2)</f>
        <v>0</v>
      </c>
      <c r="BL161" s="1053" t="s">
        <v>1261</v>
      </c>
      <c r="BM161" s="1053" t="s">
        <v>2367</v>
      </c>
    </row>
    <row r="162" spans="2:51" s="1080" customFormat="1" ht="16.5" customHeight="1">
      <c r="B162" s="1086"/>
      <c r="C162" s="1177"/>
      <c r="D162" s="1177"/>
      <c r="E162" s="1189" t="s">
        <v>3256</v>
      </c>
      <c r="F162" s="1377" t="s">
        <v>2372</v>
      </c>
      <c r="G162" s="1378"/>
      <c r="H162" s="1378"/>
      <c r="I162" s="1378"/>
      <c r="J162" s="1177"/>
      <c r="K162" s="1190">
        <v>0.507</v>
      </c>
      <c r="L162" s="1083"/>
      <c r="M162" s="1083"/>
      <c r="N162" s="1177"/>
      <c r="O162" s="1177"/>
      <c r="P162" s="1177"/>
      <c r="Q162" s="1177"/>
      <c r="R162" s="1085"/>
      <c r="T162" s="1084"/>
      <c r="U162" s="1083"/>
      <c r="V162" s="1083"/>
      <c r="W162" s="1083"/>
      <c r="X162" s="1083"/>
      <c r="Y162" s="1083"/>
      <c r="Z162" s="1083"/>
      <c r="AA162" s="1082"/>
      <c r="AT162" s="1081" t="s">
        <v>1285</v>
      </c>
      <c r="AU162" s="1081" t="s">
        <v>1284</v>
      </c>
      <c r="AV162" s="1080" t="s">
        <v>1284</v>
      </c>
      <c r="AW162" s="1080" t="s">
        <v>3670</v>
      </c>
      <c r="AX162" s="1080" t="s">
        <v>1258</v>
      </c>
      <c r="AY162" s="1081" t="s">
        <v>1262</v>
      </c>
    </row>
    <row r="163" spans="2:51" s="1080" customFormat="1" ht="25.5" customHeight="1">
      <c r="B163" s="1086"/>
      <c r="C163" s="1177"/>
      <c r="D163" s="1177"/>
      <c r="E163" s="1189" t="s">
        <v>3256</v>
      </c>
      <c r="F163" s="1379" t="s">
        <v>2371</v>
      </c>
      <c r="G163" s="1380"/>
      <c r="H163" s="1380"/>
      <c r="I163" s="1380"/>
      <c r="J163" s="1177"/>
      <c r="K163" s="1190">
        <v>2.406</v>
      </c>
      <c r="L163" s="1083"/>
      <c r="M163" s="1083"/>
      <c r="N163" s="1177"/>
      <c r="O163" s="1177"/>
      <c r="P163" s="1177"/>
      <c r="Q163" s="1177"/>
      <c r="R163" s="1085"/>
      <c r="T163" s="1084"/>
      <c r="U163" s="1083"/>
      <c r="V163" s="1083"/>
      <c r="W163" s="1083"/>
      <c r="X163" s="1083"/>
      <c r="Y163" s="1083"/>
      <c r="Z163" s="1083"/>
      <c r="AA163" s="1082"/>
      <c r="AT163" s="1081" t="s">
        <v>1285</v>
      </c>
      <c r="AU163" s="1081" t="s">
        <v>1284</v>
      </c>
      <c r="AV163" s="1080" t="s">
        <v>1284</v>
      </c>
      <c r="AW163" s="1080" t="s">
        <v>3670</v>
      </c>
      <c r="AX163" s="1080" t="s">
        <v>1258</v>
      </c>
      <c r="AY163" s="1081" t="s">
        <v>1262</v>
      </c>
    </row>
    <row r="164" spans="2:51" s="1080" customFormat="1" ht="16.5" customHeight="1">
      <c r="B164" s="1086"/>
      <c r="C164" s="1177"/>
      <c r="D164" s="1177"/>
      <c r="E164" s="1189" t="s">
        <v>3256</v>
      </c>
      <c r="F164" s="1379" t="s">
        <v>2370</v>
      </c>
      <c r="G164" s="1380"/>
      <c r="H164" s="1380"/>
      <c r="I164" s="1380"/>
      <c r="J164" s="1177"/>
      <c r="K164" s="1190">
        <v>5.552</v>
      </c>
      <c r="L164" s="1083"/>
      <c r="M164" s="1083"/>
      <c r="N164" s="1177"/>
      <c r="O164" s="1177"/>
      <c r="P164" s="1177"/>
      <c r="Q164" s="1177"/>
      <c r="R164" s="1085"/>
      <c r="T164" s="1084"/>
      <c r="U164" s="1083"/>
      <c r="V164" s="1083"/>
      <c r="W164" s="1083"/>
      <c r="X164" s="1083"/>
      <c r="Y164" s="1083"/>
      <c r="Z164" s="1083"/>
      <c r="AA164" s="1082"/>
      <c r="AT164" s="1081" t="s">
        <v>1285</v>
      </c>
      <c r="AU164" s="1081" t="s">
        <v>1284</v>
      </c>
      <c r="AV164" s="1080" t="s">
        <v>1284</v>
      </c>
      <c r="AW164" s="1080" t="s">
        <v>3670</v>
      </c>
      <c r="AX164" s="1080" t="s">
        <v>1258</v>
      </c>
      <c r="AY164" s="1081" t="s">
        <v>1262</v>
      </c>
    </row>
    <row r="165" spans="2:51" s="1080" customFormat="1" ht="16.5" customHeight="1">
      <c r="B165" s="1086"/>
      <c r="C165" s="1177"/>
      <c r="D165" s="1177"/>
      <c r="E165" s="1189" t="s">
        <v>3256</v>
      </c>
      <c r="F165" s="1379" t="s">
        <v>2369</v>
      </c>
      <c r="G165" s="1380"/>
      <c r="H165" s="1380"/>
      <c r="I165" s="1380"/>
      <c r="J165" s="1177"/>
      <c r="K165" s="1190">
        <v>5.179</v>
      </c>
      <c r="L165" s="1083"/>
      <c r="M165" s="1083"/>
      <c r="N165" s="1177"/>
      <c r="O165" s="1177"/>
      <c r="P165" s="1177"/>
      <c r="Q165" s="1177"/>
      <c r="R165" s="1085"/>
      <c r="T165" s="1084"/>
      <c r="U165" s="1083"/>
      <c r="V165" s="1083"/>
      <c r="W165" s="1083"/>
      <c r="X165" s="1083"/>
      <c r="Y165" s="1083"/>
      <c r="Z165" s="1083"/>
      <c r="AA165" s="1082"/>
      <c r="AT165" s="1081" t="s">
        <v>1285</v>
      </c>
      <c r="AU165" s="1081" t="s">
        <v>1284</v>
      </c>
      <c r="AV165" s="1080" t="s">
        <v>1284</v>
      </c>
      <c r="AW165" s="1080" t="s">
        <v>3670</v>
      </c>
      <c r="AX165" s="1080" t="s">
        <v>1258</v>
      </c>
      <c r="AY165" s="1081" t="s">
        <v>1262</v>
      </c>
    </row>
    <row r="166" spans="2:51" s="1080" customFormat="1" ht="16.5" customHeight="1">
      <c r="B166" s="1086"/>
      <c r="C166" s="1177"/>
      <c r="D166" s="1177"/>
      <c r="E166" s="1189" t="s">
        <v>3256</v>
      </c>
      <c r="F166" s="1379" t="s">
        <v>3663</v>
      </c>
      <c r="G166" s="1380"/>
      <c r="H166" s="1380"/>
      <c r="I166" s="1380"/>
      <c r="J166" s="1177"/>
      <c r="K166" s="1190">
        <v>2.138</v>
      </c>
      <c r="L166" s="1083"/>
      <c r="M166" s="1083"/>
      <c r="N166" s="1177"/>
      <c r="O166" s="1177"/>
      <c r="P166" s="1177"/>
      <c r="Q166" s="1177"/>
      <c r="R166" s="1085"/>
      <c r="T166" s="1084"/>
      <c r="U166" s="1083"/>
      <c r="V166" s="1083"/>
      <c r="W166" s="1083"/>
      <c r="X166" s="1083"/>
      <c r="Y166" s="1083"/>
      <c r="Z166" s="1083"/>
      <c r="AA166" s="1082"/>
      <c r="AT166" s="1081" t="s">
        <v>1285</v>
      </c>
      <c r="AU166" s="1081" t="s">
        <v>1284</v>
      </c>
      <c r="AV166" s="1080" t="s">
        <v>1284</v>
      </c>
      <c r="AW166" s="1080" t="s">
        <v>3670</v>
      </c>
      <c r="AX166" s="1080" t="s">
        <v>1258</v>
      </c>
      <c r="AY166" s="1081" t="s">
        <v>1262</v>
      </c>
    </row>
    <row r="167" spans="2:51" s="1080" customFormat="1" ht="16.5" customHeight="1">
      <c r="B167" s="1086"/>
      <c r="C167" s="1177"/>
      <c r="D167" s="1177"/>
      <c r="E167" s="1189" t="s">
        <v>3256</v>
      </c>
      <c r="F167" s="1379" t="s">
        <v>2368</v>
      </c>
      <c r="G167" s="1380"/>
      <c r="H167" s="1380"/>
      <c r="I167" s="1380"/>
      <c r="J167" s="1177"/>
      <c r="K167" s="1190">
        <v>2.297</v>
      </c>
      <c r="L167" s="1083"/>
      <c r="M167" s="1083"/>
      <c r="N167" s="1177"/>
      <c r="O167" s="1177"/>
      <c r="P167" s="1177"/>
      <c r="Q167" s="1177"/>
      <c r="R167" s="1085"/>
      <c r="T167" s="1084"/>
      <c r="U167" s="1083"/>
      <c r="V167" s="1083"/>
      <c r="W167" s="1083"/>
      <c r="X167" s="1083"/>
      <c r="Y167" s="1083"/>
      <c r="Z167" s="1083"/>
      <c r="AA167" s="1082"/>
      <c r="AT167" s="1081" t="s">
        <v>1285</v>
      </c>
      <c r="AU167" s="1081" t="s">
        <v>1284</v>
      </c>
      <c r="AV167" s="1080" t="s">
        <v>1284</v>
      </c>
      <c r="AW167" s="1080" t="s">
        <v>3670</v>
      </c>
      <c r="AX167" s="1080" t="s">
        <v>1258</v>
      </c>
      <c r="AY167" s="1081" t="s">
        <v>1262</v>
      </c>
    </row>
    <row r="168" spans="2:51" s="1073" customFormat="1" ht="16.5" customHeight="1">
      <c r="B168" s="1079"/>
      <c r="C168" s="1178"/>
      <c r="D168" s="1178"/>
      <c r="E168" s="1191" t="s">
        <v>3256</v>
      </c>
      <c r="F168" s="1372" t="s">
        <v>1386</v>
      </c>
      <c r="G168" s="1373"/>
      <c r="H168" s="1373"/>
      <c r="I168" s="1373"/>
      <c r="J168" s="1178"/>
      <c r="K168" s="1192">
        <v>18.079</v>
      </c>
      <c r="L168" s="1076"/>
      <c r="M168" s="1076"/>
      <c r="N168" s="1178"/>
      <c r="O168" s="1178"/>
      <c r="P168" s="1178"/>
      <c r="Q168" s="1178"/>
      <c r="R168" s="1078"/>
      <c r="T168" s="1077"/>
      <c r="U168" s="1076"/>
      <c r="V168" s="1076"/>
      <c r="W168" s="1076"/>
      <c r="X168" s="1076"/>
      <c r="Y168" s="1076"/>
      <c r="Z168" s="1076"/>
      <c r="AA168" s="1075"/>
      <c r="AT168" s="1074" t="s">
        <v>1285</v>
      </c>
      <c r="AU168" s="1074" t="s">
        <v>1284</v>
      </c>
      <c r="AV168" s="1073" t="s">
        <v>1261</v>
      </c>
      <c r="AW168" s="1073" t="s">
        <v>3670</v>
      </c>
      <c r="AX168" s="1073" t="s">
        <v>457</v>
      </c>
      <c r="AY168" s="1074" t="s">
        <v>1262</v>
      </c>
    </row>
    <row r="169" spans="2:65" s="1048" customFormat="1" ht="25.5" customHeight="1">
      <c r="B169" s="1072"/>
      <c r="C169" s="1185" t="s">
        <v>1261</v>
      </c>
      <c r="D169" s="1185" t="s">
        <v>1257</v>
      </c>
      <c r="E169" s="1186" t="s">
        <v>2366</v>
      </c>
      <c r="F169" s="1374" t="s">
        <v>2365</v>
      </c>
      <c r="G169" s="1374"/>
      <c r="H169" s="1374"/>
      <c r="I169" s="1374"/>
      <c r="J169" s="1187" t="s">
        <v>95</v>
      </c>
      <c r="K169" s="1188">
        <v>11.55</v>
      </c>
      <c r="L169" s="1375">
        <v>0</v>
      </c>
      <c r="M169" s="1375"/>
      <c r="N169" s="1376">
        <f>ROUND(L169*K169,2)</f>
        <v>0</v>
      </c>
      <c r="O169" s="1376"/>
      <c r="P169" s="1376"/>
      <c r="Q169" s="1376"/>
      <c r="R169" s="1071"/>
      <c r="T169" s="1057" t="s">
        <v>3256</v>
      </c>
      <c r="U169" s="1070" t="s">
        <v>1256</v>
      </c>
      <c r="V169" s="1065"/>
      <c r="W169" s="1069">
        <f>V169*K169</f>
        <v>0</v>
      </c>
      <c r="X169" s="1069">
        <v>0</v>
      </c>
      <c r="Y169" s="1069">
        <f>X169*K169</f>
        <v>0</v>
      </c>
      <c r="Z169" s="1069">
        <v>0</v>
      </c>
      <c r="AA169" s="1068">
        <f>Z169*K169</f>
        <v>0</v>
      </c>
      <c r="AR169" s="1053" t="s">
        <v>1261</v>
      </c>
      <c r="AT169" s="1053" t="s">
        <v>1257</v>
      </c>
      <c r="AU169" s="1053" t="s">
        <v>1284</v>
      </c>
      <c r="AY169" s="1053" t="s">
        <v>1262</v>
      </c>
      <c r="BE169" s="1052">
        <f>IF(U169="základní",N169,0)</f>
        <v>0</v>
      </c>
      <c r="BF169" s="1052">
        <f>IF(U169="snížená",N169,0)</f>
        <v>0</v>
      </c>
      <c r="BG169" s="1052">
        <f>IF(U169="zákl. přenesená",N169,0)</f>
        <v>0</v>
      </c>
      <c r="BH169" s="1052">
        <f>IF(U169="sníž. přenesená",N169,0)</f>
        <v>0</v>
      </c>
      <c r="BI169" s="1052">
        <f>IF(U169="nulová",N169,0)</f>
        <v>0</v>
      </c>
      <c r="BJ169" s="1053" t="s">
        <v>457</v>
      </c>
      <c r="BK169" s="1052">
        <f>ROUND(L169*K169,2)</f>
        <v>0</v>
      </c>
      <c r="BL169" s="1053" t="s">
        <v>1261</v>
      </c>
      <c r="BM169" s="1053" t="s">
        <v>1264</v>
      </c>
    </row>
    <row r="170" spans="2:51" s="1080" customFormat="1" ht="16.5" customHeight="1">
      <c r="B170" s="1086"/>
      <c r="C170" s="1177"/>
      <c r="D170" s="1177"/>
      <c r="E170" s="1189" t="s">
        <v>3256</v>
      </c>
      <c r="F170" s="1377" t="s">
        <v>2364</v>
      </c>
      <c r="G170" s="1378"/>
      <c r="H170" s="1378"/>
      <c r="I170" s="1378"/>
      <c r="J170" s="1177"/>
      <c r="K170" s="1190">
        <v>11.55</v>
      </c>
      <c r="L170" s="1083"/>
      <c r="M170" s="1083"/>
      <c r="N170" s="1177"/>
      <c r="O170" s="1177"/>
      <c r="P170" s="1177"/>
      <c r="Q170" s="1177"/>
      <c r="R170" s="1085"/>
      <c r="T170" s="1084"/>
      <c r="U170" s="1083"/>
      <c r="V170" s="1083"/>
      <c r="W170" s="1083"/>
      <c r="X170" s="1083"/>
      <c r="Y170" s="1083"/>
      <c r="Z170" s="1083"/>
      <c r="AA170" s="1082"/>
      <c r="AT170" s="1081" t="s">
        <v>1285</v>
      </c>
      <c r="AU170" s="1081" t="s">
        <v>1284</v>
      </c>
      <c r="AV170" s="1080" t="s">
        <v>1284</v>
      </c>
      <c r="AW170" s="1080" t="s">
        <v>3670</v>
      </c>
      <c r="AX170" s="1080" t="s">
        <v>1258</v>
      </c>
      <c r="AY170" s="1081" t="s">
        <v>1262</v>
      </c>
    </row>
    <row r="171" spans="2:51" s="1073" customFormat="1" ht="16.5" customHeight="1">
      <c r="B171" s="1079"/>
      <c r="C171" s="1178"/>
      <c r="D171" s="1178"/>
      <c r="E171" s="1191" t="s">
        <v>3256</v>
      </c>
      <c r="F171" s="1372" t="s">
        <v>1386</v>
      </c>
      <c r="G171" s="1373"/>
      <c r="H171" s="1373"/>
      <c r="I171" s="1373"/>
      <c r="J171" s="1178"/>
      <c r="K171" s="1192">
        <v>11.55</v>
      </c>
      <c r="L171" s="1076"/>
      <c r="M171" s="1076"/>
      <c r="N171" s="1178"/>
      <c r="O171" s="1178"/>
      <c r="P171" s="1178"/>
      <c r="Q171" s="1178"/>
      <c r="R171" s="1078"/>
      <c r="T171" s="1077"/>
      <c r="U171" s="1076"/>
      <c r="V171" s="1076"/>
      <c r="W171" s="1076"/>
      <c r="X171" s="1076"/>
      <c r="Y171" s="1076"/>
      <c r="Z171" s="1076"/>
      <c r="AA171" s="1075"/>
      <c r="AT171" s="1074" t="s">
        <v>1285</v>
      </c>
      <c r="AU171" s="1074" t="s">
        <v>1284</v>
      </c>
      <c r="AV171" s="1073" t="s">
        <v>1261</v>
      </c>
      <c r="AW171" s="1073" t="s">
        <v>3670</v>
      </c>
      <c r="AX171" s="1073" t="s">
        <v>457</v>
      </c>
      <c r="AY171" s="1074" t="s">
        <v>1262</v>
      </c>
    </row>
    <row r="172" spans="2:65" s="1048" customFormat="1" ht="38.25" customHeight="1">
      <c r="B172" s="1072"/>
      <c r="C172" s="1185" t="s">
        <v>2375</v>
      </c>
      <c r="D172" s="1185" t="s">
        <v>1257</v>
      </c>
      <c r="E172" s="1186" t="s">
        <v>2362</v>
      </c>
      <c r="F172" s="1374" t="s">
        <v>2361</v>
      </c>
      <c r="G172" s="1374"/>
      <c r="H172" s="1374"/>
      <c r="I172" s="1374"/>
      <c r="J172" s="1187" t="s">
        <v>95</v>
      </c>
      <c r="K172" s="1188">
        <v>2300.16</v>
      </c>
      <c r="L172" s="1375">
        <v>0</v>
      </c>
      <c r="M172" s="1375"/>
      <c r="N172" s="1376">
        <f>ROUND(L172*K172,2)</f>
        <v>0</v>
      </c>
      <c r="O172" s="1376"/>
      <c r="P172" s="1376"/>
      <c r="Q172" s="1376"/>
      <c r="R172" s="1071"/>
      <c r="T172" s="1057" t="s">
        <v>3256</v>
      </c>
      <c r="U172" s="1070" t="s">
        <v>1256</v>
      </c>
      <c r="V172" s="1065"/>
      <c r="W172" s="1069">
        <f>V172*K172</f>
        <v>0</v>
      </c>
      <c r="X172" s="1069">
        <v>0</v>
      </c>
      <c r="Y172" s="1069">
        <f>X172*K172</f>
        <v>0</v>
      </c>
      <c r="Z172" s="1069">
        <v>0</v>
      </c>
      <c r="AA172" s="1068">
        <f>Z172*K172</f>
        <v>0</v>
      </c>
      <c r="AR172" s="1053" t="s">
        <v>1261</v>
      </c>
      <c r="AT172" s="1053" t="s">
        <v>1257</v>
      </c>
      <c r="AU172" s="1053" t="s">
        <v>1284</v>
      </c>
      <c r="AY172" s="1053" t="s">
        <v>1262</v>
      </c>
      <c r="BE172" s="1052">
        <f>IF(U172="základní",N172,0)</f>
        <v>0</v>
      </c>
      <c r="BF172" s="1052">
        <f>IF(U172="snížená",N172,0)</f>
        <v>0</v>
      </c>
      <c r="BG172" s="1052">
        <f>IF(U172="zákl. přenesená",N172,0)</f>
        <v>0</v>
      </c>
      <c r="BH172" s="1052">
        <f>IF(U172="sníž. přenesená",N172,0)</f>
        <v>0</v>
      </c>
      <c r="BI172" s="1052">
        <f>IF(U172="nulová",N172,0)</f>
        <v>0</v>
      </c>
      <c r="BJ172" s="1053" t="s">
        <v>457</v>
      </c>
      <c r="BK172" s="1052">
        <f>ROUND(L172*K172,2)</f>
        <v>0</v>
      </c>
      <c r="BL172" s="1053" t="s">
        <v>1261</v>
      </c>
      <c r="BM172" s="1053" t="s">
        <v>2354</v>
      </c>
    </row>
    <row r="173" spans="2:51" s="1080" customFormat="1" ht="16.5" customHeight="1">
      <c r="B173" s="1086"/>
      <c r="C173" s="1177"/>
      <c r="D173" s="1177"/>
      <c r="E173" s="1189" t="s">
        <v>3256</v>
      </c>
      <c r="F173" s="1377" t="s">
        <v>3662</v>
      </c>
      <c r="G173" s="1378"/>
      <c r="H173" s="1378"/>
      <c r="I173" s="1378"/>
      <c r="J173" s="1177"/>
      <c r="K173" s="1190">
        <v>2300.16</v>
      </c>
      <c r="L173" s="1083"/>
      <c r="M173" s="1083"/>
      <c r="N173" s="1177"/>
      <c r="O173" s="1177"/>
      <c r="P173" s="1177"/>
      <c r="Q173" s="1177"/>
      <c r="R173" s="1085"/>
      <c r="T173" s="1084"/>
      <c r="U173" s="1083"/>
      <c r="V173" s="1083"/>
      <c r="W173" s="1083"/>
      <c r="X173" s="1083"/>
      <c r="Y173" s="1083"/>
      <c r="Z173" s="1083"/>
      <c r="AA173" s="1082"/>
      <c r="AT173" s="1081" t="s">
        <v>1285</v>
      </c>
      <c r="AU173" s="1081" t="s">
        <v>1284</v>
      </c>
      <c r="AV173" s="1080" t="s">
        <v>1284</v>
      </c>
      <c r="AW173" s="1080" t="s">
        <v>3670</v>
      </c>
      <c r="AX173" s="1080" t="s">
        <v>1258</v>
      </c>
      <c r="AY173" s="1081" t="s">
        <v>1262</v>
      </c>
    </row>
    <row r="174" spans="2:51" s="1073" customFormat="1" ht="16.5" customHeight="1">
      <c r="B174" s="1079"/>
      <c r="C174" s="1178"/>
      <c r="D174" s="1178"/>
      <c r="E174" s="1191" t="s">
        <v>3256</v>
      </c>
      <c r="F174" s="1372" t="s">
        <v>1386</v>
      </c>
      <c r="G174" s="1373"/>
      <c r="H174" s="1373"/>
      <c r="I174" s="1373"/>
      <c r="J174" s="1178"/>
      <c r="K174" s="1192">
        <v>2300.16</v>
      </c>
      <c r="L174" s="1076"/>
      <c r="M174" s="1076"/>
      <c r="N174" s="1178"/>
      <c r="O174" s="1178"/>
      <c r="P174" s="1178"/>
      <c r="Q174" s="1178"/>
      <c r="R174" s="1078"/>
      <c r="T174" s="1077"/>
      <c r="U174" s="1076"/>
      <c r="V174" s="1076"/>
      <c r="W174" s="1076"/>
      <c r="X174" s="1076"/>
      <c r="Y174" s="1076"/>
      <c r="Z174" s="1076"/>
      <c r="AA174" s="1075"/>
      <c r="AT174" s="1074" t="s">
        <v>1285</v>
      </c>
      <c r="AU174" s="1074" t="s">
        <v>1284</v>
      </c>
      <c r="AV174" s="1073" t="s">
        <v>1261</v>
      </c>
      <c r="AW174" s="1073" t="s">
        <v>3670</v>
      </c>
      <c r="AX174" s="1073" t="s">
        <v>457</v>
      </c>
      <c r="AY174" s="1074" t="s">
        <v>1262</v>
      </c>
    </row>
    <row r="175" spans="2:65" s="1048" customFormat="1" ht="25.5" customHeight="1">
      <c r="B175" s="1072"/>
      <c r="C175" s="1185" t="s">
        <v>2367</v>
      </c>
      <c r="D175" s="1185" t="s">
        <v>1257</v>
      </c>
      <c r="E175" s="1186" t="s">
        <v>2360</v>
      </c>
      <c r="F175" s="1374" t="s">
        <v>2359</v>
      </c>
      <c r="G175" s="1374"/>
      <c r="H175" s="1374"/>
      <c r="I175" s="1374"/>
      <c r="J175" s="1187" t="s">
        <v>1287</v>
      </c>
      <c r="K175" s="1188">
        <v>3680</v>
      </c>
      <c r="L175" s="1375">
        <v>0</v>
      </c>
      <c r="M175" s="1375"/>
      <c r="N175" s="1376">
        <f>ROUND(L175*K175,2)</f>
        <v>0</v>
      </c>
      <c r="O175" s="1376"/>
      <c r="P175" s="1376"/>
      <c r="Q175" s="1376"/>
      <c r="R175" s="1071"/>
      <c r="T175" s="1057" t="s">
        <v>3256</v>
      </c>
      <c r="U175" s="1070" t="s">
        <v>1256</v>
      </c>
      <c r="V175" s="1065"/>
      <c r="W175" s="1069">
        <f>V175*K175</f>
        <v>0</v>
      </c>
      <c r="X175" s="1069">
        <v>0</v>
      </c>
      <c r="Y175" s="1069">
        <f>X175*K175</f>
        <v>0</v>
      </c>
      <c r="Z175" s="1069">
        <v>0</v>
      </c>
      <c r="AA175" s="1068">
        <f>Z175*K175</f>
        <v>0</v>
      </c>
      <c r="AR175" s="1053" t="s">
        <v>1261</v>
      </c>
      <c r="AT175" s="1053" t="s">
        <v>1257</v>
      </c>
      <c r="AU175" s="1053" t="s">
        <v>1284</v>
      </c>
      <c r="AY175" s="1053" t="s">
        <v>1262</v>
      </c>
      <c r="BE175" s="1052">
        <f>IF(U175="základní",N175,0)</f>
        <v>0</v>
      </c>
      <c r="BF175" s="1052">
        <f>IF(U175="snížená",N175,0)</f>
        <v>0</v>
      </c>
      <c r="BG175" s="1052">
        <f>IF(U175="zákl. přenesená",N175,0)</f>
        <v>0</v>
      </c>
      <c r="BH175" s="1052">
        <f>IF(U175="sníž. přenesená",N175,0)</f>
        <v>0</v>
      </c>
      <c r="BI175" s="1052">
        <f>IF(U175="nulová",N175,0)</f>
        <v>0</v>
      </c>
      <c r="BJ175" s="1053" t="s">
        <v>457</v>
      </c>
      <c r="BK175" s="1052">
        <f>ROUND(L175*K175,2)</f>
        <v>0</v>
      </c>
      <c r="BL175" s="1053" t="s">
        <v>1261</v>
      </c>
      <c r="BM175" s="1053" t="s">
        <v>2346</v>
      </c>
    </row>
    <row r="176" spans="2:51" s="1080" customFormat="1" ht="16.5" customHeight="1">
      <c r="B176" s="1086"/>
      <c r="C176" s="1177"/>
      <c r="D176" s="1177"/>
      <c r="E176" s="1189" t="s">
        <v>3256</v>
      </c>
      <c r="F176" s="1377" t="s">
        <v>3661</v>
      </c>
      <c r="G176" s="1378"/>
      <c r="H176" s="1378"/>
      <c r="I176" s="1378"/>
      <c r="J176" s="1177"/>
      <c r="K176" s="1190">
        <v>3680</v>
      </c>
      <c r="L176" s="1083"/>
      <c r="M176" s="1083"/>
      <c r="N176" s="1177"/>
      <c r="O176" s="1177"/>
      <c r="P176" s="1177"/>
      <c r="Q176" s="1177"/>
      <c r="R176" s="1085"/>
      <c r="T176" s="1084"/>
      <c r="U176" s="1083"/>
      <c r="V176" s="1083"/>
      <c r="W176" s="1083"/>
      <c r="X176" s="1083"/>
      <c r="Y176" s="1083"/>
      <c r="Z176" s="1083"/>
      <c r="AA176" s="1082"/>
      <c r="AT176" s="1081" t="s">
        <v>1285</v>
      </c>
      <c r="AU176" s="1081" t="s">
        <v>1284</v>
      </c>
      <c r="AV176" s="1080" t="s">
        <v>1284</v>
      </c>
      <c r="AW176" s="1080" t="s">
        <v>3670</v>
      </c>
      <c r="AX176" s="1080" t="s">
        <v>1258</v>
      </c>
      <c r="AY176" s="1081" t="s">
        <v>1262</v>
      </c>
    </row>
    <row r="177" spans="2:51" s="1073" customFormat="1" ht="16.5" customHeight="1">
      <c r="B177" s="1079"/>
      <c r="C177" s="1178"/>
      <c r="D177" s="1178"/>
      <c r="E177" s="1191" t="s">
        <v>3256</v>
      </c>
      <c r="F177" s="1372" t="s">
        <v>1386</v>
      </c>
      <c r="G177" s="1373"/>
      <c r="H177" s="1373"/>
      <c r="I177" s="1373"/>
      <c r="J177" s="1178"/>
      <c r="K177" s="1192">
        <v>3680</v>
      </c>
      <c r="L177" s="1076"/>
      <c r="M177" s="1076"/>
      <c r="N177" s="1178"/>
      <c r="O177" s="1178"/>
      <c r="P177" s="1178"/>
      <c r="Q177" s="1178"/>
      <c r="R177" s="1078"/>
      <c r="T177" s="1077"/>
      <c r="U177" s="1076"/>
      <c r="V177" s="1076"/>
      <c r="W177" s="1076"/>
      <c r="X177" s="1076"/>
      <c r="Y177" s="1076"/>
      <c r="Z177" s="1076"/>
      <c r="AA177" s="1075"/>
      <c r="AT177" s="1074" t="s">
        <v>1285</v>
      </c>
      <c r="AU177" s="1074" t="s">
        <v>1284</v>
      </c>
      <c r="AV177" s="1073" t="s">
        <v>1261</v>
      </c>
      <c r="AW177" s="1073" t="s">
        <v>3670</v>
      </c>
      <c r="AX177" s="1073" t="s">
        <v>457</v>
      </c>
      <c r="AY177" s="1074" t="s">
        <v>1262</v>
      </c>
    </row>
    <row r="178" spans="2:65" s="1048" customFormat="1" ht="38.25" customHeight="1">
      <c r="B178" s="1072"/>
      <c r="C178" s="1185" t="s">
        <v>2363</v>
      </c>
      <c r="D178" s="1185" t="s">
        <v>1257</v>
      </c>
      <c r="E178" s="1186" t="s">
        <v>2357</v>
      </c>
      <c r="F178" s="1374" t="s">
        <v>2356</v>
      </c>
      <c r="G178" s="1374"/>
      <c r="H178" s="1374"/>
      <c r="I178" s="1374"/>
      <c r="J178" s="1187" t="s">
        <v>95</v>
      </c>
      <c r="K178" s="1188">
        <v>198</v>
      </c>
      <c r="L178" s="1375">
        <v>0</v>
      </c>
      <c r="M178" s="1375"/>
      <c r="N178" s="1376">
        <f>ROUND(L178*K178,2)</f>
        <v>0</v>
      </c>
      <c r="O178" s="1376"/>
      <c r="P178" s="1376"/>
      <c r="Q178" s="1376"/>
      <c r="R178" s="1071"/>
      <c r="T178" s="1057" t="s">
        <v>3256</v>
      </c>
      <c r="U178" s="1070" t="s">
        <v>1256</v>
      </c>
      <c r="V178" s="1065"/>
      <c r="W178" s="1069">
        <f>V178*K178</f>
        <v>0</v>
      </c>
      <c r="X178" s="1069">
        <v>0</v>
      </c>
      <c r="Y178" s="1069">
        <f>X178*K178</f>
        <v>0</v>
      </c>
      <c r="Z178" s="1069">
        <v>0</v>
      </c>
      <c r="AA178" s="1068">
        <f>Z178*K178</f>
        <v>0</v>
      </c>
      <c r="AR178" s="1053" t="s">
        <v>1261</v>
      </c>
      <c r="AT178" s="1053" t="s">
        <v>1257</v>
      </c>
      <c r="AU178" s="1053" t="s">
        <v>1284</v>
      </c>
      <c r="AY178" s="1053" t="s">
        <v>1262</v>
      </c>
      <c r="BE178" s="1052">
        <f>IF(U178="základní",N178,0)</f>
        <v>0</v>
      </c>
      <c r="BF178" s="1052">
        <f>IF(U178="snížená",N178,0)</f>
        <v>0</v>
      </c>
      <c r="BG178" s="1052">
        <f>IF(U178="zákl. přenesená",N178,0)</f>
        <v>0</v>
      </c>
      <c r="BH178" s="1052">
        <f>IF(U178="sníž. přenesená",N178,0)</f>
        <v>0</v>
      </c>
      <c r="BI178" s="1052">
        <f>IF(U178="nulová",N178,0)</f>
        <v>0</v>
      </c>
      <c r="BJ178" s="1053" t="s">
        <v>457</v>
      </c>
      <c r="BK178" s="1052">
        <f>ROUND(L178*K178,2)</f>
        <v>0</v>
      </c>
      <c r="BL178" s="1053" t="s">
        <v>1261</v>
      </c>
      <c r="BM178" s="1053" t="s">
        <v>2337</v>
      </c>
    </row>
    <row r="179" spans="2:51" s="1080" customFormat="1" ht="16.5" customHeight="1">
      <c r="B179" s="1086"/>
      <c r="C179" s="1177"/>
      <c r="D179" s="1177"/>
      <c r="E179" s="1189" t="s">
        <v>3256</v>
      </c>
      <c r="F179" s="1377" t="s">
        <v>2355</v>
      </c>
      <c r="G179" s="1378"/>
      <c r="H179" s="1378"/>
      <c r="I179" s="1378"/>
      <c r="J179" s="1177"/>
      <c r="K179" s="1190">
        <v>198</v>
      </c>
      <c r="L179" s="1083"/>
      <c r="M179" s="1083"/>
      <c r="N179" s="1177"/>
      <c r="O179" s="1177"/>
      <c r="P179" s="1177"/>
      <c r="Q179" s="1177"/>
      <c r="R179" s="1085"/>
      <c r="T179" s="1084"/>
      <c r="U179" s="1083"/>
      <c r="V179" s="1083"/>
      <c r="W179" s="1083"/>
      <c r="X179" s="1083"/>
      <c r="Y179" s="1083"/>
      <c r="Z179" s="1083"/>
      <c r="AA179" s="1082"/>
      <c r="AT179" s="1081" t="s">
        <v>1285</v>
      </c>
      <c r="AU179" s="1081" t="s">
        <v>1284</v>
      </c>
      <c r="AV179" s="1080" t="s">
        <v>1284</v>
      </c>
      <c r="AW179" s="1080" t="s">
        <v>3670</v>
      </c>
      <c r="AX179" s="1080" t="s">
        <v>1258</v>
      </c>
      <c r="AY179" s="1081" t="s">
        <v>1262</v>
      </c>
    </row>
    <row r="180" spans="2:51" s="1073" customFormat="1" ht="16.5" customHeight="1">
      <c r="B180" s="1079"/>
      <c r="C180" s="1178"/>
      <c r="D180" s="1178"/>
      <c r="E180" s="1191" t="s">
        <v>3256</v>
      </c>
      <c r="F180" s="1372" t="s">
        <v>1386</v>
      </c>
      <c r="G180" s="1373"/>
      <c r="H180" s="1373"/>
      <c r="I180" s="1373"/>
      <c r="J180" s="1178"/>
      <c r="K180" s="1192">
        <v>198</v>
      </c>
      <c r="L180" s="1076"/>
      <c r="M180" s="1076"/>
      <c r="N180" s="1178"/>
      <c r="O180" s="1178"/>
      <c r="P180" s="1178"/>
      <c r="Q180" s="1178"/>
      <c r="R180" s="1078"/>
      <c r="T180" s="1077"/>
      <c r="U180" s="1076"/>
      <c r="V180" s="1076"/>
      <c r="W180" s="1076"/>
      <c r="X180" s="1076"/>
      <c r="Y180" s="1076"/>
      <c r="Z180" s="1076"/>
      <c r="AA180" s="1075"/>
      <c r="AT180" s="1074" t="s">
        <v>1285</v>
      </c>
      <c r="AU180" s="1074" t="s">
        <v>1284</v>
      </c>
      <c r="AV180" s="1073" t="s">
        <v>1261</v>
      </c>
      <c r="AW180" s="1073" t="s">
        <v>3670</v>
      </c>
      <c r="AX180" s="1073" t="s">
        <v>457</v>
      </c>
      <c r="AY180" s="1074" t="s">
        <v>1262</v>
      </c>
    </row>
    <row r="181" spans="2:65" s="1048" customFormat="1" ht="16.5" customHeight="1">
      <c r="B181" s="1072"/>
      <c r="C181" s="1185" t="s">
        <v>1264</v>
      </c>
      <c r="D181" s="1185" t="s">
        <v>1257</v>
      </c>
      <c r="E181" s="1186" t="s">
        <v>2353</v>
      </c>
      <c r="F181" s="1374" t="s">
        <v>2352</v>
      </c>
      <c r="G181" s="1374"/>
      <c r="H181" s="1374"/>
      <c r="I181" s="1374"/>
      <c r="J181" s="1187" t="s">
        <v>1292</v>
      </c>
      <c r="K181" s="1188">
        <v>76</v>
      </c>
      <c r="L181" s="1375">
        <v>0</v>
      </c>
      <c r="M181" s="1375"/>
      <c r="N181" s="1376">
        <f>ROUND(L181*K181,2)</f>
        <v>0</v>
      </c>
      <c r="O181" s="1376"/>
      <c r="P181" s="1376"/>
      <c r="Q181" s="1376"/>
      <c r="R181" s="1071"/>
      <c r="T181" s="1057" t="s">
        <v>3256</v>
      </c>
      <c r="U181" s="1070" t="s">
        <v>1256</v>
      </c>
      <c r="V181" s="1065"/>
      <c r="W181" s="1069">
        <f>V181*K181</f>
        <v>0</v>
      </c>
      <c r="X181" s="1069">
        <v>0</v>
      </c>
      <c r="Y181" s="1069">
        <f>X181*K181</f>
        <v>0</v>
      </c>
      <c r="Z181" s="1069">
        <v>0</v>
      </c>
      <c r="AA181" s="1068">
        <f>Z181*K181</f>
        <v>0</v>
      </c>
      <c r="AR181" s="1053" t="s">
        <v>1261</v>
      </c>
      <c r="AT181" s="1053" t="s">
        <v>1257</v>
      </c>
      <c r="AU181" s="1053" t="s">
        <v>1284</v>
      </c>
      <c r="AY181" s="1053" t="s">
        <v>1262</v>
      </c>
      <c r="BE181" s="1052">
        <f>IF(U181="základní",N181,0)</f>
        <v>0</v>
      </c>
      <c r="BF181" s="1052">
        <f>IF(U181="snížená",N181,0)</f>
        <v>0</v>
      </c>
      <c r="BG181" s="1052">
        <f>IF(U181="zákl. přenesená",N181,0)</f>
        <v>0</v>
      </c>
      <c r="BH181" s="1052">
        <f>IF(U181="sníž. přenesená",N181,0)</f>
        <v>0</v>
      </c>
      <c r="BI181" s="1052">
        <f>IF(U181="nulová",N181,0)</f>
        <v>0</v>
      </c>
      <c r="BJ181" s="1053" t="s">
        <v>457</v>
      </c>
      <c r="BK181" s="1052">
        <f>ROUND(L181*K181,2)</f>
        <v>0</v>
      </c>
      <c r="BL181" s="1053" t="s">
        <v>1261</v>
      </c>
      <c r="BM181" s="1053" t="s">
        <v>1336</v>
      </c>
    </row>
    <row r="182" spans="2:51" s="1080" customFormat="1" ht="25.5" customHeight="1">
      <c r="B182" s="1086"/>
      <c r="C182" s="1177"/>
      <c r="D182" s="1177"/>
      <c r="E182" s="1189" t="s">
        <v>3256</v>
      </c>
      <c r="F182" s="1377" t="s">
        <v>2351</v>
      </c>
      <c r="G182" s="1378"/>
      <c r="H182" s="1378"/>
      <c r="I182" s="1378"/>
      <c r="J182" s="1177"/>
      <c r="K182" s="1190">
        <v>76</v>
      </c>
      <c r="L182" s="1083"/>
      <c r="M182" s="1083"/>
      <c r="N182" s="1177"/>
      <c r="O182" s="1177"/>
      <c r="P182" s="1177"/>
      <c r="Q182" s="1177"/>
      <c r="R182" s="1085"/>
      <c r="T182" s="1084"/>
      <c r="U182" s="1083"/>
      <c r="V182" s="1083"/>
      <c r="W182" s="1083"/>
      <c r="X182" s="1083"/>
      <c r="Y182" s="1083"/>
      <c r="Z182" s="1083"/>
      <c r="AA182" s="1082"/>
      <c r="AT182" s="1081" t="s">
        <v>1285</v>
      </c>
      <c r="AU182" s="1081" t="s">
        <v>1284</v>
      </c>
      <c r="AV182" s="1080" t="s">
        <v>1284</v>
      </c>
      <c r="AW182" s="1080" t="s">
        <v>3670</v>
      </c>
      <c r="AX182" s="1080" t="s">
        <v>1258</v>
      </c>
      <c r="AY182" s="1081" t="s">
        <v>1262</v>
      </c>
    </row>
    <row r="183" spans="2:51" s="1073" customFormat="1" ht="16.5" customHeight="1">
      <c r="B183" s="1079"/>
      <c r="C183" s="1178"/>
      <c r="D183" s="1178"/>
      <c r="E183" s="1191" t="s">
        <v>3256</v>
      </c>
      <c r="F183" s="1372" t="s">
        <v>1386</v>
      </c>
      <c r="G183" s="1373"/>
      <c r="H183" s="1373"/>
      <c r="I183" s="1373"/>
      <c r="J183" s="1178"/>
      <c r="K183" s="1192">
        <v>76</v>
      </c>
      <c r="L183" s="1076"/>
      <c r="M183" s="1076"/>
      <c r="N183" s="1178"/>
      <c r="O183" s="1178"/>
      <c r="P183" s="1178"/>
      <c r="Q183" s="1178"/>
      <c r="R183" s="1078"/>
      <c r="T183" s="1077"/>
      <c r="U183" s="1076"/>
      <c r="V183" s="1076"/>
      <c r="W183" s="1076"/>
      <c r="X183" s="1076"/>
      <c r="Y183" s="1076"/>
      <c r="Z183" s="1076"/>
      <c r="AA183" s="1075"/>
      <c r="AT183" s="1074" t="s">
        <v>1285</v>
      </c>
      <c r="AU183" s="1074" t="s">
        <v>1284</v>
      </c>
      <c r="AV183" s="1073" t="s">
        <v>1261</v>
      </c>
      <c r="AW183" s="1073" t="s">
        <v>3670</v>
      </c>
      <c r="AX183" s="1073" t="s">
        <v>457</v>
      </c>
      <c r="AY183" s="1074" t="s">
        <v>1262</v>
      </c>
    </row>
    <row r="184" spans="2:65" s="1048" customFormat="1" ht="25.5" customHeight="1">
      <c r="B184" s="1072"/>
      <c r="C184" s="1185" t="s">
        <v>2358</v>
      </c>
      <c r="D184" s="1185" t="s">
        <v>1257</v>
      </c>
      <c r="E184" s="1186" t="s">
        <v>2349</v>
      </c>
      <c r="F184" s="1374" t="s">
        <v>2348</v>
      </c>
      <c r="G184" s="1374"/>
      <c r="H184" s="1374"/>
      <c r="I184" s="1374"/>
      <c r="J184" s="1187" t="s">
        <v>1292</v>
      </c>
      <c r="K184" s="1188">
        <v>76</v>
      </c>
      <c r="L184" s="1375">
        <v>0</v>
      </c>
      <c r="M184" s="1375"/>
      <c r="N184" s="1376">
        <f>ROUND(L184*K184,2)</f>
        <v>0</v>
      </c>
      <c r="O184" s="1376"/>
      <c r="P184" s="1376"/>
      <c r="Q184" s="1376"/>
      <c r="R184" s="1071"/>
      <c r="T184" s="1057" t="s">
        <v>3256</v>
      </c>
      <c r="U184" s="1070" t="s">
        <v>1256</v>
      </c>
      <c r="V184" s="1065"/>
      <c r="W184" s="1069">
        <f>V184*K184</f>
        <v>0</v>
      </c>
      <c r="X184" s="1069">
        <v>0</v>
      </c>
      <c r="Y184" s="1069">
        <f>X184*K184</f>
        <v>0</v>
      </c>
      <c r="Z184" s="1069">
        <v>0</v>
      </c>
      <c r="AA184" s="1068">
        <f>Z184*K184</f>
        <v>0</v>
      </c>
      <c r="AR184" s="1053" t="s">
        <v>1261</v>
      </c>
      <c r="AT184" s="1053" t="s">
        <v>1257</v>
      </c>
      <c r="AU184" s="1053" t="s">
        <v>1284</v>
      </c>
      <c r="AY184" s="1053" t="s">
        <v>1262</v>
      </c>
      <c r="BE184" s="1052">
        <f>IF(U184="základní",N184,0)</f>
        <v>0</v>
      </c>
      <c r="BF184" s="1052">
        <f>IF(U184="snížená",N184,0)</f>
        <v>0</v>
      </c>
      <c r="BG184" s="1052">
        <f>IF(U184="zákl. přenesená",N184,0)</f>
        <v>0</v>
      </c>
      <c r="BH184" s="1052">
        <f>IF(U184="sníž. přenesená",N184,0)</f>
        <v>0</v>
      </c>
      <c r="BI184" s="1052">
        <f>IF(U184="nulová",N184,0)</f>
        <v>0</v>
      </c>
      <c r="BJ184" s="1053" t="s">
        <v>457</v>
      </c>
      <c r="BK184" s="1052">
        <f>ROUND(L184*K184,2)</f>
        <v>0</v>
      </c>
      <c r="BL184" s="1053" t="s">
        <v>1261</v>
      </c>
      <c r="BM184" s="1053" t="s">
        <v>2322</v>
      </c>
    </row>
    <row r="185" spans="2:63" s="1087" customFormat="1" ht="29.85" customHeight="1">
      <c r="B185" s="1096"/>
      <c r="C185" s="1182"/>
      <c r="D185" s="1184" t="s">
        <v>2347</v>
      </c>
      <c r="E185" s="1184"/>
      <c r="F185" s="1184"/>
      <c r="G185" s="1184"/>
      <c r="H185" s="1184"/>
      <c r="I185" s="1184"/>
      <c r="J185" s="1184"/>
      <c r="K185" s="1184"/>
      <c r="L185" s="1097"/>
      <c r="M185" s="1097"/>
      <c r="N185" s="1388">
        <f>BK185</f>
        <v>0</v>
      </c>
      <c r="O185" s="1389"/>
      <c r="P185" s="1389"/>
      <c r="Q185" s="1389"/>
      <c r="R185" s="1095"/>
      <c r="T185" s="1094"/>
      <c r="U185" s="1092"/>
      <c r="V185" s="1092"/>
      <c r="W185" s="1093">
        <f>SUM(W186:W234)</f>
        <v>0</v>
      </c>
      <c r="X185" s="1092"/>
      <c r="Y185" s="1093">
        <f>SUM(Y186:Y234)</f>
        <v>0</v>
      </c>
      <c r="Z185" s="1092"/>
      <c r="AA185" s="1091">
        <f>SUM(AA186:AA234)</f>
        <v>0</v>
      </c>
      <c r="AR185" s="1089" t="s">
        <v>457</v>
      </c>
      <c r="AT185" s="1090" t="s">
        <v>1259</v>
      </c>
      <c r="AU185" s="1090" t="s">
        <v>457</v>
      </c>
      <c r="AY185" s="1089" t="s">
        <v>1262</v>
      </c>
      <c r="BK185" s="1088">
        <f>SUM(BK186:BK234)</f>
        <v>0</v>
      </c>
    </row>
    <row r="186" spans="2:65" s="1048" customFormat="1" ht="25.5" customHeight="1">
      <c r="B186" s="1072"/>
      <c r="C186" s="1185" t="s">
        <v>2354</v>
      </c>
      <c r="D186" s="1185" t="s">
        <v>1257</v>
      </c>
      <c r="E186" s="1186" t="s">
        <v>2345</v>
      </c>
      <c r="F186" s="1374" t="s">
        <v>2344</v>
      </c>
      <c r="G186" s="1374"/>
      <c r="H186" s="1374"/>
      <c r="I186" s="1374"/>
      <c r="J186" s="1187" t="s">
        <v>14</v>
      </c>
      <c r="K186" s="1188">
        <v>18.88</v>
      </c>
      <c r="L186" s="1375">
        <v>0</v>
      </c>
      <c r="M186" s="1375"/>
      <c r="N186" s="1376">
        <f>ROUND(L186*K186,2)</f>
        <v>0</v>
      </c>
      <c r="O186" s="1376"/>
      <c r="P186" s="1376"/>
      <c r="Q186" s="1376"/>
      <c r="R186" s="1071"/>
      <c r="T186" s="1057" t="s">
        <v>3256</v>
      </c>
      <c r="U186" s="1070" t="s">
        <v>1256</v>
      </c>
      <c r="V186" s="1065"/>
      <c r="W186" s="1069">
        <f>V186*K186</f>
        <v>0</v>
      </c>
      <c r="X186" s="1069">
        <v>0</v>
      </c>
      <c r="Y186" s="1069">
        <f>X186*K186</f>
        <v>0</v>
      </c>
      <c r="Z186" s="1069">
        <v>0</v>
      </c>
      <c r="AA186" s="1068">
        <f>Z186*K186</f>
        <v>0</v>
      </c>
      <c r="AR186" s="1053" t="s">
        <v>1261</v>
      </c>
      <c r="AT186" s="1053" t="s">
        <v>1257</v>
      </c>
      <c r="AU186" s="1053" t="s">
        <v>1284</v>
      </c>
      <c r="AY186" s="1053" t="s">
        <v>1262</v>
      </c>
      <c r="BE186" s="1052">
        <f>IF(U186="základní",N186,0)</f>
        <v>0</v>
      </c>
      <c r="BF186" s="1052">
        <f>IF(U186="snížená",N186,0)</f>
        <v>0</v>
      </c>
      <c r="BG186" s="1052">
        <f>IF(U186="zákl. přenesená",N186,0)</f>
        <v>0</v>
      </c>
      <c r="BH186" s="1052">
        <f>IF(U186="sníž. přenesená",N186,0)</f>
        <v>0</v>
      </c>
      <c r="BI186" s="1052">
        <f>IF(U186="nulová",N186,0)</f>
        <v>0</v>
      </c>
      <c r="BJ186" s="1053" t="s">
        <v>457</v>
      </c>
      <c r="BK186" s="1052">
        <f>ROUND(L186*K186,2)</f>
        <v>0</v>
      </c>
      <c r="BL186" s="1053" t="s">
        <v>1261</v>
      </c>
      <c r="BM186" s="1053" t="s">
        <v>2315</v>
      </c>
    </row>
    <row r="187" spans="2:51" s="1080" customFormat="1" ht="16.5" customHeight="1">
      <c r="B187" s="1086"/>
      <c r="C187" s="1177"/>
      <c r="D187" s="1177"/>
      <c r="E187" s="1189" t="s">
        <v>3256</v>
      </c>
      <c r="F187" s="1377" t="s">
        <v>2343</v>
      </c>
      <c r="G187" s="1378"/>
      <c r="H187" s="1378"/>
      <c r="I187" s="1378"/>
      <c r="J187" s="1177"/>
      <c r="K187" s="1190">
        <v>18.88</v>
      </c>
      <c r="L187" s="1083"/>
      <c r="M187" s="1083"/>
      <c r="N187" s="1177"/>
      <c r="O187" s="1177"/>
      <c r="P187" s="1177"/>
      <c r="Q187" s="1177"/>
      <c r="R187" s="1085"/>
      <c r="T187" s="1084"/>
      <c r="U187" s="1083"/>
      <c r="V187" s="1083"/>
      <c r="W187" s="1083"/>
      <c r="X187" s="1083"/>
      <c r="Y187" s="1083"/>
      <c r="Z187" s="1083"/>
      <c r="AA187" s="1082"/>
      <c r="AT187" s="1081" t="s">
        <v>1285</v>
      </c>
      <c r="AU187" s="1081" t="s">
        <v>1284</v>
      </c>
      <c r="AV187" s="1080" t="s">
        <v>1284</v>
      </c>
      <c r="AW187" s="1080" t="s">
        <v>3670</v>
      </c>
      <c r="AX187" s="1080" t="s">
        <v>1258</v>
      </c>
      <c r="AY187" s="1081" t="s">
        <v>1262</v>
      </c>
    </row>
    <row r="188" spans="2:51" s="1073" customFormat="1" ht="16.5" customHeight="1">
      <c r="B188" s="1079"/>
      <c r="C188" s="1178"/>
      <c r="D188" s="1178"/>
      <c r="E188" s="1191" t="s">
        <v>3256</v>
      </c>
      <c r="F188" s="1372" t="s">
        <v>1386</v>
      </c>
      <c r="G188" s="1373"/>
      <c r="H188" s="1373"/>
      <c r="I188" s="1373"/>
      <c r="J188" s="1178"/>
      <c r="K188" s="1192">
        <v>18.88</v>
      </c>
      <c r="L188" s="1076"/>
      <c r="M188" s="1076"/>
      <c r="N188" s="1178"/>
      <c r="O188" s="1178"/>
      <c r="P188" s="1178"/>
      <c r="Q188" s="1178"/>
      <c r="R188" s="1078"/>
      <c r="T188" s="1077"/>
      <c r="U188" s="1076"/>
      <c r="V188" s="1076"/>
      <c r="W188" s="1076"/>
      <c r="X188" s="1076"/>
      <c r="Y188" s="1076"/>
      <c r="Z188" s="1076"/>
      <c r="AA188" s="1075"/>
      <c r="AT188" s="1074" t="s">
        <v>1285</v>
      </c>
      <c r="AU188" s="1074" t="s">
        <v>1284</v>
      </c>
      <c r="AV188" s="1073" t="s">
        <v>1261</v>
      </c>
      <c r="AW188" s="1073" t="s">
        <v>3670</v>
      </c>
      <c r="AX188" s="1073" t="s">
        <v>457</v>
      </c>
      <c r="AY188" s="1074" t="s">
        <v>1262</v>
      </c>
    </row>
    <row r="189" spans="2:65" s="1048" customFormat="1" ht="25.5" customHeight="1">
      <c r="B189" s="1072"/>
      <c r="C189" s="1185" t="s">
        <v>2350</v>
      </c>
      <c r="D189" s="1185" t="s">
        <v>1257</v>
      </c>
      <c r="E189" s="1186" t="s">
        <v>2341</v>
      </c>
      <c r="F189" s="1374" t="s">
        <v>2340</v>
      </c>
      <c r="G189" s="1374"/>
      <c r="H189" s="1374"/>
      <c r="I189" s="1374"/>
      <c r="J189" s="1187" t="s">
        <v>14</v>
      </c>
      <c r="K189" s="1188">
        <v>278.36</v>
      </c>
      <c r="L189" s="1375">
        <v>0</v>
      </c>
      <c r="M189" s="1375"/>
      <c r="N189" s="1376">
        <f>ROUND(L189*K189,2)</f>
        <v>0</v>
      </c>
      <c r="O189" s="1376"/>
      <c r="P189" s="1376"/>
      <c r="Q189" s="1376"/>
      <c r="R189" s="1071"/>
      <c r="T189" s="1057" t="s">
        <v>3256</v>
      </c>
      <c r="U189" s="1070" t="s">
        <v>1256</v>
      </c>
      <c r="V189" s="1065"/>
      <c r="W189" s="1069">
        <f>V189*K189</f>
        <v>0</v>
      </c>
      <c r="X189" s="1069">
        <v>0</v>
      </c>
      <c r="Y189" s="1069">
        <f>X189*K189</f>
        <v>0</v>
      </c>
      <c r="Z189" s="1069">
        <v>0</v>
      </c>
      <c r="AA189" s="1068">
        <f>Z189*K189</f>
        <v>0</v>
      </c>
      <c r="AR189" s="1053" t="s">
        <v>1261</v>
      </c>
      <c r="AT189" s="1053" t="s">
        <v>1257</v>
      </c>
      <c r="AU189" s="1053" t="s">
        <v>1284</v>
      </c>
      <c r="AY189" s="1053" t="s">
        <v>1262</v>
      </c>
      <c r="BE189" s="1052">
        <f>IF(U189="základní",N189,0)</f>
        <v>0</v>
      </c>
      <c r="BF189" s="1052">
        <f>IF(U189="snížená",N189,0)</f>
        <v>0</v>
      </c>
      <c r="BG189" s="1052">
        <f>IF(U189="zákl. přenesená",N189,0)</f>
        <v>0</v>
      </c>
      <c r="BH189" s="1052">
        <f>IF(U189="sníž. přenesená",N189,0)</f>
        <v>0</v>
      </c>
      <c r="BI189" s="1052">
        <f>IF(U189="nulová",N189,0)</f>
        <v>0</v>
      </c>
      <c r="BJ189" s="1053" t="s">
        <v>457</v>
      </c>
      <c r="BK189" s="1052">
        <f>ROUND(L189*K189,2)</f>
        <v>0</v>
      </c>
      <c r="BL189" s="1053" t="s">
        <v>1261</v>
      </c>
      <c r="BM189" s="1053" t="s">
        <v>2306</v>
      </c>
    </row>
    <row r="190" spans="2:51" s="1080" customFormat="1" ht="16.5" customHeight="1">
      <c r="B190" s="1086"/>
      <c r="C190" s="1177"/>
      <c r="D190" s="1177"/>
      <c r="E190" s="1189" t="s">
        <v>3256</v>
      </c>
      <c r="F190" s="1377" t="s">
        <v>2339</v>
      </c>
      <c r="G190" s="1378"/>
      <c r="H190" s="1378"/>
      <c r="I190" s="1378"/>
      <c r="J190" s="1177"/>
      <c r="K190" s="1190">
        <v>173.42</v>
      </c>
      <c r="L190" s="1083"/>
      <c r="M190" s="1083"/>
      <c r="N190" s="1177"/>
      <c r="O190" s="1177"/>
      <c r="P190" s="1177"/>
      <c r="Q190" s="1177"/>
      <c r="R190" s="1085"/>
      <c r="T190" s="1084"/>
      <c r="U190" s="1083"/>
      <c r="V190" s="1083"/>
      <c r="W190" s="1083"/>
      <c r="X190" s="1083"/>
      <c r="Y190" s="1083"/>
      <c r="Z190" s="1083"/>
      <c r="AA190" s="1082"/>
      <c r="AT190" s="1081" t="s">
        <v>1285</v>
      </c>
      <c r="AU190" s="1081" t="s">
        <v>1284</v>
      </c>
      <c r="AV190" s="1080" t="s">
        <v>1284</v>
      </c>
      <c r="AW190" s="1080" t="s">
        <v>3670</v>
      </c>
      <c r="AX190" s="1080" t="s">
        <v>1258</v>
      </c>
      <c r="AY190" s="1081" t="s">
        <v>1262</v>
      </c>
    </row>
    <row r="191" spans="2:51" s="1080" customFormat="1" ht="16.5" customHeight="1">
      <c r="B191" s="1086"/>
      <c r="C191" s="1177"/>
      <c r="D191" s="1177"/>
      <c r="E191" s="1189" t="s">
        <v>3256</v>
      </c>
      <c r="F191" s="1379" t="s">
        <v>2338</v>
      </c>
      <c r="G191" s="1380"/>
      <c r="H191" s="1380"/>
      <c r="I191" s="1380"/>
      <c r="J191" s="1177"/>
      <c r="K191" s="1190">
        <v>104.94</v>
      </c>
      <c r="L191" s="1083"/>
      <c r="M191" s="1083"/>
      <c r="N191" s="1177"/>
      <c r="O191" s="1177"/>
      <c r="P191" s="1177"/>
      <c r="Q191" s="1177"/>
      <c r="R191" s="1085"/>
      <c r="T191" s="1084"/>
      <c r="U191" s="1083"/>
      <c r="V191" s="1083"/>
      <c r="W191" s="1083"/>
      <c r="X191" s="1083"/>
      <c r="Y191" s="1083"/>
      <c r="Z191" s="1083"/>
      <c r="AA191" s="1082"/>
      <c r="AT191" s="1081" t="s">
        <v>1285</v>
      </c>
      <c r="AU191" s="1081" t="s">
        <v>1284</v>
      </c>
      <c r="AV191" s="1080" t="s">
        <v>1284</v>
      </c>
      <c r="AW191" s="1080" t="s">
        <v>3670</v>
      </c>
      <c r="AX191" s="1080" t="s">
        <v>1258</v>
      </c>
      <c r="AY191" s="1081" t="s">
        <v>1262</v>
      </c>
    </row>
    <row r="192" spans="2:51" s="1073" customFormat="1" ht="16.5" customHeight="1">
      <c r="B192" s="1079"/>
      <c r="C192" s="1178"/>
      <c r="D192" s="1178"/>
      <c r="E192" s="1191" t="s">
        <v>3256</v>
      </c>
      <c r="F192" s="1372" t="s">
        <v>1386</v>
      </c>
      <c r="G192" s="1373"/>
      <c r="H192" s="1373"/>
      <c r="I192" s="1373"/>
      <c r="J192" s="1178"/>
      <c r="K192" s="1192">
        <v>278.36</v>
      </c>
      <c r="L192" s="1076"/>
      <c r="M192" s="1076"/>
      <c r="N192" s="1178"/>
      <c r="O192" s="1178"/>
      <c r="P192" s="1178"/>
      <c r="Q192" s="1178"/>
      <c r="R192" s="1078"/>
      <c r="T192" s="1077"/>
      <c r="U192" s="1076"/>
      <c r="V192" s="1076"/>
      <c r="W192" s="1076"/>
      <c r="X192" s="1076"/>
      <c r="Y192" s="1076"/>
      <c r="Z192" s="1076"/>
      <c r="AA192" s="1075"/>
      <c r="AT192" s="1074" t="s">
        <v>1285</v>
      </c>
      <c r="AU192" s="1074" t="s">
        <v>1284</v>
      </c>
      <c r="AV192" s="1073" t="s">
        <v>1261</v>
      </c>
      <c r="AW192" s="1073" t="s">
        <v>3670</v>
      </c>
      <c r="AX192" s="1073" t="s">
        <v>457</v>
      </c>
      <c r="AY192" s="1074" t="s">
        <v>1262</v>
      </c>
    </row>
    <row r="193" spans="2:65" s="1048" customFormat="1" ht="25.5" customHeight="1">
      <c r="B193" s="1072"/>
      <c r="C193" s="1185" t="s">
        <v>2346</v>
      </c>
      <c r="D193" s="1185" t="s">
        <v>1257</v>
      </c>
      <c r="E193" s="1186" t="s">
        <v>2336</v>
      </c>
      <c r="F193" s="1374" t="s">
        <v>2335</v>
      </c>
      <c r="G193" s="1374"/>
      <c r="H193" s="1374"/>
      <c r="I193" s="1374"/>
      <c r="J193" s="1187" t="s">
        <v>14</v>
      </c>
      <c r="K193" s="1188">
        <v>46.16</v>
      </c>
      <c r="L193" s="1375">
        <v>0</v>
      </c>
      <c r="M193" s="1375"/>
      <c r="N193" s="1376">
        <f>ROUND(L193*K193,2)</f>
        <v>0</v>
      </c>
      <c r="O193" s="1376"/>
      <c r="P193" s="1376"/>
      <c r="Q193" s="1376"/>
      <c r="R193" s="1071"/>
      <c r="T193" s="1057" t="s">
        <v>3256</v>
      </c>
      <c r="U193" s="1070" t="s">
        <v>1256</v>
      </c>
      <c r="V193" s="1065"/>
      <c r="W193" s="1069">
        <f>V193*K193</f>
        <v>0</v>
      </c>
      <c r="X193" s="1069">
        <v>0</v>
      </c>
      <c r="Y193" s="1069">
        <f>X193*K193</f>
        <v>0</v>
      </c>
      <c r="Z193" s="1069">
        <v>0</v>
      </c>
      <c r="AA193" s="1068">
        <f>Z193*K193</f>
        <v>0</v>
      </c>
      <c r="AR193" s="1053" t="s">
        <v>1261</v>
      </c>
      <c r="AT193" s="1053" t="s">
        <v>1257</v>
      </c>
      <c r="AU193" s="1053" t="s">
        <v>1284</v>
      </c>
      <c r="AY193" s="1053" t="s">
        <v>1262</v>
      </c>
      <c r="BE193" s="1052">
        <f>IF(U193="základní",N193,0)</f>
        <v>0</v>
      </c>
      <c r="BF193" s="1052">
        <f>IF(U193="snížená",N193,0)</f>
        <v>0</v>
      </c>
      <c r="BG193" s="1052">
        <f>IF(U193="zákl. přenesená",N193,0)</f>
        <v>0</v>
      </c>
      <c r="BH193" s="1052">
        <f>IF(U193="sníž. přenesená",N193,0)</f>
        <v>0</v>
      </c>
      <c r="BI193" s="1052">
        <f>IF(U193="nulová",N193,0)</f>
        <v>0</v>
      </c>
      <c r="BJ193" s="1053" t="s">
        <v>457</v>
      </c>
      <c r="BK193" s="1052">
        <f>ROUND(L193*K193,2)</f>
        <v>0</v>
      </c>
      <c r="BL193" s="1053" t="s">
        <v>1261</v>
      </c>
      <c r="BM193" s="1053" t="s">
        <v>2296</v>
      </c>
    </row>
    <row r="194" spans="2:51" s="1080" customFormat="1" ht="16.5" customHeight="1">
      <c r="B194" s="1086"/>
      <c r="C194" s="1177"/>
      <c r="D194" s="1177"/>
      <c r="E194" s="1189" t="s">
        <v>3256</v>
      </c>
      <c r="F194" s="1377" t="s">
        <v>2334</v>
      </c>
      <c r="G194" s="1378"/>
      <c r="H194" s="1378"/>
      <c r="I194" s="1378"/>
      <c r="J194" s="1177"/>
      <c r="K194" s="1190">
        <v>46.16</v>
      </c>
      <c r="L194" s="1083"/>
      <c r="M194" s="1083"/>
      <c r="N194" s="1177"/>
      <c r="O194" s="1177"/>
      <c r="P194" s="1177"/>
      <c r="Q194" s="1177"/>
      <c r="R194" s="1085"/>
      <c r="T194" s="1084"/>
      <c r="U194" s="1083"/>
      <c r="V194" s="1083"/>
      <c r="W194" s="1083"/>
      <c r="X194" s="1083"/>
      <c r="Y194" s="1083"/>
      <c r="Z194" s="1083"/>
      <c r="AA194" s="1082"/>
      <c r="AT194" s="1081" t="s">
        <v>1285</v>
      </c>
      <c r="AU194" s="1081" t="s">
        <v>1284</v>
      </c>
      <c r="AV194" s="1080" t="s">
        <v>1284</v>
      </c>
      <c r="AW194" s="1080" t="s">
        <v>3670</v>
      </c>
      <c r="AX194" s="1080" t="s">
        <v>1258</v>
      </c>
      <c r="AY194" s="1081" t="s">
        <v>1262</v>
      </c>
    </row>
    <row r="195" spans="2:51" s="1073" customFormat="1" ht="16.5" customHeight="1">
      <c r="B195" s="1079"/>
      <c r="C195" s="1178"/>
      <c r="D195" s="1178"/>
      <c r="E195" s="1191" t="s">
        <v>3256</v>
      </c>
      <c r="F195" s="1372" t="s">
        <v>1386</v>
      </c>
      <c r="G195" s="1373"/>
      <c r="H195" s="1373"/>
      <c r="I195" s="1373"/>
      <c r="J195" s="1178"/>
      <c r="K195" s="1192">
        <v>46.16</v>
      </c>
      <c r="L195" s="1076"/>
      <c r="M195" s="1076"/>
      <c r="N195" s="1178"/>
      <c r="O195" s="1178"/>
      <c r="P195" s="1178"/>
      <c r="Q195" s="1178"/>
      <c r="R195" s="1078"/>
      <c r="T195" s="1077"/>
      <c r="U195" s="1076"/>
      <c r="V195" s="1076"/>
      <c r="W195" s="1076"/>
      <c r="X195" s="1076"/>
      <c r="Y195" s="1076"/>
      <c r="Z195" s="1076"/>
      <c r="AA195" s="1075"/>
      <c r="AT195" s="1074" t="s">
        <v>1285</v>
      </c>
      <c r="AU195" s="1074" t="s">
        <v>1284</v>
      </c>
      <c r="AV195" s="1073" t="s">
        <v>1261</v>
      </c>
      <c r="AW195" s="1073" t="s">
        <v>3670</v>
      </c>
      <c r="AX195" s="1073" t="s">
        <v>457</v>
      </c>
      <c r="AY195" s="1074" t="s">
        <v>1262</v>
      </c>
    </row>
    <row r="196" spans="2:65" s="1048" customFormat="1" ht="25.5" customHeight="1">
      <c r="B196" s="1072"/>
      <c r="C196" s="1185" t="s">
        <v>2342</v>
      </c>
      <c r="D196" s="1185" t="s">
        <v>1257</v>
      </c>
      <c r="E196" s="1186" t="s">
        <v>2332</v>
      </c>
      <c r="F196" s="1374" t="s">
        <v>2331</v>
      </c>
      <c r="G196" s="1374"/>
      <c r="H196" s="1374"/>
      <c r="I196" s="1374"/>
      <c r="J196" s="1187" t="s">
        <v>14</v>
      </c>
      <c r="K196" s="1188">
        <v>343.4</v>
      </c>
      <c r="L196" s="1375">
        <v>0</v>
      </c>
      <c r="M196" s="1375"/>
      <c r="N196" s="1376">
        <f>ROUND(L196*K196,2)</f>
        <v>0</v>
      </c>
      <c r="O196" s="1376"/>
      <c r="P196" s="1376"/>
      <c r="Q196" s="1376"/>
      <c r="R196" s="1071"/>
      <c r="T196" s="1057" t="s">
        <v>3256</v>
      </c>
      <c r="U196" s="1070" t="s">
        <v>1256</v>
      </c>
      <c r="V196" s="1065"/>
      <c r="W196" s="1069">
        <f>V196*K196</f>
        <v>0</v>
      </c>
      <c r="X196" s="1069">
        <v>0</v>
      </c>
      <c r="Y196" s="1069">
        <f>X196*K196</f>
        <v>0</v>
      </c>
      <c r="Z196" s="1069">
        <v>0</v>
      </c>
      <c r="AA196" s="1068">
        <f>Z196*K196</f>
        <v>0</v>
      </c>
      <c r="AR196" s="1053" t="s">
        <v>1261</v>
      </c>
      <c r="AT196" s="1053" t="s">
        <v>1257</v>
      </c>
      <c r="AU196" s="1053" t="s">
        <v>1284</v>
      </c>
      <c r="AY196" s="1053" t="s">
        <v>1262</v>
      </c>
      <c r="BE196" s="1052">
        <f>IF(U196="základní",N196,0)</f>
        <v>0</v>
      </c>
      <c r="BF196" s="1052">
        <f>IF(U196="snížená",N196,0)</f>
        <v>0</v>
      </c>
      <c r="BG196" s="1052">
        <f>IF(U196="zákl. přenesená",N196,0)</f>
        <v>0</v>
      </c>
      <c r="BH196" s="1052">
        <f>IF(U196="sníž. přenesená",N196,0)</f>
        <v>0</v>
      </c>
      <c r="BI196" s="1052">
        <f>IF(U196="nulová",N196,0)</f>
        <v>0</v>
      </c>
      <c r="BJ196" s="1053" t="s">
        <v>457</v>
      </c>
      <c r="BK196" s="1052">
        <f>ROUND(L196*K196,2)</f>
        <v>0</v>
      </c>
      <c r="BL196" s="1053" t="s">
        <v>1261</v>
      </c>
      <c r="BM196" s="1053" t="s">
        <v>2289</v>
      </c>
    </row>
    <row r="197" spans="2:51" s="1080" customFormat="1" ht="16.5" customHeight="1">
      <c r="B197" s="1086"/>
      <c r="C197" s="1177"/>
      <c r="D197" s="1177"/>
      <c r="E197" s="1189" t="s">
        <v>3256</v>
      </c>
      <c r="F197" s="1377" t="s">
        <v>2330</v>
      </c>
      <c r="G197" s="1378"/>
      <c r="H197" s="1378"/>
      <c r="I197" s="1378"/>
      <c r="J197" s="1177"/>
      <c r="K197" s="1190">
        <v>343.4</v>
      </c>
      <c r="L197" s="1083"/>
      <c r="M197" s="1083"/>
      <c r="N197" s="1177"/>
      <c r="O197" s="1177"/>
      <c r="P197" s="1177"/>
      <c r="Q197" s="1177"/>
      <c r="R197" s="1085"/>
      <c r="T197" s="1084"/>
      <c r="U197" s="1083"/>
      <c r="V197" s="1083"/>
      <c r="W197" s="1083"/>
      <c r="X197" s="1083"/>
      <c r="Y197" s="1083"/>
      <c r="Z197" s="1083"/>
      <c r="AA197" s="1082"/>
      <c r="AT197" s="1081" t="s">
        <v>1285</v>
      </c>
      <c r="AU197" s="1081" t="s">
        <v>1284</v>
      </c>
      <c r="AV197" s="1080" t="s">
        <v>1284</v>
      </c>
      <c r="AW197" s="1080" t="s">
        <v>3670</v>
      </c>
      <c r="AX197" s="1080" t="s">
        <v>1258</v>
      </c>
      <c r="AY197" s="1081" t="s">
        <v>1262</v>
      </c>
    </row>
    <row r="198" spans="2:51" s="1073" customFormat="1" ht="16.5" customHeight="1">
      <c r="B198" s="1079"/>
      <c r="C198" s="1178"/>
      <c r="D198" s="1178"/>
      <c r="E198" s="1191" t="s">
        <v>3256</v>
      </c>
      <c r="F198" s="1372" t="s">
        <v>1386</v>
      </c>
      <c r="G198" s="1373"/>
      <c r="H198" s="1373"/>
      <c r="I198" s="1373"/>
      <c r="J198" s="1178"/>
      <c r="K198" s="1192">
        <v>343.4</v>
      </c>
      <c r="L198" s="1076"/>
      <c r="M198" s="1076"/>
      <c r="N198" s="1178"/>
      <c r="O198" s="1178"/>
      <c r="P198" s="1178"/>
      <c r="Q198" s="1178"/>
      <c r="R198" s="1078"/>
      <c r="T198" s="1077"/>
      <c r="U198" s="1076"/>
      <c r="V198" s="1076"/>
      <c r="W198" s="1076"/>
      <c r="X198" s="1076"/>
      <c r="Y198" s="1076"/>
      <c r="Z198" s="1076"/>
      <c r="AA198" s="1075"/>
      <c r="AT198" s="1074" t="s">
        <v>1285</v>
      </c>
      <c r="AU198" s="1074" t="s">
        <v>1284</v>
      </c>
      <c r="AV198" s="1073" t="s">
        <v>1261</v>
      </c>
      <c r="AW198" s="1073" t="s">
        <v>3670</v>
      </c>
      <c r="AX198" s="1073" t="s">
        <v>457</v>
      </c>
      <c r="AY198" s="1074" t="s">
        <v>1262</v>
      </c>
    </row>
    <row r="199" spans="2:65" s="1048" customFormat="1" ht="38.25" customHeight="1">
      <c r="B199" s="1072"/>
      <c r="C199" s="1185" t="s">
        <v>2337</v>
      </c>
      <c r="D199" s="1185" t="s">
        <v>1257</v>
      </c>
      <c r="E199" s="1186" t="s">
        <v>2329</v>
      </c>
      <c r="F199" s="1374" t="s">
        <v>2328</v>
      </c>
      <c r="G199" s="1374"/>
      <c r="H199" s="1374"/>
      <c r="I199" s="1374"/>
      <c r="J199" s="1187" t="s">
        <v>14</v>
      </c>
      <c r="K199" s="1188">
        <v>297.24</v>
      </c>
      <c r="L199" s="1375">
        <v>0</v>
      </c>
      <c r="M199" s="1375"/>
      <c r="N199" s="1376">
        <f>ROUND(L199*K199,2)</f>
        <v>0</v>
      </c>
      <c r="O199" s="1376"/>
      <c r="P199" s="1376"/>
      <c r="Q199" s="1376"/>
      <c r="R199" s="1071"/>
      <c r="T199" s="1057" t="s">
        <v>3256</v>
      </c>
      <c r="U199" s="1070" t="s">
        <v>1256</v>
      </c>
      <c r="V199" s="1065"/>
      <c r="W199" s="1069">
        <f>V199*K199</f>
        <v>0</v>
      </c>
      <c r="X199" s="1069">
        <v>0</v>
      </c>
      <c r="Y199" s="1069">
        <f>X199*K199</f>
        <v>0</v>
      </c>
      <c r="Z199" s="1069">
        <v>0</v>
      </c>
      <c r="AA199" s="1068">
        <f>Z199*K199</f>
        <v>0</v>
      </c>
      <c r="AR199" s="1053" t="s">
        <v>1261</v>
      </c>
      <c r="AT199" s="1053" t="s">
        <v>1257</v>
      </c>
      <c r="AU199" s="1053" t="s">
        <v>1284</v>
      </c>
      <c r="AY199" s="1053" t="s">
        <v>1262</v>
      </c>
      <c r="BE199" s="1052">
        <f>IF(U199="základní",N199,0)</f>
        <v>0</v>
      </c>
      <c r="BF199" s="1052">
        <f>IF(U199="snížená",N199,0)</f>
        <v>0</v>
      </c>
      <c r="BG199" s="1052">
        <f>IF(U199="zákl. přenesená",N199,0)</f>
        <v>0</v>
      </c>
      <c r="BH199" s="1052">
        <f>IF(U199="sníž. přenesená",N199,0)</f>
        <v>0</v>
      </c>
      <c r="BI199" s="1052">
        <f>IF(U199="nulová",N199,0)</f>
        <v>0</v>
      </c>
      <c r="BJ199" s="1053" t="s">
        <v>457</v>
      </c>
      <c r="BK199" s="1052">
        <f>ROUND(L199*K199,2)</f>
        <v>0</v>
      </c>
      <c r="BL199" s="1053" t="s">
        <v>1261</v>
      </c>
      <c r="BM199" s="1053" t="s">
        <v>2282</v>
      </c>
    </row>
    <row r="200" spans="2:51" s="1080" customFormat="1" ht="16.5" customHeight="1">
      <c r="B200" s="1086"/>
      <c r="C200" s="1177"/>
      <c r="D200" s="1177"/>
      <c r="E200" s="1189" t="s">
        <v>3256</v>
      </c>
      <c r="F200" s="1377" t="s">
        <v>2327</v>
      </c>
      <c r="G200" s="1378"/>
      <c r="H200" s="1378"/>
      <c r="I200" s="1378"/>
      <c r="J200" s="1177"/>
      <c r="K200" s="1190">
        <v>297.24</v>
      </c>
      <c r="L200" s="1083"/>
      <c r="M200" s="1083"/>
      <c r="N200" s="1177"/>
      <c r="O200" s="1177"/>
      <c r="P200" s="1177"/>
      <c r="Q200" s="1177"/>
      <c r="R200" s="1085"/>
      <c r="T200" s="1084"/>
      <c r="U200" s="1083"/>
      <c r="V200" s="1083"/>
      <c r="W200" s="1083"/>
      <c r="X200" s="1083"/>
      <c r="Y200" s="1083"/>
      <c r="Z200" s="1083"/>
      <c r="AA200" s="1082"/>
      <c r="AT200" s="1081" t="s">
        <v>1285</v>
      </c>
      <c r="AU200" s="1081" t="s">
        <v>1284</v>
      </c>
      <c r="AV200" s="1080" t="s">
        <v>1284</v>
      </c>
      <c r="AW200" s="1080" t="s">
        <v>3670</v>
      </c>
      <c r="AX200" s="1080" t="s">
        <v>1258</v>
      </c>
      <c r="AY200" s="1081" t="s">
        <v>1262</v>
      </c>
    </row>
    <row r="201" spans="2:51" s="1073" customFormat="1" ht="16.5" customHeight="1">
      <c r="B201" s="1079"/>
      <c r="C201" s="1178"/>
      <c r="D201" s="1178"/>
      <c r="E201" s="1191" t="s">
        <v>3256</v>
      </c>
      <c r="F201" s="1372" t="s">
        <v>1386</v>
      </c>
      <c r="G201" s="1373"/>
      <c r="H201" s="1373"/>
      <c r="I201" s="1373"/>
      <c r="J201" s="1178"/>
      <c r="K201" s="1192">
        <v>297.24</v>
      </c>
      <c r="L201" s="1076"/>
      <c r="M201" s="1076"/>
      <c r="N201" s="1178"/>
      <c r="O201" s="1178"/>
      <c r="P201" s="1178"/>
      <c r="Q201" s="1178"/>
      <c r="R201" s="1078"/>
      <c r="T201" s="1077"/>
      <c r="U201" s="1076"/>
      <c r="V201" s="1076"/>
      <c r="W201" s="1076"/>
      <c r="X201" s="1076"/>
      <c r="Y201" s="1076"/>
      <c r="Z201" s="1076"/>
      <c r="AA201" s="1075"/>
      <c r="AT201" s="1074" t="s">
        <v>1285</v>
      </c>
      <c r="AU201" s="1074" t="s">
        <v>1284</v>
      </c>
      <c r="AV201" s="1073" t="s">
        <v>1261</v>
      </c>
      <c r="AW201" s="1073" t="s">
        <v>3670</v>
      </c>
      <c r="AX201" s="1073" t="s">
        <v>457</v>
      </c>
      <c r="AY201" s="1074" t="s">
        <v>1262</v>
      </c>
    </row>
    <row r="202" spans="2:65" s="1048" customFormat="1" ht="38.25" customHeight="1">
      <c r="B202" s="1072"/>
      <c r="C202" s="1185" t="s">
        <v>2333</v>
      </c>
      <c r="D202" s="1185" t="s">
        <v>1257</v>
      </c>
      <c r="E202" s="1186" t="s">
        <v>2325</v>
      </c>
      <c r="F202" s="1374" t="s">
        <v>2324</v>
      </c>
      <c r="G202" s="1374"/>
      <c r="H202" s="1374"/>
      <c r="I202" s="1374"/>
      <c r="J202" s="1187" t="s">
        <v>14</v>
      </c>
      <c r="K202" s="1188">
        <v>46.16</v>
      </c>
      <c r="L202" s="1375">
        <v>0</v>
      </c>
      <c r="M202" s="1375"/>
      <c r="N202" s="1376">
        <f>ROUND(L202*K202,2)</f>
        <v>0</v>
      </c>
      <c r="O202" s="1376"/>
      <c r="P202" s="1376"/>
      <c r="Q202" s="1376"/>
      <c r="R202" s="1071"/>
      <c r="T202" s="1057" t="s">
        <v>3256</v>
      </c>
      <c r="U202" s="1070" t="s">
        <v>1256</v>
      </c>
      <c r="V202" s="1065"/>
      <c r="W202" s="1069">
        <f>V202*K202</f>
        <v>0</v>
      </c>
      <c r="X202" s="1069">
        <v>0</v>
      </c>
      <c r="Y202" s="1069">
        <f>X202*K202</f>
        <v>0</v>
      </c>
      <c r="Z202" s="1069">
        <v>0</v>
      </c>
      <c r="AA202" s="1068">
        <f>Z202*K202</f>
        <v>0</v>
      </c>
      <c r="AR202" s="1053" t="s">
        <v>1261</v>
      </c>
      <c r="AT202" s="1053" t="s">
        <v>1257</v>
      </c>
      <c r="AU202" s="1053" t="s">
        <v>1284</v>
      </c>
      <c r="AY202" s="1053" t="s">
        <v>1262</v>
      </c>
      <c r="BE202" s="1052">
        <f>IF(U202="základní",N202,0)</f>
        <v>0</v>
      </c>
      <c r="BF202" s="1052">
        <f>IF(U202="snížená",N202,0)</f>
        <v>0</v>
      </c>
      <c r="BG202" s="1052">
        <f>IF(U202="zákl. přenesená",N202,0)</f>
        <v>0</v>
      </c>
      <c r="BH202" s="1052">
        <f>IF(U202="sníž. přenesená",N202,0)</f>
        <v>0</v>
      </c>
      <c r="BI202" s="1052">
        <f>IF(U202="nulová",N202,0)</f>
        <v>0</v>
      </c>
      <c r="BJ202" s="1053" t="s">
        <v>457</v>
      </c>
      <c r="BK202" s="1052">
        <f>ROUND(L202*K202,2)</f>
        <v>0</v>
      </c>
      <c r="BL202" s="1053" t="s">
        <v>1261</v>
      </c>
      <c r="BM202" s="1053" t="s">
        <v>2275</v>
      </c>
    </row>
    <row r="203" spans="2:51" s="1080" customFormat="1" ht="16.5" customHeight="1">
      <c r="B203" s="1086"/>
      <c r="C203" s="1177"/>
      <c r="D203" s="1177"/>
      <c r="E203" s="1189" t="s">
        <v>3256</v>
      </c>
      <c r="F203" s="1377" t="s">
        <v>2323</v>
      </c>
      <c r="G203" s="1378"/>
      <c r="H203" s="1378"/>
      <c r="I203" s="1378"/>
      <c r="J203" s="1177"/>
      <c r="K203" s="1190">
        <v>46.16</v>
      </c>
      <c r="L203" s="1083"/>
      <c r="M203" s="1083"/>
      <c r="N203" s="1177"/>
      <c r="O203" s="1177"/>
      <c r="P203" s="1177"/>
      <c r="Q203" s="1177"/>
      <c r="R203" s="1085"/>
      <c r="T203" s="1084"/>
      <c r="U203" s="1083"/>
      <c r="V203" s="1083"/>
      <c r="W203" s="1083"/>
      <c r="X203" s="1083"/>
      <c r="Y203" s="1083"/>
      <c r="Z203" s="1083"/>
      <c r="AA203" s="1082"/>
      <c r="AT203" s="1081" t="s">
        <v>1285</v>
      </c>
      <c r="AU203" s="1081" t="s">
        <v>1284</v>
      </c>
      <c r="AV203" s="1080" t="s">
        <v>1284</v>
      </c>
      <c r="AW203" s="1080" t="s">
        <v>3670</v>
      </c>
      <c r="AX203" s="1080" t="s">
        <v>1258</v>
      </c>
      <c r="AY203" s="1081" t="s">
        <v>1262</v>
      </c>
    </row>
    <row r="204" spans="2:51" s="1073" customFormat="1" ht="16.5" customHeight="1">
      <c r="B204" s="1079"/>
      <c r="C204" s="1178"/>
      <c r="D204" s="1178"/>
      <c r="E204" s="1191" t="s">
        <v>3256</v>
      </c>
      <c r="F204" s="1372" t="s">
        <v>1386</v>
      </c>
      <c r="G204" s="1373"/>
      <c r="H204" s="1373"/>
      <c r="I204" s="1373"/>
      <c r="J204" s="1178"/>
      <c r="K204" s="1192">
        <v>46.16</v>
      </c>
      <c r="L204" s="1076"/>
      <c r="M204" s="1076"/>
      <c r="N204" s="1178"/>
      <c r="O204" s="1178"/>
      <c r="P204" s="1178"/>
      <c r="Q204" s="1178"/>
      <c r="R204" s="1078"/>
      <c r="T204" s="1077"/>
      <c r="U204" s="1076"/>
      <c r="V204" s="1076"/>
      <c r="W204" s="1076"/>
      <c r="X204" s="1076"/>
      <c r="Y204" s="1076"/>
      <c r="Z204" s="1076"/>
      <c r="AA204" s="1075"/>
      <c r="AT204" s="1074" t="s">
        <v>1285</v>
      </c>
      <c r="AU204" s="1074" t="s">
        <v>1284</v>
      </c>
      <c r="AV204" s="1073" t="s">
        <v>1261</v>
      </c>
      <c r="AW204" s="1073" t="s">
        <v>3670</v>
      </c>
      <c r="AX204" s="1073" t="s">
        <v>457</v>
      </c>
      <c r="AY204" s="1074" t="s">
        <v>1262</v>
      </c>
    </row>
    <row r="205" spans="2:65" s="1048" customFormat="1" ht="16.5" customHeight="1">
      <c r="B205" s="1072"/>
      <c r="C205" s="1193" t="s">
        <v>1336</v>
      </c>
      <c r="D205" s="1193" t="s">
        <v>1263</v>
      </c>
      <c r="E205" s="1194" t="s">
        <v>2321</v>
      </c>
      <c r="F205" s="1383" t="s">
        <v>2320</v>
      </c>
      <c r="G205" s="1383"/>
      <c r="H205" s="1383"/>
      <c r="I205" s="1383"/>
      <c r="J205" s="1195" t="s">
        <v>95</v>
      </c>
      <c r="K205" s="1196">
        <v>97.045</v>
      </c>
      <c r="L205" s="1384">
        <v>0</v>
      </c>
      <c r="M205" s="1384"/>
      <c r="N205" s="1385">
        <f>ROUND(L205*K205,2)</f>
        <v>0</v>
      </c>
      <c r="O205" s="1376"/>
      <c r="P205" s="1376"/>
      <c r="Q205" s="1376"/>
      <c r="R205" s="1071"/>
      <c r="T205" s="1057" t="s">
        <v>3256</v>
      </c>
      <c r="U205" s="1070" t="s">
        <v>1256</v>
      </c>
      <c r="V205" s="1065"/>
      <c r="W205" s="1069">
        <f>V205*K205</f>
        <v>0</v>
      </c>
      <c r="X205" s="1069">
        <v>0</v>
      </c>
      <c r="Y205" s="1069">
        <f>X205*K205</f>
        <v>0</v>
      </c>
      <c r="Z205" s="1069">
        <v>0</v>
      </c>
      <c r="AA205" s="1068">
        <f>Z205*K205</f>
        <v>0</v>
      </c>
      <c r="AR205" s="1053" t="s">
        <v>1264</v>
      </c>
      <c r="AT205" s="1053" t="s">
        <v>1263</v>
      </c>
      <c r="AU205" s="1053" t="s">
        <v>1284</v>
      </c>
      <c r="AY205" s="1053" t="s">
        <v>1262</v>
      </c>
      <c r="BE205" s="1052">
        <f>IF(U205="základní",N205,0)</f>
        <v>0</v>
      </c>
      <c r="BF205" s="1052">
        <f>IF(U205="snížená",N205,0)</f>
        <v>0</v>
      </c>
      <c r="BG205" s="1052">
        <f>IF(U205="zákl. přenesená",N205,0)</f>
        <v>0</v>
      </c>
      <c r="BH205" s="1052">
        <f>IF(U205="sníž. přenesená",N205,0)</f>
        <v>0</v>
      </c>
      <c r="BI205" s="1052">
        <f>IF(U205="nulová",N205,0)</f>
        <v>0</v>
      </c>
      <c r="BJ205" s="1053" t="s">
        <v>457</v>
      </c>
      <c r="BK205" s="1052">
        <f>ROUND(L205*K205,2)</f>
        <v>0</v>
      </c>
      <c r="BL205" s="1053" t="s">
        <v>1261</v>
      </c>
      <c r="BM205" s="1053" t="s">
        <v>1340</v>
      </c>
    </row>
    <row r="206" spans="2:51" s="1080" customFormat="1" ht="16.5" customHeight="1">
      <c r="B206" s="1086"/>
      <c r="C206" s="1177"/>
      <c r="D206" s="1177"/>
      <c r="E206" s="1189" t="s">
        <v>3256</v>
      </c>
      <c r="F206" s="1377" t="s">
        <v>2319</v>
      </c>
      <c r="G206" s="1378"/>
      <c r="H206" s="1378"/>
      <c r="I206" s="1378"/>
      <c r="J206" s="1177"/>
      <c r="K206" s="1190">
        <v>97.045</v>
      </c>
      <c r="L206" s="1083"/>
      <c r="M206" s="1083"/>
      <c r="N206" s="1177"/>
      <c r="O206" s="1177"/>
      <c r="P206" s="1177"/>
      <c r="Q206" s="1177"/>
      <c r="R206" s="1085"/>
      <c r="T206" s="1084"/>
      <c r="U206" s="1083"/>
      <c r="V206" s="1083"/>
      <c r="W206" s="1083"/>
      <c r="X206" s="1083"/>
      <c r="Y206" s="1083"/>
      <c r="Z206" s="1083"/>
      <c r="AA206" s="1082"/>
      <c r="AT206" s="1081" t="s">
        <v>1285</v>
      </c>
      <c r="AU206" s="1081" t="s">
        <v>1284</v>
      </c>
      <c r="AV206" s="1080" t="s">
        <v>1284</v>
      </c>
      <c r="AW206" s="1080" t="s">
        <v>3670</v>
      </c>
      <c r="AX206" s="1080" t="s">
        <v>1258</v>
      </c>
      <c r="AY206" s="1081" t="s">
        <v>1262</v>
      </c>
    </row>
    <row r="207" spans="2:51" s="1073" customFormat="1" ht="16.5" customHeight="1">
      <c r="B207" s="1079"/>
      <c r="C207" s="1178"/>
      <c r="D207" s="1178"/>
      <c r="E207" s="1191" t="s">
        <v>3256</v>
      </c>
      <c r="F207" s="1372" t="s">
        <v>1386</v>
      </c>
      <c r="G207" s="1373"/>
      <c r="H207" s="1373"/>
      <c r="I207" s="1373"/>
      <c r="J207" s="1178"/>
      <c r="K207" s="1192">
        <v>97.045</v>
      </c>
      <c r="L207" s="1076"/>
      <c r="M207" s="1076"/>
      <c r="N207" s="1178"/>
      <c r="O207" s="1178"/>
      <c r="P207" s="1178"/>
      <c r="Q207" s="1178"/>
      <c r="R207" s="1078"/>
      <c r="T207" s="1077"/>
      <c r="U207" s="1076"/>
      <c r="V207" s="1076"/>
      <c r="W207" s="1076"/>
      <c r="X207" s="1076"/>
      <c r="Y207" s="1076"/>
      <c r="Z207" s="1076"/>
      <c r="AA207" s="1075"/>
      <c r="AT207" s="1074" t="s">
        <v>1285</v>
      </c>
      <c r="AU207" s="1074" t="s">
        <v>1284</v>
      </c>
      <c r="AV207" s="1073" t="s">
        <v>1261</v>
      </c>
      <c r="AW207" s="1073" t="s">
        <v>3670</v>
      </c>
      <c r="AX207" s="1073" t="s">
        <v>457</v>
      </c>
      <c r="AY207" s="1074" t="s">
        <v>1262</v>
      </c>
    </row>
    <row r="208" spans="2:65" s="1048" customFormat="1" ht="25.5" customHeight="1">
      <c r="B208" s="1072"/>
      <c r="C208" s="1185" t="s">
        <v>2326</v>
      </c>
      <c r="D208" s="1185" t="s">
        <v>1257</v>
      </c>
      <c r="E208" s="1186" t="s">
        <v>2317</v>
      </c>
      <c r="F208" s="1374" t="s">
        <v>2316</v>
      </c>
      <c r="G208" s="1374"/>
      <c r="H208" s="1374"/>
      <c r="I208" s="1374"/>
      <c r="J208" s="1187" t="s">
        <v>1287</v>
      </c>
      <c r="K208" s="1188">
        <v>7.768</v>
      </c>
      <c r="L208" s="1375">
        <v>0</v>
      </c>
      <c r="M208" s="1375"/>
      <c r="N208" s="1376">
        <f>ROUND(L208*K208,2)</f>
        <v>0</v>
      </c>
      <c r="O208" s="1376"/>
      <c r="P208" s="1376"/>
      <c r="Q208" s="1376"/>
      <c r="R208" s="1071"/>
      <c r="T208" s="1057" t="s">
        <v>3256</v>
      </c>
      <c r="U208" s="1070" t="s">
        <v>1256</v>
      </c>
      <c r="V208" s="1065"/>
      <c r="W208" s="1069">
        <f>V208*K208</f>
        <v>0</v>
      </c>
      <c r="X208" s="1069">
        <v>0</v>
      </c>
      <c r="Y208" s="1069">
        <f>X208*K208</f>
        <v>0</v>
      </c>
      <c r="Z208" s="1069">
        <v>0</v>
      </c>
      <c r="AA208" s="1068">
        <f>Z208*K208</f>
        <v>0</v>
      </c>
      <c r="AR208" s="1053" t="s">
        <v>1261</v>
      </c>
      <c r="AT208" s="1053" t="s">
        <v>1257</v>
      </c>
      <c r="AU208" s="1053" t="s">
        <v>1284</v>
      </c>
      <c r="AY208" s="1053" t="s">
        <v>1262</v>
      </c>
      <c r="BE208" s="1052">
        <f>IF(U208="základní",N208,0)</f>
        <v>0</v>
      </c>
      <c r="BF208" s="1052">
        <f>IF(U208="snížená",N208,0)</f>
        <v>0</v>
      </c>
      <c r="BG208" s="1052">
        <f>IF(U208="zákl. přenesená",N208,0)</f>
        <v>0</v>
      </c>
      <c r="BH208" s="1052">
        <f>IF(U208="sníž. přenesená",N208,0)</f>
        <v>0</v>
      </c>
      <c r="BI208" s="1052">
        <f>IF(U208="nulová",N208,0)</f>
        <v>0</v>
      </c>
      <c r="BJ208" s="1053" t="s">
        <v>457</v>
      </c>
      <c r="BK208" s="1052">
        <f>ROUND(L208*K208,2)</f>
        <v>0</v>
      </c>
      <c r="BL208" s="1053" t="s">
        <v>1261</v>
      </c>
      <c r="BM208" s="1053" t="s">
        <v>2261</v>
      </c>
    </row>
    <row r="209" spans="2:65" s="1048" customFormat="1" ht="38.25" customHeight="1">
      <c r="B209" s="1072"/>
      <c r="C209" s="1185" t="s">
        <v>2322</v>
      </c>
      <c r="D209" s="1185" t="s">
        <v>1257</v>
      </c>
      <c r="E209" s="1186" t="s">
        <v>2314</v>
      </c>
      <c r="F209" s="1374" t="s">
        <v>2313</v>
      </c>
      <c r="G209" s="1374"/>
      <c r="H209" s="1374"/>
      <c r="I209" s="1374"/>
      <c r="J209" s="1187" t="s">
        <v>95</v>
      </c>
      <c r="K209" s="1188">
        <v>47.947</v>
      </c>
      <c r="L209" s="1375">
        <v>0</v>
      </c>
      <c r="M209" s="1375"/>
      <c r="N209" s="1376">
        <f>ROUND(L209*K209,2)</f>
        <v>0</v>
      </c>
      <c r="O209" s="1376"/>
      <c r="P209" s="1376"/>
      <c r="Q209" s="1376"/>
      <c r="R209" s="1071"/>
      <c r="T209" s="1057" t="s">
        <v>3256</v>
      </c>
      <c r="U209" s="1070" t="s">
        <v>1256</v>
      </c>
      <c r="V209" s="1065"/>
      <c r="W209" s="1069">
        <f>V209*K209</f>
        <v>0</v>
      </c>
      <c r="X209" s="1069">
        <v>0</v>
      </c>
      <c r="Y209" s="1069">
        <f>X209*K209</f>
        <v>0</v>
      </c>
      <c r="Z209" s="1069">
        <v>0</v>
      </c>
      <c r="AA209" s="1068">
        <f>Z209*K209</f>
        <v>0</v>
      </c>
      <c r="AR209" s="1053" t="s">
        <v>1261</v>
      </c>
      <c r="AT209" s="1053" t="s">
        <v>1257</v>
      </c>
      <c r="AU209" s="1053" t="s">
        <v>1284</v>
      </c>
      <c r="AY209" s="1053" t="s">
        <v>1262</v>
      </c>
      <c r="BE209" s="1052">
        <f>IF(U209="základní",N209,0)</f>
        <v>0</v>
      </c>
      <c r="BF209" s="1052">
        <f>IF(U209="snížená",N209,0)</f>
        <v>0</v>
      </c>
      <c r="BG209" s="1052">
        <f>IF(U209="zákl. přenesená",N209,0)</f>
        <v>0</v>
      </c>
      <c r="BH209" s="1052">
        <f>IF(U209="sníž. přenesená",N209,0)</f>
        <v>0</v>
      </c>
      <c r="BI209" s="1052">
        <f>IF(U209="nulová",N209,0)</f>
        <v>0</v>
      </c>
      <c r="BJ209" s="1053" t="s">
        <v>457</v>
      </c>
      <c r="BK209" s="1052">
        <f>ROUND(L209*K209,2)</f>
        <v>0</v>
      </c>
      <c r="BL209" s="1053" t="s">
        <v>1261</v>
      </c>
      <c r="BM209" s="1053" t="s">
        <v>2255</v>
      </c>
    </row>
    <row r="210" spans="2:51" s="1080" customFormat="1" ht="16.5" customHeight="1">
      <c r="B210" s="1086"/>
      <c r="C210" s="1177"/>
      <c r="D210" s="1177"/>
      <c r="E210" s="1189" t="s">
        <v>3256</v>
      </c>
      <c r="F210" s="1377" t="s">
        <v>2312</v>
      </c>
      <c r="G210" s="1378"/>
      <c r="H210" s="1378"/>
      <c r="I210" s="1378"/>
      <c r="J210" s="1177"/>
      <c r="K210" s="1190">
        <v>47.947</v>
      </c>
      <c r="L210" s="1083"/>
      <c r="M210" s="1083"/>
      <c r="N210" s="1177"/>
      <c r="O210" s="1177"/>
      <c r="P210" s="1177"/>
      <c r="Q210" s="1177"/>
      <c r="R210" s="1085"/>
      <c r="T210" s="1084"/>
      <c r="U210" s="1083"/>
      <c r="V210" s="1083"/>
      <c r="W210" s="1083"/>
      <c r="X210" s="1083"/>
      <c r="Y210" s="1083"/>
      <c r="Z210" s="1083"/>
      <c r="AA210" s="1082"/>
      <c r="AT210" s="1081" t="s">
        <v>1285</v>
      </c>
      <c r="AU210" s="1081" t="s">
        <v>1284</v>
      </c>
      <c r="AV210" s="1080" t="s">
        <v>1284</v>
      </c>
      <c r="AW210" s="1080" t="s">
        <v>3670</v>
      </c>
      <c r="AX210" s="1080" t="s">
        <v>1258</v>
      </c>
      <c r="AY210" s="1081" t="s">
        <v>1262</v>
      </c>
    </row>
    <row r="211" spans="2:51" s="1073" customFormat="1" ht="16.5" customHeight="1">
      <c r="B211" s="1079"/>
      <c r="C211" s="1178"/>
      <c r="D211" s="1178"/>
      <c r="E211" s="1191" t="s">
        <v>3256</v>
      </c>
      <c r="F211" s="1372" t="s">
        <v>1386</v>
      </c>
      <c r="G211" s="1373"/>
      <c r="H211" s="1373"/>
      <c r="I211" s="1373"/>
      <c r="J211" s="1178"/>
      <c r="K211" s="1192">
        <v>47.947</v>
      </c>
      <c r="L211" s="1076"/>
      <c r="M211" s="1076"/>
      <c r="N211" s="1178"/>
      <c r="O211" s="1178"/>
      <c r="P211" s="1178"/>
      <c r="Q211" s="1178"/>
      <c r="R211" s="1078"/>
      <c r="T211" s="1077"/>
      <c r="U211" s="1076"/>
      <c r="V211" s="1076"/>
      <c r="W211" s="1076"/>
      <c r="X211" s="1076"/>
      <c r="Y211" s="1076"/>
      <c r="Z211" s="1076"/>
      <c r="AA211" s="1075"/>
      <c r="AT211" s="1074" t="s">
        <v>1285</v>
      </c>
      <c r="AU211" s="1074" t="s">
        <v>1284</v>
      </c>
      <c r="AV211" s="1073" t="s">
        <v>1261</v>
      </c>
      <c r="AW211" s="1073" t="s">
        <v>3670</v>
      </c>
      <c r="AX211" s="1073" t="s">
        <v>457</v>
      </c>
      <c r="AY211" s="1074" t="s">
        <v>1262</v>
      </c>
    </row>
    <row r="212" spans="2:65" s="1048" customFormat="1" ht="25.5" customHeight="1">
      <c r="B212" s="1072"/>
      <c r="C212" s="1185" t="s">
        <v>2318</v>
      </c>
      <c r="D212" s="1185" t="s">
        <v>1257</v>
      </c>
      <c r="E212" s="1186" t="s">
        <v>2310</v>
      </c>
      <c r="F212" s="1374" t="s">
        <v>2309</v>
      </c>
      <c r="G212" s="1374"/>
      <c r="H212" s="1374"/>
      <c r="I212" s="1374"/>
      <c r="J212" s="1187" t="s">
        <v>95</v>
      </c>
      <c r="K212" s="1188">
        <v>129.595</v>
      </c>
      <c r="L212" s="1375">
        <v>0</v>
      </c>
      <c r="M212" s="1375"/>
      <c r="N212" s="1376">
        <f>ROUND(L212*K212,2)</f>
        <v>0</v>
      </c>
      <c r="O212" s="1376"/>
      <c r="P212" s="1376"/>
      <c r="Q212" s="1376"/>
      <c r="R212" s="1071"/>
      <c r="T212" s="1057" t="s">
        <v>3256</v>
      </c>
      <c r="U212" s="1070" t="s">
        <v>1256</v>
      </c>
      <c r="V212" s="1065"/>
      <c r="W212" s="1069">
        <f>V212*K212</f>
        <v>0</v>
      </c>
      <c r="X212" s="1069">
        <v>0</v>
      </c>
      <c r="Y212" s="1069">
        <f>X212*K212</f>
        <v>0</v>
      </c>
      <c r="Z212" s="1069">
        <v>0</v>
      </c>
      <c r="AA212" s="1068">
        <f>Z212*K212</f>
        <v>0</v>
      </c>
      <c r="AR212" s="1053" t="s">
        <v>1261</v>
      </c>
      <c r="AT212" s="1053" t="s">
        <v>1257</v>
      </c>
      <c r="AU212" s="1053" t="s">
        <v>1284</v>
      </c>
      <c r="AY212" s="1053" t="s">
        <v>1262</v>
      </c>
      <c r="BE212" s="1052">
        <f>IF(U212="základní",N212,0)</f>
        <v>0</v>
      </c>
      <c r="BF212" s="1052">
        <f>IF(U212="snížená",N212,0)</f>
        <v>0</v>
      </c>
      <c r="BG212" s="1052">
        <f>IF(U212="zákl. přenesená",N212,0)</f>
        <v>0</v>
      </c>
      <c r="BH212" s="1052">
        <f>IF(U212="sníž. přenesená",N212,0)</f>
        <v>0</v>
      </c>
      <c r="BI212" s="1052">
        <f>IF(U212="nulová",N212,0)</f>
        <v>0</v>
      </c>
      <c r="BJ212" s="1053" t="s">
        <v>457</v>
      </c>
      <c r="BK212" s="1052">
        <f>ROUND(L212*K212,2)</f>
        <v>0</v>
      </c>
      <c r="BL212" s="1053" t="s">
        <v>1261</v>
      </c>
      <c r="BM212" s="1053" t="s">
        <v>2250</v>
      </c>
    </row>
    <row r="213" spans="2:51" s="1080" customFormat="1" ht="16.5" customHeight="1">
      <c r="B213" s="1086"/>
      <c r="C213" s="1177"/>
      <c r="D213" s="1177"/>
      <c r="E213" s="1189" t="s">
        <v>3256</v>
      </c>
      <c r="F213" s="1377" t="s">
        <v>2308</v>
      </c>
      <c r="G213" s="1378"/>
      <c r="H213" s="1378"/>
      <c r="I213" s="1378"/>
      <c r="J213" s="1177"/>
      <c r="K213" s="1190">
        <v>100.306</v>
      </c>
      <c r="L213" s="1083"/>
      <c r="M213" s="1083"/>
      <c r="N213" s="1177"/>
      <c r="O213" s="1177"/>
      <c r="P213" s="1177"/>
      <c r="Q213" s="1177"/>
      <c r="R213" s="1085"/>
      <c r="T213" s="1084"/>
      <c r="U213" s="1083"/>
      <c r="V213" s="1083"/>
      <c r="W213" s="1083"/>
      <c r="X213" s="1083"/>
      <c r="Y213" s="1083"/>
      <c r="Z213" s="1083"/>
      <c r="AA213" s="1082"/>
      <c r="AT213" s="1081" t="s">
        <v>1285</v>
      </c>
      <c r="AU213" s="1081" t="s">
        <v>1284</v>
      </c>
      <c r="AV213" s="1080" t="s">
        <v>1284</v>
      </c>
      <c r="AW213" s="1080" t="s">
        <v>3670</v>
      </c>
      <c r="AX213" s="1080" t="s">
        <v>1258</v>
      </c>
      <c r="AY213" s="1081" t="s">
        <v>1262</v>
      </c>
    </row>
    <row r="214" spans="2:51" s="1080" customFormat="1" ht="16.5" customHeight="1">
      <c r="B214" s="1086"/>
      <c r="C214" s="1177"/>
      <c r="D214" s="1177"/>
      <c r="E214" s="1189" t="s">
        <v>3256</v>
      </c>
      <c r="F214" s="1379" t="s">
        <v>2307</v>
      </c>
      <c r="G214" s="1380"/>
      <c r="H214" s="1380"/>
      <c r="I214" s="1380"/>
      <c r="J214" s="1177"/>
      <c r="K214" s="1190">
        <v>29.289</v>
      </c>
      <c r="L214" s="1083"/>
      <c r="M214" s="1083"/>
      <c r="N214" s="1177"/>
      <c r="O214" s="1177"/>
      <c r="P214" s="1177"/>
      <c r="Q214" s="1177"/>
      <c r="R214" s="1085"/>
      <c r="T214" s="1084"/>
      <c r="U214" s="1083"/>
      <c r="V214" s="1083"/>
      <c r="W214" s="1083"/>
      <c r="X214" s="1083"/>
      <c r="Y214" s="1083"/>
      <c r="Z214" s="1083"/>
      <c r="AA214" s="1082"/>
      <c r="AT214" s="1081" t="s">
        <v>1285</v>
      </c>
      <c r="AU214" s="1081" t="s">
        <v>1284</v>
      </c>
      <c r="AV214" s="1080" t="s">
        <v>1284</v>
      </c>
      <c r="AW214" s="1080" t="s">
        <v>3670</v>
      </c>
      <c r="AX214" s="1080" t="s">
        <v>1258</v>
      </c>
      <c r="AY214" s="1081" t="s">
        <v>1262</v>
      </c>
    </row>
    <row r="215" spans="2:51" s="1073" customFormat="1" ht="16.5" customHeight="1">
      <c r="B215" s="1079"/>
      <c r="C215" s="1178"/>
      <c r="D215" s="1178"/>
      <c r="E215" s="1191" t="s">
        <v>3256</v>
      </c>
      <c r="F215" s="1372" t="s">
        <v>1386</v>
      </c>
      <c r="G215" s="1373"/>
      <c r="H215" s="1373"/>
      <c r="I215" s="1373"/>
      <c r="J215" s="1178"/>
      <c r="K215" s="1192">
        <v>129.595</v>
      </c>
      <c r="L215" s="1076"/>
      <c r="M215" s="1076"/>
      <c r="N215" s="1178"/>
      <c r="O215" s="1178"/>
      <c r="P215" s="1178"/>
      <c r="Q215" s="1178"/>
      <c r="R215" s="1078"/>
      <c r="T215" s="1077"/>
      <c r="U215" s="1076"/>
      <c r="V215" s="1076"/>
      <c r="W215" s="1076"/>
      <c r="X215" s="1076"/>
      <c r="Y215" s="1076"/>
      <c r="Z215" s="1076"/>
      <c r="AA215" s="1075"/>
      <c r="AT215" s="1074" t="s">
        <v>1285</v>
      </c>
      <c r="AU215" s="1074" t="s">
        <v>1284</v>
      </c>
      <c r="AV215" s="1073" t="s">
        <v>1261</v>
      </c>
      <c r="AW215" s="1073" t="s">
        <v>3670</v>
      </c>
      <c r="AX215" s="1073" t="s">
        <v>457</v>
      </c>
      <c r="AY215" s="1074" t="s">
        <v>1262</v>
      </c>
    </row>
    <row r="216" spans="2:65" s="1048" customFormat="1" ht="38.25" customHeight="1">
      <c r="B216" s="1072"/>
      <c r="C216" s="1185" t="s">
        <v>2315</v>
      </c>
      <c r="D216" s="1185" t="s">
        <v>1257</v>
      </c>
      <c r="E216" s="1186" t="s">
        <v>2305</v>
      </c>
      <c r="F216" s="1374" t="s">
        <v>2304</v>
      </c>
      <c r="G216" s="1374"/>
      <c r="H216" s="1374"/>
      <c r="I216" s="1374"/>
      <c r="J216" s="1187" t="s">
        <v>95</v>
      </c>
      <c r="K216" s="1188">
        <v>292.89</v>
      </c>
      <c r="L216" s="1375">
        <v>0</v>
      </c>
      <c r="M216" s="1375"/>
      <c r="N216" s="1376">
        <f>ROUND(L216*K216,2)</f>
        <v>0</v>
      </c>
      <c r="O216" s="1376"/>
      <c r="P216" s="1376"/>
      <c r="Q216" s="1376"/>
      <c r="R216" s="1071"/>
      <c r="T216" s="1057" t="s">
        <v>3256</v>
      </c>
      <c r="U216" s="1070" t="s">
        <v>1256</v>
      </c>
      <c r="V216" s="1065"/>
      <c r="W216" s="1069">
        <f>V216*K216</f>
        <v>0</v>
      </c>
      <c r="X216" s="1069">
        <v>0</v>
      </c>
      <c r="Y216" s="1069">
        <f>X216*K216</f>
        <v>0</v>
      </c>
      <c r="Z216" s="1069">
        <v>0</v>
      </c>
      <c r="AA216" s="1068">
        <f>Z216*K216</f>
        <v>0</v>
      </c>
      <c r="AR216" s="1053" t="s">
        <v>1261</v>
      </c>
      <c r="AT216" s="1053" t="s">
        <v>1257</v>
      </c>
      <c r="AU216" s="1053" t="s">
        <v>1284</v>
      </c>
      <c r="AY216" s="1053" t="s">
        <v>1262</v>
      </c>
      <c r="BE216" s="1052">
        <f>IF(U216="základní",N216,0)</f>
        <v>0</v>
      </c>
      <c r="BF216" s="1052">
        <f>IF(U216="snížená",N216,0)</f>
        <v>0</v>
      </c>
      <c r="BG216" s="1052">
        <f>IF(U216="zákl. přenesená",N216,0)</f>
        <v>0</v>
      </c>
      <c r="BH216" s="1052">
        <f>IF(U216="sníž. přenesená",N216,0)</f>
        <v>0</v>
      </c>
      <c r="BI216" s="1052">
        <f>IF(U216="nulová",N216,0)</f>
        <v>0</v>
      </c>
      <c r="BJ216" s="1053" t="s">
        <v>457</v>
      </c>
      <c r="BK216" s="1052">
        <f>ROUND(L216*K216,2)</f>
        <v>0</v>
      </c>
      <c r="BL216" s="1053" t="s">
        <v>1261</v>
      </c>
      <c r="BM216" s="1053" t="s">
        <v>2243</v>
      </c>
    </row>
    <row r="217" spans="2:51" s="1080" customFormat="1" ht="16.5" customHeight="1">
      <c r="B217" s="1086"/>
      <c r="C217" s="1177"/>
      <c r="D217" s="1177"/>
      <c r="E217" s="1189" t="s">
        <v>3256</v>
      </c>
      <c r="F217" s="1377" t="s">
        <v>2303</v>
      </c>
      <c r="G217" s="1378"/>
      <c r="H217" s="1378"/>
      <c r="I217" s="1378"/>
      <c r="J217" s="1177"/>
      <c r="K217" s="1190">
        <v>292.89</v>
      </c>
      <c r="L217" s="1083"/>
      <c r="M217" s="1083"/>
      <c r="N217" s="1177"/>
      <c r="O217" s="1177"/>
      <c r="P217" s="1177"/>
      <c r="Q217" s="1177"/>
      <c r="R217" s="1085"/>
      <c r="T217" s="1084"/>
      <c r="U217" s="1083"/>
      <c r="V217" s="1083"/>
      <c r="W217" s="1083"/>
      <c r="X217" s="1083"/>
      <c r="Y217" s="1083"/>
      <c r="Z217" s="1083"/>
      <c r="AA217" s="1082"/>
      <c r="AT217" s="1081" t="s">
        <v>1285</v>
      </c>
      <c r="AU217" s="1081" t="s">
        <v>1284</v>
      </c>
      <c r="AV217" s="1080" t="s">
        <v>1284</v>
      </c>
      <c r="AW217" s="1080" t="s">
        <v>3670</v>
      </c>
      <c r="AX217" s="1080" t="s">
        <v>1258</v>
      </c>
      <c r="AY217" s="1081" t="s">
        <v>1262</v>
      </c>
    </row>
    <row r="218" spans="2:51" s="1073" customFormat="1" ht="16.5" customHeight="1">
      <c r="B218" s="1079"/>
      <c r="C218" s="1178"/>
      <c r="D218" s="1178"/>
      <c r="E218" s="1191" t="s">
        <v>3256</v>
      </c>
      <c r="F218" s="1372" t="s">
        <v>1386</v>
      </c>
      <c r="G218" s="1373"/>
      <c r="H218" s="1373"/>
      <c r="I218" s="1373"/>
      <c r="J218" s="1178"/>
      <c r="K218" s="1192">
        <v>292.89</v>
      </c>
      <c r="L218" s="1076"/>
      <c r="M218" s="1076"/>
      <c r="N218" s="1178"/>
      <c r="O218" s="1178"/>
      <c r="P218" s="1178"/>
      <c r="Q218" s="1178"/>
      <c r="R218" s="1078"/>
      <c r="T218" s="1077"/>
      <c r="U218" s="1076"/>
      <c r="V218" s="1076"/>
      <c r="W218" s="1076"/>
      <c r="X218" s="1076"/>
      <c r="Y218" s="1076"/>
      <c r="Z218" s="1076"/>
      <c r="AA218" s="1075"/>
      <c r="AT218" s="1074" t="s">
        <v>1285</v>
      </c>
      <c r="AU218" s="1074" t="s">
        <v>1284</v>
      </c>
      <c r="AV218" s="1073" t="s">
        <v>1261</v>
      </c>
      <c r="AW218" s="1073" t="s">
        <v>3670</v>
      </c>
      <c r="AX218" s="1073" t="s">
        <v>457</v>
      </c>
      <c r="AY218" s="1074" t="s">
        <v>1262</v>
      </c>
    </row>
    <row r="219" spans="2:65" s="1048" customFormat="1" ht="25.5" customHeight="1">
      <c r="B219" s="1072"/>
      <c r="C219" s="1185" t="s">
        <v>2311</v>
      </c>
      <c r="D219" s="1185" t="s">
        <v>1257</v>
      </c>
      <c r="E219" s="1186" t="s">
        <v>2301</v>
      </c>
      <c r="F219" s="1374" t="s">
        <v>2300</v>
      </c>
      <c r="G219" s="1374"/>
      <c r="H219" s="1374"/>
      <c r="I219" s="1374"/>
      <c r="J219" s="1187" t="s">
        <v>1292</v>
      </c>
      <c r="K219" s="1188">
        <v>47.64</v>
      </c>
      <c r="L219" s="1375">
        <v>0</v>
      </c>
      <c r="M219" s="1375"/>
      <c r="N219" s="1376">
        <f>ROUND(L219*K219,2)</f>
        <v>0</v>
      </c>
      <c r="O219" s="1376"/>
      <c r="P219" s="1376"/>
      <c r="Q219" s="1376"/>
      <c r="R219" s="1071"/>
      <c r="T219" s="1057" t="s">
        <v>3256</v>
      </c>
      <c r="U219" s="1070" t="s">
        <v>1256</v>
      </c>
      <c r="V219" s="1065"/>
      <c r="W219" s="1069">
        <f>V219*K219</f>
        <v>0</v>
      </c>
      <c r="X219" s="1069">
        <v>0</v>
      </c>
      <c r="Y219" s="1069">
        <f>X219*K219</f>
        <v>0</v>
      </c>
      <c r="Z219" s="1069">
        <v>0</v>
      </c>
      <c r="AA219" s="1068">
        <f>Z219*K219</f>
        <v>0</v>
      </c>
      <c r="AR219" s="1053" t="s">
        <v>1261</v>
      </c>
      <c r="AT219" s="1053" t="s">
        <v>1257</v>
      </c>
      <c r="AU219" s="1053" t="s">
        <v>1284</v>
      </c>
      <c r="AY219" s="1053" t="s">
        <v>1262</v>
      </c>
      <c r="BE219" s="1052">
        <f>IF(U219="základní",N219,0)</f>
        <v>0</v>
      </c>
      <c r="BF219" s="1052">
        <f>IF(U219="snížená",N219,0)</f>
        <v>0</v>
      </c>
      <c r="BG219" s="1052">
        <f>IF(U219="zákl. přenesená",N219,0)</f>
        <v>0</v>
      </c>
      <c r="BH219" s="1052">
        <f>IF(U219="sníž. přenesená",N219,0)</f>
        <v>0</v>
      </c>
      <c r="BI219" s="1052">
        <f>IF(U219="nulová",N219,0)</f>
        <v>0</v>
      </c>
      <c r="BJ219" s="1053" t="s">
        <v>457</v>
      </c>
      <c r="BK219" s="1052">
        <f>ROUND(L219*K219,2)</f>
        <v>0</v>
      </c>
      <c r="BL219" s="1053" t="s">
        <v>1261</v>
      </c>
      <c r="BM219" s="1053" t="s">
        <v>2237</v>
      </c>
    </row>
    <row r="220" spans="2:51" s="1080" customFormat="1" ht="16.5" customHeight="1">
      <c r="B220" s="1086"/>
      <c r="C220" s="1177"/>
      <c r="D220" s="1177"/>
      <c r="E220" s="1189" t="s">
        <v>3256</v>
      </c>
      <c r="F220" s="1377" t="s">
        <v>2299</v>
      </c>
      <c r="G220" s="1378"/>
      <c r="H220" s="1378"/>
      <c r="I220" s="1378"/>
      <c r="J220" s="1177"/>
      <c r="K220" s="1190">
        <v>40.86</v>
      </c>
      <c r="L220" s="1083"/>
      <c r="M220" s="1083"/>
      <c r="N220" s="1177"/>
      <c r="O220" s="1177"/>
      <c r="P220" s="1177"/>
      <c r="Q220" s="1177"/>
      <c r="R220" s="1085"/>
      <c r="T220" s="1084"/>
      <c r="U220" s="1083"/>
      <c r="V220" s="1083"/>
      <c r="W220" s="1083"/>
      <c r="X220" s="1083"/>
      <c r="Y220" s="1083"/>
      <c r="Z220" s="1083"/>
      <c r="AA220" s="1082"/>
      <c r="AT220" s="1081" t="s">
        <v>1285</v>
      </c>
      <c r="AU220" s="1081" t="s">
        <v>1284</v>
      </c>
      <c r="AV220" s="1080" t="s">
        <v>1284</v>
      </c>
      <c r="AW220" s="1080" t="s">
        <v>3670</v>
      </c>
      <c r="AX220" s="1080" t="s">
        <v>1258</v>
      </c>
      <c r="AY220" s="1081" t="s">
        <v>1262</v>
      </c>
    </row>
    <row r="221" spans="2:51" s="1080" customFormat="1" ht="16.5" customHeight="1">
      <c r="B221" s="1086"/>
      <c r="C221" s="1177"/>
      <c r="D221" s="1177"/>
      <c r="E221" s="1189" t="s">
        <v>3256</v>
      </c>
      <c r="F221" s="1379" t="s">
        <v>2298</v>
      </c>
      <c r="G221" s="1380"/>
      <c r="H221" s="1380"/>
      <c r="I221" s="1380"/>
      <c r="J221" s="1177"/>
      <c r="K221" s="1190">
        <v>1.8</v>
      </c>
      <c r="L221" s="1083"/>
      <c r="M221" s="1083"/>
      <c r="N221" s="1177"/>
      <c r="O221" s="1177"/>
      <c r="P221" s="1177"/>
      <c r="Q221" s="1177"/>
      <c r="R221" s="1085"/>
      <c r="T221" s="1084"/>
      <c r="U221" s="1083"/>
      <c r="V221" s="1083"/>
      <c r="W221" s="1083"/>
      <c r="X221" s="1083"/>
      <c r="Y221" s="1083"/>
      <c r="Z221" s="1083"/>
      <c r="AA221" s="1082"/>
      <c r="AT221" s="1081" t="s">
        <v>1285</v>
      </c>
      <c r="AU221" s="1081" t="s">
        <v>1284</v>
      </c>
      <c r="AV221" s="1080" t="s">
        <v>1284</v>
      </c>
      <c r="AW221" s="1080" t="s">
        <v>3670</v>
      </c>
      <c r="AX221" s="1080" t="s">
        <v>1258</v>
      </c>
      <c r="AY221" s="1081" t="s">
        <v>1262</v>
      </c>
    </row>
    <row r="222" spans="2:51" s="1080" customFormat="1" ht="16.5" customHeight="1">
      <c r="B222" s="1086"/>
      <c r="C222" s="1177"/>
      <c r="D222" s="1177"/>
      <c r="E222" s="1189" t="s">
        <v>3256</v>
      </c>
      <c r="F222" s="1379" t="s">
        <v>2297</v>
      </c>
      <c r="G222" s="1380"/>
      <c r="H222" s="1380"/>
      <c r="I222" s="1380"/>
      <c r="J222" s="1177"/>
      <c r="K222" s="1190">
        <v>4.98</v>
      </c>
      <c r="L222" s="1083"/>
      <c r="M222" s="1083"/>
      <c r="N222" s="1177"/>
      <c r="O222" s="1177"/>
      <c r="P222" s="1177"/>
      <c r="Q222" s="1177"/>
      <c r="R222" s="1085"/>
      <c r="T222" s="1084"/>
      <c r="U222" s="1083"/>
      <c r="V222" s="1083"/>
      <c r="W222" s="1083"/>
      <c r="X222" s="1083"/>
      <c r="Y222" s="1083"/>
      <c r="Z222" s="1083"/>
      <c r="AA222" s="1082"/>
      <c r="AT222" s="1081" t="s">
        <v>1285</v>
      </c>
      <c r="AU222" s="1081" t="s">
        <v>1284</v>
      </c>
      <c r="AV222" s="1080" t="s">
        <v>1284</v>
      </c>
      <c r="AW222" s="1080" t="s">
        <v>3670</v>
      </c>
      <c r="AX222" s="1080" t="s">
        <v>1258</v>
      </c>
      <c r="AY222" s="1081" t="s">
        <v>1262</v>
      </c>
    </row>
    <row r="223" spans="2:51" s="1073" customFormat="1" ht="16.5" customHeight="1">
      <c r="B223" s="1079"/>
      <c r="C223" s="1178"/>
      <c r="D223" s="1178"/>
      <c r="E223" s="1191" t="s">
        <v>3256</v>
      </c>
      <c r="F223" s="1372" t="s">
        <v>1386</v>
      </c>
      <c r="G223" s="1373"/>
      <c r="H223" s="1373"/>
      <c r="I223" s="1373"/>
      <c r="J223" s="1178"/>
      <c r="K223" s="1192">
        <v>47.64</v>
      </c>
      <c r="L223" s="1076"/>
      <c r="M223" s="1076"/>
      <c r="N223" s="1178"/>
      <c r="O223" s="1178"/>
      <c r="P223" s="1178"/>
      <c r="Q223" s="1178"/>
      <c r="R223" s="1078"/>
      <c r="T223" s="1077"/>
      <c r="U223" s="1076"/>
      <c r="V223" s="1076"/>
      <c r="W223" s="1076"/>
      <c r="X223" s="1076"/>
      <c r="Y223" s="1076"/>
      <c r="Z223" s="1076"/>
      <c r="AA223" s="1075"/>
      <c r="AT223" s="1074" t="s">
        <v>1285</v>
      </c>
      <c r="AU223" s="1074" t="s">
        <v>1284</v>
      </c>
      <c r="AV223" s="1073" t="s">
        <v>1261</v>
      </c>
      <c r="AW223" s="1073" t="s">
        <v>3670</v>
      </c>
      <c r="AX223" s="1073" t="s">
        <v>457</v>
      </c>
      <c r="AY223" s="1074" t="s">
        <v>1262</v>
      </c>
    </row>
    <row r="224" spans="2:65" s="1048" customFormat="1" ht="25.5" customHeight="1">
      <c r="B224" s="1072"/>
      <c r="C224" s="1185" t="s">
        <v>2306</v>
      </c>
      <c r="D224" s="1185" t="s">
        <v>1257</v>
      </c>
      <c r="E224" s="1186" t="s">
        <v>2295</v>
      </c>
      <c r="F224" s="1374" t="s">
        <v>2294</v>
      </c>
      <c r="G224" s="1374"/>
      <c r="H224" s="1374"/>
      <c r="I224" s="1374"/>
      <c r="J224" s="1187" t="s">
        <v>1292</v>
      </c>
      <c r="K224" s="1188">
        <v>47.64</v>
      </c>
      <c r="L224" s="1375">
        <v>0</v>
      </c>
      <c r="M224" s="1375"/>
      <c r="N224" s="1376">
        <f>ROUND(L224*K224,2)</f>
        <v>0</v>
      </c>
      <c r="O224" s="1376"/>
      <c r="P224" s="1376"/>
      <c r="Q224" s="1376"/>
      <c r="R224" s="1071"/>
      <c r="T224" s="1057" t="s">
        <v>3256</v>
      </c>
      <c r="U224" s="1070" t="s">
        <v>1256</v>
      </c>
      <c r="V224" s="1065"/>
      <c r="W224" s="1069">
        <f>V224*K224</f>
        <v>0</v>
      </c>
      <c r="X224" s="1069">
        <v>0</v>
      </c>
      <c r="Y224" s="1069">
        <f>X224*K224</f>
        <v>0</v>
      </c>
      <c r="Z224" s="1069">
        <v>0</v>
      </c>
      <c r="AA224" s="1068">
        <f>Z224*K224</f>
        <v>0</v>
      </c>
      <c r="AR224" s="1053" t="s">
        <v>1261</v>
      </c>
      <c r="AT224" s="1053" t="s">
        <v>1257</v>
      </c>
      <c r="AU224" s="1053" t="s">
        <v>1284</v>
      </c>
      <c r="AY224" s="1053" t="s">
        <v>1262</v>
      </c>
      <c r="BE224" s="1052">
        <f>IF(U224="základní",N224,0)</f>
        <v>0</v>
      </c>
      <c r="BF224" s="1052">
        <f>IF(U224="snížená",N224,0)</f>
        <v>0</v>
      </c>
      <c r="BG224" s="1052">
        <f>IF(U224="zákl. přenesená",N224,0)</f>
        <v>0</v>
      </c>
      <c r="BH224" s="1052">
        <f>IF(U224="sníž. přenesená",N224,0)</f>
        <v>0</v>
      </c>
      <c r="BI224" s="1052">
        <f>IF(U224="nulová",N224,0)</f>
        <v>0</v>
      </c>
      <c r="BJ224" s="1053" t="s">
        <v>457</v>
      </c>
      <c r="BK224" s="1052">
        <f>ROUND(L224*K224,2)</f>
        <v>0</v>
      </c>
      <c r="BL224" s="1053" t="s">
        <v>1261</v>
      </c>
      <c r="BM224" s="1053" t="s">
        <v>2226</v>
      </c>
    </row>
    <row r="225" spans="2:65" s="1048" customFormat="1" ht="38.25" customHeight="1">
      <c r="B225" s="1072"/>
      <c r="C225" s="1185" t="s">
        <v>2302</v>
      </c>
      <c r="D225" s="1185" t="s">
        <v>1257</v>
      </c>
      <c r="E225" s="1186" t="s">
        <v>2292</v>
      </c>
      <c r="F225" s="1374" t="s">
        <v>2291</v>
      </c>
      <c r="G225" s="1374"/>
      <c r="H225" s="1374"/>
      <c r="I225" s="1374"/>
      <c r="J225" s="1187" t="s">
        <v>95</v>
      </c>
      <c r="K225" s="1188">
        <v>1.362</v>
      </c>
      <c r="L225" s="1375">
        <v>0</v>
      </c>
      <c r="M225" s="1375"/>
      <c r="N225" s="1376">
        <f>ROUND(L225*K225,2)</f>
        <v>0</v>
      </c>
      <c r="O225" s="1376"/>
      <c r="P225" s="1376"/>
      <c r="Q225" s="1376"/>
      <c r="R225" s="1071"/>
      <c r="T225" s="1057" t="s">
        <v>3256</v>
      </c>
      <c r="U225" s="1070" t="s">
        <v>1256</v>
      </c>
      <c r="V225" s="1065"/>
      <c r="W225" s="1069">
        <f>V225*K225</f>
        <v>0</v>
      </c>
      <c r="X225" s="1069">
        <v>0</v>
      </c>
      <c r="Y225" s="1069">
        <f>X225*K225</f>
        <v>0</v>
      </c>
      <c r="Z225" s="1069">
        <v>0</v>
      </c>
      <c r="AA225" s="1068">
        <f>Z225*K225</f>
        <v>0</v>
      </c>
      <c r="AR225" s="1053" t="s">
        <v>1261</v>
      </c>
      <c r="AT225" s="1053" t="s">
        <v>1257</v>
      </c>
      <c r="AU225" s="1053" t="s">
        <v>1284</v>
      </c>
      <c r="AY225" s="1053" t="s">
        <v>1262</v>
      </c>
      <c r="BE225" s="1052">
        <f>IF(U225="základní",N225,0)</f>
        <v>0</v>
      </c>
      <c r="BF225" s="1052">
        <f>IF(U225="snížená",N225,0)</f>
        <v>0</v>
      </c>
      <c r="BG225" s="1052">
        <f>IF(U225="zákl. přenesená",N225,0)</f>
        <v>0</v>
      </c>
      <c r="BH225" s="1052">
        <f>IF(U225="sníž. přenesená",N225,0)</f>
        <v>0</v>
      </c>
      <c r="BI225" s="1052">
        <f>IF(U225="nulová",N225,0)</f>
        <v>0</v>
      </c>
      <c r="BJ225" s="1053" t="s">
        <v>457</v>
      </c>
      <c r="BK225" s="1052">
        <f>ROUND(L225*K225,2)</f>
        <v>0</v>
      </c>
      <c r="BL225" s="1053" t="s">
        <v>1261</v>
      </c>
      <c r="BM225" s="1053" t="s">
        <v>2217</v>
      </c>
    </row>
    <row r="226" spans="2:51" s="1080" customFormat="1" ht="38.25" customHeight="1">
      <c r="B226" s="1086"/>
      <c r="C226" s="1177"/>
      <c r="D226" s="1177"/>
      <c r="E226" s="1189" t="s">
        <v>3256</v>
      </c>
      <c r="F226" s="1377" t="s">
        <v>2290</v>
      </c>
      <c r="G226" s="1378"/>
      <c r="H226" s="1378"/>
      <c r="I226" s="1378"/>
      <c r="J226" s="1177"/>
      <c r="K226" s="1190">
        <v>1.362</v>
      </c>
      <c r="L226" s="1083"/>
      <c r="M226" s="1083"/>
      <c r="N226" s="1177"/>
      <c r="O226" s="1177"/>
      <c r="P226" s="1177"/>
      <c r="Q226" s="1177"/>
      <c r="R226" s="1085"/>
      <c r="T226" s="1084"/>
      <c r="U226" s="1083"/>
      <c r="V226" s="1083"/>
      <c r="W226" s="1083"/>
      <c r="X226" s="1083"/>
      <c r="Y226" s="1083"/>
      <c r="Z226" s="1083"/>
      <c r="AA226" s="1082"/>
      <c r="AT226" s="1081" t="s">
        <v>1285</v>
      </c>
      <c r="AU226" s="1081" t="s">
        <v>1284</v>
      </c>
      <c r="AV226" s="1080" t="s">
        <v>1284</v>
      </c>
      <c r="AW226" s="1080" t="s">
        <v>3670</v>
      </c>
      <c r="AX226" s="1080" t="s">
        <v>1258</v>
      </c>
      <c r="AY226" s="1081" t="s">
        <v>1262</v>
      </c>
    </row>
    <row r="227" spans="2:51" s="1073" customFormat="1" ht="16.5" customHeight="1">
      <c r="B227" s="1079"/>
      <c r="C227" s="1178"/>
      <c r="D227" s="1178"/>
      <c r="E227" s="1191" t="s">
        <v>3256</v>
      </c>
      <c r="F227" s="1372" t="s">
        <v>1386</v>
      </c>
      <c r="G227" s="1373"/>
      <c r="H227" s="1373"/>
      <c r="I227" s="1373"/>
      <c r="J227" s="1178"/>
      <c r="K227" s="1192">
        <v>1.362</v>
      </c>
      <c r="L227" s="1076"/>
      <c r="M227" s="1076"/>
      <c r="N227" s="1178"/>
      <c r="O227" s="1178"/>
      <c r="P227" s="1178"/>
      <c r="Q227" s="1178"/>
      <c r="R227" s="1078"/>
      <c r="T227" s="1077"/>
      <c r="U227" s="1076"/>
      <c r="V227" s="1076"/>
      <c r="W227" s="1076"/>
      <c r="X227" s="1076"/>
      <c r="Y227" s="1076"/>
      <c r="Z227" s="1076"/>
      <c r="AA227" s="1075"/>
      <c r="AT227" s="1074" t="s">
        <v>1285</v>
      </c>
      <c r="AU227" s="1074" t="s">
        <v>1284</v>
      </c>
      <c r="AV227" s="1073" t="s">
        <v>1261</v>
      </c>
      <c r="AW227" s="1073" t="s">
        <v>3670</v>
      </c>
      <c r="AX227" s="1073" t="s">
        <v>457</v>
      </c>
      <c r="AY227" s="1074" t="s">
        <v>1262</v>
      </c>
    </row>
    <row r="228" spans="2:65" s="1048" customFormat="1" ht="25.5" customHeight="1">
      <c r="B228" s="1072"/>
      <c r="C228" s="1185" t="s">
        <v>2296</v>
      </c>
      <c r="D228" s="1185" t="s">
        <v>1257</v>
      </c>
      <c r="E228" s="1186" t="s">
        <v>2288</v>
      </c>
      <c r="F228" s="1374" t="s">
        <v>2287</v>
      </c>
      <c r="G228" s="1374"/>
      <c r="H228" s="1374"/>
      <c r="I228" s="1374"/>
      <c r="J228" s="1187" t="s">
        <v>1287</v>
      </c>
      <c r="K228" s="1188">
        <v>30.528</v>
      </c>
      <c r="L228" s="1375">
        <v>0</v>
      </c>
      <c r="M228" s="1375"/>
      <c r="N228" s="1376">
        <f>ROUND(L228*K228,2)</f>
        <v>0</v>
      </c>
      <c r="O228" s="1376"/>
      <c r="P228" s="1376"/>
      <c r="Q228" s="1376"/>
      <c r="R228" s="1071"/>
      <c r="T228" s="1057" t="s">
        <v>3256</v>
      </c>
      <c r="U228" s="1070" t="s">
        <v>1256</v>
      </c>
      <c r="V228" s="1065"/>
      <c r="W228" s="1069">
        <f>V228*K228</f>
        <v>0</v>
      </c>
      <c r="X228" s="1069">
        <v>0</v>
      </c>
      <c r="Y228" s="1069">
        <f>X228*K228</f>
        <v>0</v>
      </c>
      <c r="Z228" s="1069">
        <v>0</v>
      </c>
      <c r="AA228" s="1068">
        <f>Z228*K228</f>
        <v>0</v>
      </c>
      <c r="AR228" s="1053" t="s">
        <v>1261</v>
      </c>
      <c r="AT228" s="1053" t="s">
        <v>1257</v>
      </c>
      <c r="AU228" s="1053" t="s">
        <v>1284</v>
      </c>
      <c r="AY228" s="1053" t="s">
        <v>1262</v>
      </c>
      <c r="BE228" s="1052">
        <f>IF(U228="základní",N228,0)</f>
        <v>0</v>
      </c>
      <c r="BF228" s="1052">
        <f>IF(U228="snížená",N228,0)</f>
        <v>0</v>
      </c>
      <c r="BG228" s="1052">
        <f>IF(U228="zákl. přenesená",N228,0)</f>
        <v>0</v>
      </c>
      <c r="BH228" s="1052">
        <f>IF(U228="sníž. přenesená",N228,0)</f>
        <v>0</v>
      </c>
      <c r="BI228" s="1052">
        <f>IF(U228="nulová",N228,0)</f>
        <v>0</v>
      </c>
      <c r="BJ228" s="1053" t="s">
        <v>457</v>
      </c>
      <c r="BK228" s="1052">
        <f>ROUND(L228*K228,2)</f>
        <v>0</v>
      </c>
      <c r="BL228" s="1053" t="s">
        <v>1261</v>
      </c>
      <c r="BM228" s="1053" t="s">
        <v>2208</v>
      </c>
    </row>
    <row r="229" spans="2:65" s="1048" customFormat="1" ht="25.5" customHeight="1">
      <c r="B229" s="1072"/>
      <c r="C229" s="1185" t="s">
        <v>2293</v>
      </c>
      <c r="D229" s="1185" t="s">
        <v>1257</v>
      </c>
      <c r="E229" s="1186" t="s">
        <v>2285</v>
      </c>
      <c r="F229" s="1374" t="s">
        <v>2284</v>
      </c>
      <c r="G229" s="1374"/>
      <c r="H229" s="1374"/>
      <c r="I229" s="1374"/>
      <c r="J229" s="1187" t="s">
        <v>1287</v>
      </c>
      <c r="K229" s="1188">
        <v>8.024</v>
      </c>
      <c r="L229" s="1375">
        <v>0</v>
      </c>
      <c r="M229" s="1375"/>
      <c r="N229" s="1376">
        <f>ROUND(L229*K229,2)</f>
        <v>0</v>
      </c>
      <c r="O229" s="1376"/>
      <c r="P229" s="1376"/>
      <c r="Q229" s="1376"/>
      <c r="R229" s="1071"/>
      <c r="T229" s="1057" t="s">
        <v>3256</v>
      </c>
      <c r="U229" s="1070" t="s">
        <v>1256</v>
      </c>
      <c r="V229" s="1065"/>
      <c r="W229" s="1069">
        <f>V229*K229</f>
        <v>0</v>
      </c>
      <c r="X229" s="1069">
        <v>0</v>
      </c>
      <c r="Y229" s="1069">
        <f>X229*K229</f>
        <v>0</v>
      </c>
      <c r="Z229" s="1069">
        <v>0</v>
      </c>
      <c r="AA229" s="1068">
        <f>Z229*K229</f>
        <v>0</v>
      </c>
      <c r="AR229" s="1053" t="s">
        <v>1261</v>
      </c>
      <c r="AT229" s="1053" t="s">
        <v>1257</v>
      </c>
      <c r="AU229" s="1053" t="s">
        <v>1284</v>
      </c>
      <c r="AY229" s="1053" t="s">
        <v>1262</v>
      </c>
      <c r="BE229" s="1052">
        <f>IF(U229="základní",N229,0)</f>
        <v>0</v>
      </c>
      <c r="BF229" s="1052">
        <f>IF(U229="snížená",N229,0)</f>
        <v>0</v>
      </c>
      <c r="BG229" s="1052">
        <f>IF(U229="zákl. přenesená",N229,0)</f>
        <v>0</v>
      </c>
      <c r="BH229" s="1052">
        <f>IF(U229="sníž. přenesená",N229,0)</f>
        <v>0</v>
      </c>
      <c r="BI229" s="1052">
        <f>IF(U229="nulová",N229,0)</f>
        <v>0</v>
      </c>
      <c r="BJ229" s="1053" t="s">
        <v>457</v>
      </c>
      <c r="BK229" s="1052">
        <f>ROUND(L229*K229,2)</f>
        <v>0</v>
      </c>
      <c r="BL229" s="1053" t="s">
        <v>1261</v>
      </c>
      <c r="BM229" s="1053" t="s">
        <v>2197</v>
      </c>
    </row>
    <row r="230" spans="2:51" s="1080" customFormat="1" ht="25.5" customHeight="1">
      <c r="B230" s="1086"/>
      <c r="C230" s="1177"/>
      <c r="D230" s="1177"/>
      <c r="E230" s="1189" t="s">
        <v>3256</v>
      </c>
      <c r="F230" s="1377" t="s">
        <v>2283</v>
      </c>
      <c r="G230" s="1378"/>
      <c r="H230" s="1378"/>
      <c r="I230" s="1378"/>
      <c r="J230" s="1177"/>
      <c r="K230" s="1190">
        <v>8.024</v>
      </c>
      <c r="L230" s="1083"/>
      <c r="M230" s="1083"/>
      <c r="N230" s="1177"/>
      <c r="O230" s="1177"/>
      <c r="P230" s="1177"/>
      <c r="Q230" s="1177"/>
      <c r="R230" s="1085"/>
      <c r="T230" s="1084"/>
      <c r="U230" s="1083"/>
      <c r="V230" s="1083"/>
      <c r="W230" s="1083"/>
      <c r="X230" s="1083"/>
      <c r="Y230" s="1083"/>
      <c r="Z230" s="1083"/>
      <c r="AA230" s="1082"/>
      <c r="AT230" s="1081" t="s">
        <v>1285</v>
      </c>
      <c r="AU230" s="1081" t="s">
        <v>1284</v>
      </c>
      <c r="AV230" s="1080" t="s">
        <v>1284</v>
      </c>
      <c r="AW230" s="1080" t="s">
        <v>3670</v>
      </c>
      <c r="AX230" s="1080" t="s">
        <v>1258</v>
      </c>
      <c r="AY230" s="1081" t="s">
        <v>1262</v>
      </c>
    </row>
    <row r="231" spans="2:51" s="1073" customFormat="1" ht="16.5" customHeight="1">
      <c r="B231" s="1079"/>
      <c r="C231" s="1178"/>
      <c r="D231" s="1178"/>
      <c r="E231" s="1191" t="s">
        <v>3256</v>
      </c>
      <c r="F231" s="1372" t="s">
        <v>1386</v>
      </c>
      <c r="G231" s="1373"/>
      <c r="H231" s="1373"/>
      <c r="I231" s="1373"/>
      <c r="J231" s="1178"/>
      <c r="K231" s="1192">
        <v>8.024</v>
      </c>
      <c r="L231" s="1076"/>
      <c r="M231" s="1076"/>
      <c r="N231" s="1178"/>
      <c r="O231" s="1178"/>
      <c r="P231" s="1178"/>
      <c r="Q231" s="1178"/>
      <c r="R231" s="1078"/>
      <c r="T231" s="1077"/>
      <c r="U231" s="1076"/>
      <c r="V231" s="1076"/>
      <c r="W231" s="1076"/>
      <c r="X231" s="1076"/>
      <c r="Y231" s="1076"/>
      <c r="Z231" s="1076"/>
      <c r="AA231" s="1075"/>
      <c r="AT231" s="1074" t="s">
        <v>1285</v>
      </c>
      <c r="AU231" s="1074" t="s">
        <v>1284</v>
      </c>
      <c r="AV231" s="1073" t="s">
        <v>1261</v>
      </c>
      <c r="AW231" s="1073" t="s">
        <v>3670</v>
      </c>
      <c r="AX231" s="1073" t="s">
        <v>457</v>
      </c>
      <c r="AY231" s="1074" t="s">
        <v>1262</v>
      </c>
    </row>
    <row r="232" spans="2:65" s="1048" customFormat="1" ht="25.5" customHeight="1">
      <c r="B232" s="1072"/>
      <c r="C232" s="1185" t="s">
        <v>2289</v>
      </c>
      <c r="D232" s="1185" t="s">
        <v>1257</v>
      </c>
      <c r="E232" s="1186" t="s">
        <v>2281</v>
      </c>
      <c r="F232" s="1374" t="s">
        <v>2280</v>
      </c>
      <c r="G232" s="1374"/>
      <c r="H232" s="1374"/>
      <c r="I232" s="1374"/>
      <c r="J232" s="1187" t="s">
        <v>1292</v>
      </c>
      <c r="K232" s="1188">
        <v>900</v>
      </c>
      <c r="L232" s="1375">
        <v>0</v>
      </c>
      <c r="M232" s="1375"/>
      <c r="N232" s="1376">
        <f>ROUND(L232*K232,2)</f>
        <v>0</v>
      </c>
      <c r="O232" s="1376"/>
      <c r="P232" s="1376"/>
      <c r="Q232" s="1376"/>
      <c r="R232" s="1071"/>
      <c r="T232" s="1057" t="s">
        <v>3256</v>
      </c>
      <c r="U232" s="1070" t="s">
        <v>1256</v>
      </c>
      <c r="V232" s="1065"/>
      <c r="W232" s="1069">
        <f>V232*K232</f>
        <v>0</v>
      </c>
      <c r="X232" s="1069">
        <v>0</v>
      </c>
      <c r="Y232" s="1069">
        <f>X232*K232</f>
        <v>0</v>
      </c>
      <c r="Z232" s="1069">
        <v>0</v>
      </c>
      <c r="AA232" s="1068">
        <f>Z232*K232</f>
        <v>0</v>
      </c>
      <c r="AR232" s="1053" t="s">
        <v>1261</v>
      </c>
      <c r="AT232" s="1053" t="s">
        <v>1257</v>
      </c>
      <c r="AU232" s="1053" t="s">
        <v>1284</v>
      </c>
      <c r="AY232" s="1053" t="s">
        <v>1262</v>
      </c>
      <c r="BE232" s="1052">
        <f>IF(U232="základní",N232,0)</f>
        <v>0</v>
      </c>
      <c r="BF232" s="1052">
        <f>IF(U232="snížená",N232,0)</f>
        <v>0</v>
      </c>
      <c r="BG232" s="1052">
        <f>IF(U232="zákl. přenesená",N232,0)</f>
        <v>0</v>
      </c>
      <c r="BH232" s="1052">
        <f>IF(U232="sníž. přenesená",N232,0)</f>
        <v>0</v>
      </c>
      <c r="BI232" s="1052">
        <f>IF(U232="nulová",N232,0)</f>
        <v>0</v>
      </c>
      <c r="BJ232" s="1053" t="s">
        <v>457</v>
      </c>
      <c r="BK232" s="1052">
        <f>ROUND(L232*K232,2)</f>
        <v>0</v>
      </c>
      <c r="BL232" s="1053" t="s">
        <v>1261</v>
      </c>
      <c r="BM232" s="1053" t="s">
        <v>2188</v>
      </c>
    </row>
    <row r="233" spans="2:51" s="1080" customFormat="1" ht="16.5" customHeight="1">
      <c r="B233" s="1086"/>
      <c r="C233" s="1177"/>
      <c r="D233" s="1177"/>
      <c r="E233" s="1189" t="s">
        <v>3256</v>
      </c>
      <c r="F233" s="1377" t="s">
        <v>2279</v>
      </c>
      <c r="G233" s="1378"/>
      <c r="H233" s="1378"/>
      <c r="I233" s="1378"/>
      <c r="J233" s="1177"/>
      <c r="K233" s="1190">
        <v>900</v>
      </c>
      <c r="L233" s="1083"/>
      <c r="M233" s="1083"/>
      <c r="N233" s="1177"/>
      <c r="O233" s="1177"/>
      <c r="P233" s="1177"/>
      <c r="Q233" s="1177"/>
      <c r="R233" s="1085"/>
      <c r="T233" s="1084"/>
      <c r="U233" s="1083"/>
      <c r="V233" s="1083"/>
      <c r="W233" s="1083"/>
      <c r="X233" s="1083"/>
      <c r="Y233" s="1083"/>
      <c r="Z233" s="1083"/>
      <c r="AA233" s="1082"/>
      <c r="AT233" s="1081" t="s">
        <v>1285</v>
      </c>
      <c r="AU233" s="1081" t="s">
        <v>1284</v>
      </c>
      <c r="AV233" s="1080" t="s">
        <v>1284</v>
      </c>
      <c r="AW233" s="1080" t="s">
        <v>3670</v>
      </c>
      <c r="AX233" s="1080" t="s">
        <v>1258</v>
      </c>
      <c r="AY233" s="1081" t="s">
        <v>1262</v>
      </c>
    </row>
    <row r="234" spans="2:51" s="1073" customFormat="1" ht="16.5" customHeight="1">
      <c r="B234" s="1079"/>
      <c r="C234" s="1178"/>
      <c r="D234" s="1178"/>
      <c r="E234" s="1191" t="s">
        <v>3256</v>
      </c>
      <c r="F234" s="1372" t="s">
        <v>1386</v>
      </c>
      <c r="G234" s="1373"/>
      <c r="H234" s="1373"/>
      <c r="I234" s="1373"/>
      <c r="J234" s="1178"/>
      <c r="K234" s="1192">
        <v>900</v>
      </c>
      <c r="L234" s="1076"/>
      <c r="M234" s="1076"/>
      <c r="N234" s="1178"/>
      <c r="O234" s="1178"/>
      <c r="P234" s="1178"/>
      <c r="Q234" s="1178"/>
      <c r="R234" s="1078"/>
      <c r="T234" s="1077"/>
      <c r="U234" s="1076"/>
      <c r="V234" s="1076"/>
      <c r="W234" s="1076"/>
      <c r="X234" s="1076"/>
      <c r="Y234" s="1076"/>
      <c r="Z234" s="1076"/>
      <c r="AA234" s="1075"/>
      <c r="AT234" s="1074" t="s">
        <v>1285</v>
      </c>
      <c r="AU234" s="1074" t="s">
        <v>1284</v>
      </c>
      <c r="AV234" s="1073" t="s">
        <v>1261</v>
      </c>
      <c r="AW234" s="1073" t="s">
        <v>3670</v>
      </c>
      <c r="AX234" s="1073" t="s">
        <v>457</v>
      </c>
      <c r="AY234" s="1074" t="s">
        <v>1262</v>
      </c>
    </row>
    <row r="235" spans="2:63" s="1087" customFormat="1" ht="29.85" customHeight="1">
      <c r="B235" s="1096"/>
      <c r="C235" s="1182"/>
      <c r="D235" s="1184" t="s">
        <v>2278</v>
      </c>
      <c r="E235" s="1184"/>
      <c r="F235" s="1184"/>
      <c r="G235" s="1184"/>
      <c r="H235" s="1184"/>
      <c r="I235" s="1184"/>
      <c r="J235" s="1184"/>
      <c r="K235" s="1184"/>
      <c r="L235" s="1097"/>
      <c r="M235" s="1097"/>
      <c r="N235" s="1386">
        <f>BK235</f>
        <v>0</v>
      </c>
      <c r="O235" s="1387"/>
      <c r="P235" s="1387"/>
      <c r="Q235" s="1387"/>
      <c r="R235" s="1095"/>
      <c r="T235" s="1094"/>
      <c r="U235" s="1092"/>
      <c r="V235" s="1092"/>
      <c r="W235" s="1093">
        <f>SUM(W236:W303)</f>
        <v>0</v>
      </c>
      <c r="X235" s="1092"/>
      <c r="Y235" s="1093">
        <f>SUM(Y236:Y303)</f>
        <v>0</v>
      </c>
      <c r="Z235" s="1092"/>
      <c r="AA235" s="1091">
        <f>SUM(AA236:AA303)</f>
        <v>0</v>
      </c>
      <c r="AR235" s="1089" t="s">
        <v>457</v>
      </c>
      <c r="AT235" s="1090" t="s">
        <v>1259</v>
      </c>
      <c r="AU235" s="1090" t="s">
        <v>457</v>
      </c>
      <c r="AY235" s="1089" t="s">
        <v>1262</v>
      </c>
      <c r="BK235" s="1088">
        <f>SUM(BK236:BK303)</f>
        <v>0</v>
      </c>
    </row>
    <row r="236" spans="2:65" s="1048" customFormat="1" ht="25.5" customHeight="1">
      <c r="B236" s="1072"/>
      <c r="C236" s="1185" t="s">
        <v>2286</v>
      </c>
      <c r="D236" s="1185" t="s">
        <v>1257</v>
      </c>
      <c r="E236" s="1186" t="s">
        <v>2274</v>
      </c>
      <c r="F236" s="1374" t="s">
        <v>2273</v>
      </c>
      <c r="G236" s="1374"/>
      <c r="H236" s="1374"/>
      <c r="I236" s="1374"/>
      <c r="J236" s="1187" t="s">
        <v>95</v>
      </c>
      <c r="K236" s="1188">
        <v>21.252</v>
      </c>
      <c r="L236" s="1375">
        <v>0</v>
      </c>
      <c r="M236" s="1375"/>
      <c r="N236" s="1376">
        <f>ROUND(L236*K236,2)</f>
        <v>0</v>
      </c>
      <c r="O236" s="1376"/>
      <c r="P236" s="1376"/>
      <c r="Q236" s="1376"/>
      <c r="R236" s="1071"/>
      <c r="T236" s="1057" t="s">
        <v>3256</v>
      </c>
      <c r="U236" s="1070" t="s">
        <v>1256</v>
      </c>
      <c r="V236" s="1065"/>
      <c r="W236" s="1069">
        <f>V236*K236</f>
        <v>0</v>
      </c>
      <c r="X236" s="1069">
        <v>0</v>
      </c>
      <c r="Y236" s="1069">
        <f>X236*K236</f>
        <v>0</v>
      </c>
      <c r="Z236" s="1069">
        <v>0</v>
      </c>
      <c r="AA236" s="1068">
        <f>Z236*K236</f>
        <v>0</v>
      </c>
      <c r="AR236" s="1053" t="s">
        <v>1261</v>
      </c>
      <c r="AT236" s="1053" t="s">
        <v>1257</v>
      </c>
      <c r="AU236" s="1053" t="s">
        <v>1284</v>
      </c>
      <c r="AY236" s="1053" t="s">
        <v>1262</v>
      </c>
      <c r="BE236" s="1052">
        <f>IF(U236="základní",N236,0)</f>
        <v>0</v>
      </c>
      <c r="BF236" s="1052">
        <f>IF(U236="snížená",N236,0)</f>
        <v>0</v>
      </c>
      <c r="BG236" s="1052">
        <f>IF(U236="zákl. přenesená",N236,0)</f>
        <v>0</v>
      </c>
      <c r="BH236" s="1052">
        <f>IF(U236="sníž. přenesená",N236,0)</f>
        <v>0</v>
      </c>
      <c r="BI236" s="1052">
        <f>IF(U236="nulová",N236,0)</f>
        <v>0</v>
      </c>
      <c r="BJ236" s="1053" t="s">
        <v>457</v>
      </c>
      <c r="BK236" s="1052">
        <f>ROUND(L236*K236,2)</f>
        <v>0</v>
      </c>
      <c r="BL236" s="1053" t="s">
        <v>1261</v>
      </c>
      <c r="BM236" s="1053" t="s">
        <v>2182</v>
      </c>
    </row>
    <row r="237" spans="2:51" s="1080" customFormat="1" ht="25.5" customHeight="1">
      <c r="B237" s="1086"/>
      <c r="C237" s="1177"/>
      <c r="D237" s="1177"/>
      <c r="E237" s="1189" t="s">
        <v>3256</v>
      </c>
      <c r="F237" s="1377" t="s">
        <v>2276</v>
      </c>
      <c r="G237" s="1378"/>
      <c r="H237" s="1378"/>
      <c r="I237" s="1378"/>
      <c r="J237" s="1177"/>
      <c r="K237" s="1190">
        <v>21.252</v>
      </c>
      <c r="L237" s="1083"/>
      <c r="M237" s="1083"/>
      <c r="N237" s="1177"/>
      <c r="O237" s="1177"/>
      <c r="P237" s="1177"/>
      <c r="Q237" s="1177"/>
      <c r="R237" s="1085"/>
      <c r="T237" s="1084"/>
      <c r="U237" s="1083"/>
      <c r="V237" s="1083"/>
      <c r="W237" s="1083"/>
      <c r="X237" s="1083"/>
      <c r="Y237" s="1083"/>
      <c r="Z237" s="1083"/>
      <c r="AA237" s="1082"/>
      <c r="AT237" s="1081" t="s">
        <v>1285</v>
      </c>
      <c r="AU237" s="1081" t="s">
        <v>1284</v>
      </c>
      <c r="AV237" s="1080" t="s">
        <v>1284</v>
      </c>
      <c r="AW237" s="1080" t="s">
        <v>3670</v>
      </c>
      <c r="AX237" s="1080" t="s">
        <v>1258</v>
      </c>
      <c r="AY237" s="1081" t="s">
        <v>1262</v>
      </c>
    </row>
    <row r="238" spans="2:51" s="1073" customFormat="1" ht="16.5" customHeight="1">
      <c r="B238" s="1079"/>
      <c r="C238" s="1178"/>
      <c r="D238" s="1178"/>
      <c r="E238" s="1191" t="s">
        <v>3256</v>
      </c>
      <c r="F238" s="1372" t="s">
        <v>1386</v>
      </c>
      <c r="G238" s="1373"/>
      <c r="H238" s="1373"/>
      <c r="I238" s="1373"/>
      <c r="J238" s="1178"/>
      <c r="K238" s="1192">
        <v>21.252</v>
      </c>
      <c r="L238" s="1076"/>
      <c r="M238" s="1076"/>
      <c r="N238" s="1178"/>
      <c r="O238" s="1178"/>
      <c r="P238" s="1178"/>
      <c r="Q238" s="1178"/>
      <c r="R238" s="1078"/>
      <c r="T238" s="1077"/>
      <c r="U238" s="1076"/>
      <c r="V238" s="1076"/>
      <c r="W238" s="1076"/>
      <c r="X238" s="1076"/>
      <c r="Y238" s="1076"/>
      <c r="Z238" s="1076"/>
      <c r="AA238" s="1075"/>
      <c r="AT238" s="1074" t="s">
        <v>1285</v>
      </c>
      <c r="AU238" s="1074" t="s">
        <v>1284</v>
      </c>
      <c r="AV238" s="1073" t="s">
        <v>1261</v>
      </c>
      <c r="AW238" s="1073" t="s">
        <v>3670</v>
      </c>
      <c r="AX238" s="1073" t="s">
        <v>457</v>
      </c>
      <c r="AY238" s="1074" t="s">
        <v>1262</v>
      </c>
    </row>
    <row r="239" spans="2:65" s="1048" customFormat="1" ht="25.5" customHeight="1">
      <c r="B239" s="1072"/>
      <c r="C239" s="1185" t="s">
        <v>2282</v>
      </c>
      <c r="D239" s="1185" t="s">
        <v>1257</v>
      </c>
      <c r="E239" s="1186" t="s">
        <v>2274</v>
      </c>
      <c r="F239" s="1374" t="s">
        <v>2273</v>
      </c>
      <c r="G239" s="1374"/>
      <c r="H239" s="1374"/>
      <c r="I239" s="1374"/>
      <c r="J239" s="1187" t="s">
        <v>95</v>
      </c>
      <c r="K239" s="1188">
        <v>524.5</v>
      </c>
      <c r="L239" s="1375">
        <v>0</v>
      </c>
      <c r="M239" s="1375"/>
      <c r="N239" s="1376">
        <f>ROUND(L239*K239,2)</f>
        <v>0</v>
      </c>
      <c r="O239" s="1376"/>
      <c r="P239" s="1376"/>
      <c r="Q239" s="1376"/>
      <c r="R239" s="1071"/>
      <c r="T239" s="1057" t="s">
        <v>3256</v>
      </c>
      <c r="U239" s="1070" t="s">
        <v>1256</v>
      </c>
      <c r="V239" s="1065"/>
      <c r="W239" s="1069">
        <f>V239*K239</f>
        <v>0</v>
      </c>
      <c r="X239" s="1069">
        <v>0</v>
      </c>
      <c r="Y239" s="1069">
        <f>X239*K239</f>
        <v>0</v>
      </c>
      <c r="Z239" s="1069">
        <v>0</v>
      </c>
      <c r="AA239" s="1068">
        <f>Z239*K239</f>
        <v>0</v>
      </c>
      <c r="AR239" s="1053" t="s">
        <v>1261</v>
      </c>
      <c r="AT239" s="1053" t="s">
        <v>1257</v>
      </c>
      <c r="AU239" s="1053" t="s">
        <v>1284</v>
      </c>
      <c r="AY239" s="1053" t="s">
        <v>1262</v>
      </c>
      <c r="BE239" s="1052">
        <f>IF(U239="základní",N239,0)</f>
        <v>0</v>
      </c>
      <c r="BF239" s="1052">
        <f>IF(U239="snížená",N239,0)</f>
        <v>0</v>
      </c>
      <c r="BG239" s="1052">
        <f>IF(U239="zákl. přenesená",N239,0)</f>
        <v>0</v>
      </c>
      <c r="BH239" s="1052">
        <f>IF(U239="sníž. přenesená",N239,0)</f>
        <v>0</v>
      </c>
      <c r="BI239" s="1052">
        <f>IF(U239="nulová",N239,0)</f>
        <v>0</v>
      </c>
      <c r="BJ239" s="1053" t="s">
        <v>457</v>
      </c>
      <c r="BK239" s="1052">
        <f>ROUND(L239*K239,2)</f>
        <v>0</v>
      </c>
      <c r="BL239" s="1053" t="s">
        <v>1261</v>
      </c>
      <c r="BM239" s="1053" t="s">
        <v>2175</v>
      </c>
    </row>
    <row r="240" spans="2:51" s="1080" customFormat="1" ht="38.25" customHeight="1">
      <c r="B240" s="1086"/>
      <c r="C240" s="1177"/>
      <c r="D240" s="1177"/>
      <c r="E240" s="1189" t="s">
        <v>3256</v>
      </c>
      <c r="F240" s="1377" t="s">
        <v>2272</v>
      </c>
      <c r="G240" s="1378"/>
      <c r="H240" s="1378"/>
      <c r="I240" s="1378"/>
      <c r="J240" s="1177"/>
      <c r="K240" s="1190">
        <v>524.5</v>
      </c>
      <c r="L240" s="1083"/>
      <c r="M240" s="1083"/>
      <c r="N240" s="1177"/>
      <c r="O240" s="1177"/>
      <c r="P240" s="1177"/>
      <c r="Q240" s="1177"/>
      <c r="R240" s="1085"/>
      <c r="T240" s="1084"/>
      <c r="U240" s="1083"/>
      <c r="V240" s="1083"/>
      <c r="W240" s="1083"/>
      <c r="X240" s="1083"/>
      <c r="Y240" s="1083"/>
      <c r="Z240" s="1083"/>
      <c r="AA240" s="1082"/>
      <c r="AT240" s="1081" t="s">
        <v>1285</v>
      </c>
      <c r="AU240" s="1081" t="s">
        <v>1284</v>
      </c>
      <c r="AV240" s="1080" t="s">
        <v>1284</v>
      </c>
      <c r="AW240" s="1080" t="s">
        <v>3670</v>
      </c>
      <c r="AX240" s="1080" t="s">
        <v>1258</v>
      </c>
      <c r="AY240" s="1081" t="s">
        <v>1262</v>
      </c>
    </row>
    <row r="241" spans="2:51" s="1073" customFormat="1" ht="16.5" customHeight="1">
      <c r="B241" s="1079"/>
      <c r="C241" s="1178"/>
      <c r="D241" s="1178"/>
      <c r="E241" s="1191" t="s">
        <v>3256</v>
      </c>
      <c r="F241" s="1372" t="s">
        <v>1386</v>
      </c>
      <c r="G241" s="1373"/>
      <c r="H241" s="1373"/>
      <c r="I241" s="1373"/>
      <c r="J241" s="1178"/>
      <c r="K241" s="1192">
        <v>524.5</v>
      </c>
      <c r="L241" s="1076"/>
      <c r="M241" s="1076"/>
      <c r="N241" s="1178"/>
      <c r="O241" s="1178"/>
      <c r="P241" s="1178"/>
      <c r="Q241" s="1178"/>
      <c r="R241" s="1078"/>
      <c r="T241" s="1077"/>
      <c r="U241" s="1076"/>
      <c r="V241" s="1076"/>
      <c r="W241" s="1076"/>
      <c r="X241" s="1076"/>
      <c r="Y241" s="1076"/>
      <c r="Z241" s="1076"/>
      <c r="AA241" s="1075"/>
      <c r="AT241" s="1074" t="s">
        <v>1285</v>
      </c>
      <c r="AU241" s="1074" t="s">
        <v>1284</v>
      </c>
      <c r="AV241" s="1073" t="s">
        <v>1261</v>
      </c>
      <c r="AW241" s="1073" t="s">
        <v>3670</v>
      </c>
      <c r="AX241" s="1073" t="s">
        <v>457</v>
      </c>
      <c r="AY241" s="1074" t="s">
        <v>1262</v>
      </c>
    </row>
    <row r="242" spans="2:65" s="1048" customFormat="1" ht="25.5" customHeight="1">
      <c r="B242" s="1072"/>
      <c r="C242" s="1185" t="s">
        <v>2277</v>
      </c>
      <c r="D242" s="1185" t="s">
        <v>1257</v>
      </c>
      <c r="E242" s="1186" t="s">
        <v>2267</v>
      </c>
      <c r="F242" s="1374" t="s">
        <v>2266</v>
      </c>
      <c r="G242" s="1374"/>
      <c r="H242" s="1374"/>
      <c r="I242" s="1374"/>
      <c r="J242" s="1187" t="s">
        <v>1292</v>
      </c>
      <c r="K242" s="1188">
        <v>4410.487</v>
      </c>
      <c r="L242" s="1375">
        <v>0</v>
      </c>
      <c r="M242" s="1375"/>
      <c r="N242" s="1376">
        <f>ROUND(L242*K242,2)</f>
        <v>0</v>
      </c>
      <c r="O242" s="1376"/>
      <c r="P242" s="1376"/>
      <c r="Q242" s="1376"/>
      <c r="R242" s="1071"/>
      <c r="T242" s="1057" t="s">
        <v>3256</v>
      </c>
      <c r="U242" s="1070" t="s">
        <v>1256</v>
      </c>
      <c r="V242" s="1065"/>
      <c r="W242" s="1069">
        <f>V242*K242</f>
        <v>0</v>
      </c>
      <c r="X242" s="1069">
        <v>0</v>
      </c>
      <c r="Y242" s="1069">
        <f>X242*K242</f>
        <v>0</v>
      </c>
      <c r="Z242" s="1069">
        <v>0</v>
      </c>
      <c r="AA242" s="1068">
        <f>Z242*K242</f>
        <v>0</v>
      </c>
      <c r="AR242" s="1053" t="s">
        <v>1261</v>
      </c>
      <c r="AT242" s="1053" t="s">
        <v>1257</v>
      </c>
      <c r="AU242" s="1053" t="s">
        <v>1284</v>
      </c>
      <c r="AY242" s="1053" t="s">
        <v>1262</v>
      </c>
      <c r="BE242" s="1052">
        <f>IF(U242="základní",N242,0)</f>
        <v>0</v>
      </c>
      <c r="BF242" s="1052">
        <f>IF(U242="snížená",N242,0)</f>
        <v>0</v>
      </c>
      <c r="BG242" s="1052">
        <f>IF(U242="zákl. přenesená",N242,0)</f>
        <v>0</v>
      </c>
      <c r="BH242" s="1052">
        <f>IF(U242="sníž. přenesená",N242,0)</f>
        <v>0</v>
      </c>
      <c r="BI242" s="1052">
        <f>IF(U242="nulová",N242,0)</f>
        <v>0</v>
      </c>
      <c r="BJ242" s="1053" t="s">
        <v>457</v>
      </c>
      <c r="BK242" s="1052">
        <f>ROUND(L242*K242,2)</f>
        <v>0</v>
      </c>
      <c r="BL242" s="1053" t="s">
        <v>1261</v>
      </c>
      <c r="BM242" s="1053" t="s">
        <v>2167</v>
      </c>
    </row>
    <row r="243" spans="2:51" s="1080" customFormat="1" ht="38.25" customHeight="1">
      <c r="B243" s="1086"/>
      <c r="C243" s="1177"/>
      <c r="D243" s="1177"/>
      <c r="E243" s="1189" t="s">
        <v>3256</v>
      </c>
      <c r="F243" s="1377" t="s">
        <v>2270</v>
      </c>
      <c r="G243" s="1378"/>
      <c r="H243" s="1378"/>
      <c r="I243" s="1378"/>
      <c r="J243" s="1177"/>
      <c r="K243" s="1190">
        <v>1156.489</v>
      </c>
      <c r="L243" s="1083"/>
      <c r="M243" s="1083"/>
      <c r="N243" s="1177"/>
      <c r="O243" s="1177"/>
      <c r="P243" s="1177"/>
      <c r="Q243" s="1177"/>
      <c r="R243" s="1085"/>
      <c r="T243" s="1084"/>
      <c r="U243" s="1083"/>
      <c r="V243" s="1083"/>
      <c r="W243" s="1083"/>
      <c r="X243" s="1083"/>
      <c r="Y243" s="1083"/>
      <c r="Z243" s="1083"/>
      <c r="AA243" s="1082"/>
      <c r="AT243" s="1081" t="s">
        <v>1285</v>
      </c>
      <c r="AU243" s="1081" t="s">
        <v>1284</v>
      </c>
      <c r="AV243" s="1080" t="s">
        <v>1284</v>
      </c>
      <c r="AW243" s="1080" t="s">
        <v>3670</v>
      </c>
      <c r="AX243" s="1080" t="s">
        <v>1258</v>
      </c>
      <c r="AY243" s="1081" t="s">
        <v>1262</v>
      </c>
    </row>
    <row r="244" spans="2:51" s="1080" customFormat="1" ht="16.5" customHeight="1">
      <c r="B244" s="1086"/>
      <c r="C244" s="1177"/>
      <c r="D244" s="1177"/>
      <c r="E244" s="1189" t="s">
        <v>3256</v>
      </c>
      <c r="F244" s="1379" t="s">
        <v>2269</v>
      </c>
      <c r="G244" s="1380"/>
      <c r="H244" s="1380"/>
      <c r="I244" s="1380"/>
      <c r="J244" s="1177"/>
      <c r="K244" s="1190">
        <v>2328.74</v>
      </c>
      <c r="L244" s="1083"/>
      <c r="M244" s="1083"/>
      <c r="N244" s="1177"/>
      <c r="O244" s="1177"/>
      <c r="P244" s="1177"/>
      <c r="Q244" s="1177"/>
      <c r="R244" s="1085"/>
      <c r="T244" s="1084"/>
      <c r="U244" s="1083"/>
      <c r="V244" s="1083"/>
      <c r="W244" s="1083"/>
      <c r="X244" s="1083"/>
      <c r="Y244" s="1083"/>
      <c r="Z244" s="1083"/>
      <c r="AA244" s="1082"/>
      <c r="AT244" s="1081" t="s">
        <v>1285</v>
      </c>
      <c r="AU244" s="1081" t="s">
        <v>1284</v>
      </c>
      <c r="AV244" s="1080" t="s">
        <v>1284</v>
      </c>
      <c r="AW244" s="1080" t="s">
        <v>3670</v>
      </c>
      <c r="AX244" s="1080" t="s">
        <v>1258</v>
      </c>
      <c r="AY244" s="1081" t="s">
        <v>1262</v>
      </c>
    </row>
    <row r="245" spans="2:51" s="1080" customFormat="1" ht="25.5" customHeight="1">
      <c r="B245" s="1086"/>
      <c r="C245" s="1177"/>
      <c r="D245" s="1177"/>
      <c r="E245" s="1189" t="s">
        <v>3256</v>
      </c>
      <c r="F245" s="1379" t="s">
        <v>2268</v>
      </c>
      <c r="G245" s="1380"/>
      <c r="H245" s="1380"/>
      <c r="I245" s="1380"/>
      <c r="J245" s="1177"/>
      <c r="K245" s="1190">
        <v>925.258</v>
      </c>
      <c r="L245" s="1083"/>
      <c r="M245" s="1083"/>
      <c r="N245" s="1177"/>
      <c r="O245" s="1177"/>
      <c r="P245" s="1177"/>
      <c r="Q245" s="1177"/>
      <c r="R245" s="1085"/>
      <c r="T245" s="1084"/>
      <c r="U245" s="1083"/>
      <c r="V245" s="1083"/>
      <c r="W245" s="1083"/>
      <c r="X245" s="1083"/>
      <c r="Y245" s="1083"/>
      <c r="Z245" s="1083"/>
      <c r="AA245" s="1082"/>
      <c r="AT245" s="1081" t="s">
        <v>1285</v>
      </c>
      <c r="AU245" s="1081" t="s">
        <v>1284</v>
      </c>
      <c r="AV245" s="1080" t="s">
        <v>1284</v>
      </c>
      <c r="AW245" s="1080" t="s">
        <v>3670</v>
      </c>
      <c r="AX245" s="1080" t="s">
        <v>1258</v>
      </c>
      <c r="AY245" s="1081" t="s">
        <v>1262</v>
      </c>
    </row>
    <row r="246" spans="2:51" s="1073" customFormat="1" ht="16.5" customHeight="1">
      <c r="B246" s="1079"/>
      <c r="C246" s="1178"/>
      <c r="D246" s="1178"/>
      <c r="E246" s="1191" t="s">
        <v>3256</v>
      </c>
      <c r="F246" s="1372" t="s">
        <v>1386</v>
      </c>
      <c r="G246" s="1373"/>
      <c r="H246" s="1373"/>
      <c r="I246" s="1373"/>
      <c r="J246" s="1178"/>
      <c r="K246" s="1192">
        <v>4410.487</v>
      </c>
      <c r="L246" s="1076"/>
      <c r="M246" s="1076"/>
      <c r="N246" s="1178"/>
      <c r="O246" s="1178"/>
      <c r="P246" s="1178"/>
      <c r="Q246" s="1178"/>
      <c r="R246" s="1078"/>
      <c r="T246" s="1077"/>
      <c r="U246" s="1076"/>
      <c r="V246" s="1076"/>
      <c r="W246" s="1076"/>
      <c r="X246" s="1076"/>
      <c r="Y246" s="1076"/>
      <c r="Z246" s="1076"/>
      <c r="AA246" s="1075"/>
      <c r="AT246" s="1074" t="s">
        <v>1285</v>
      </c>
      <c r="AU246" s="1074" t="s">
        <v>1284</v>
      </c>
      <c r="AV246" s="1073" t="s">
        <v>1261</v>
      </c>
      <c r="AW246" s="1073" t="s">
        <v>3670</v>
      </c>
      <c r="AX246" s="1073" t="s">
        <v>457</v>
      </c>
      <c r="AY246" s="1074" t="s">
        <v>1262</v>
      </c>
    </row>
    <row r="247" spans="2:65" s="1048" customFormat="1" ht="25.5" customHeight="1">
      <c r="B247" s="1072"/>
      <c r="C247" s="1185" t="s">
        <v>2275</v>
      </c>
      <c r="D247" s="1185" t="s">
        <v>1257</v>
      </c>
      <c r="E247" s="1186" t="s">
        <v>2267</v>
      </c>
      <c r="F247" s="1374" t="s">
        <v>2266</v>
      </c>
      <c r="G247" s="1374"/>
      <c r="H247" s="1374"/>
      <c r="I247" s="1374"/>
      <c r="J247" s="1187" t="s">
        <v>1292</v>
      </c>
      <c r="K247" s="1188">
        <v>217.196</v>
      </c>
      <c r="L247" s="1375">
        <v>0</v>
      </c>
      <c r="M247" s="1375"/>
      <c r="N247" s="1376">
        <f>ROUND(L247*K247,2)</f>
        <v>0</v>
      </c>
      <c r="O247" s="1376"/>
      <c r="P247" s="1376"/>
      <c r="Q247" s="1376"/>
      <c r="R247" s="1071"/>
      <c r="T247" s="1057" t="s">
        <v>3256</v>
      </c>
      <c r="U247" s="1070" t="s">
        <v>1256</v>
      </c>
      <c r="V247" s="1065"/>
      <c r="W247" s="1069">
        <f>V247*K247</f>
        <v>0</v>
      </c>
      <c r="X247" s="1069">
        <v>0</v>
      </c>
      <c r="Y247" s="1069">
        <f>X247*K247</f>
        <v>0</v>
      </c>
      <c r="Z247" s="1069">
        <v>0</v>
      </c>
      <c r="AA247" s="1068">
        <f>Z247*K247</f>
        <v>0</v>
      </c>
      <c r="AR247" s="1053" t="s">
        <v>1261</v>
      </c>
      <c r="AT247" s="1053" t="s">
        <v>1257</v>
      </c>
      <c r="AU247" s="1053" t="s">
        <v>1284</v>
      </c>
      <c r="AY247" s="1053" t="s">
        <v>1262</v>
      </c>
      <c r="BE247" s="1052">
        <f>IF(U247="základní",N247,0)</f>
        <v>0</v>
      </c>
      <c r="BF247" s="1052">
        <f>IF(U247="snížená",N247,0)</f>
        <v>0</v>
      </c>
      <c r="BG247" s="1052">
        <f>IF(U247="zákl. přenesená",N247,0)</f>
        <v>0</v>
      </c>
      <c r="BH247" s="1052">
        <f>IF(U247="sníž. přenesená",N247,0)</f>
        <v>0</v>
      </c>
      <c r="BI247" s="1052">
        <f>IF(U247="nulová",N247,0)</f>
        <v>0</v>
      </c>
      <c r="BJ247" s="1053" t="s">
        <v>457</v>
      </c>
      <c r="BK247" s="1052">
        <f>ROUND(L247*K247,2)</f>
        <v>0</v>
      </c>
      <c r="BL247" s="1053" t="s">
        <v>1261</v>
      </c>
      <c r="BM247" s="1053" t="s">
        <v>2160</v>
      </c>
    </row>
    <row r="248" spans="2:51" s="1080" customFormat="1" ht="25.5" customHeight="1">
      <c r="B248" s="1086"/>
      <c r="C248" s="1177"/>
      <c r="D248" s="1177"/>
      <c r="E248" s="1189" t="s">
        <v>3256</v>
      </c>
      <c r="F248" s="1377" t="s">
        <v>2265</v>
      </c>
      <c r="G248" s="1378"/>
      <c r="H248" s="1378"/>
      <c r="I248" s="1378"/>
      <c r="J248" s="1177"/>
      <c r="K248" s="1190">
        <v>217.196</v>
      </c>
      <c r="L248" s="1083"/>
      <c r="M248" s="1083"/>
      <c r="N248" s="1177"/>
      <c r="O248" s="1177"/>
      <c r="P248" s="1177"/>
      <c r="Q248" s="1177"/>
      <c r="R248" s="1085"/>
      <c r="T248" s="1084"/>
      <c r="U248" s="1083"/>
      <c r="V248" s="1083"/>
      <c r="W248" s="1083"/>
      <c r="X248" s="1083"/>
      <c r="Y248" s="1083"/>
      <c r="Z248" s="1083"/>
      <c r="AA248" s="1082"/>
      <c r="AT248" s="1081" t="s">
        <v>1285</v>
      </c>
      <c r="AU248" s="1081" t="s">
        <v>1284</v>
      </c>
      <c r="AV248" s="1080" t="s">
        <v>1284</v>
      </c>
      <c r="AW248" s="1080" t="s">
        <v>3670</v>
      </c>
      <c r="AX248" s="1080" t="s">
        <v>1258</v>
      </c>
      <c r="AY248" s="1081" t="s">
        <v>1262</v>
      </c>
    </row>
    <row r="249" spans="2:51" s="1073" customFormat="1" ht="16.5" customHeight="1">
      <c r="B249" s="1079"/>
      <c r="C249" s="1178"/>
      <c r="D249" s="1178"/>
      <c r="E249" s="1191" t="s">
        <v>3256</v>
      </c>
      <c r="F249" s="1372" t="s">
        <v>1386</v>
      </c>
      <c r="G249" s="1373"/>
      <c r="H249" s="1373"/>
      <c r="I249" s="1373"/>
      <c r="J249" s="1178"/>
      <c r="K249" s="1192">
        <v>217.196</v>
      </c>
      <c r="L249" s="1076"/>
      <c r="M249" s="1076"/>
      <c r="N249" s="1178"/>
      <c r="O249" s="1178"/>
      <c r="P249" s="1178"/>
      <c r="Q249" s="1178"/>
      <c r="R249" s="1078"/>
      <c r="T249" s="1077"/>
      <c r="U249" s="1076"/>
      <c r="V249" s="1076"/>
      <c r="W249" s="1076"/>
      <c r="X249" s="1076"/>
      <c r="Y249" s="1076"/>
      <c r="Z249" s="1076"/>
      <c r="AA249" s="1075"/>
      <c r="AT249" s="1074" t="s">
        <v>1285</v>
      </c>
      <c r="AU249" s="1074" t="s">
        <v>1284</v>
      </c>
      <c r="AV249" s="1073" t="s">
        <v>1261</v>
      </c>
      <c r="AW249" s="1073" t="s">
        <v>3670</v>
      </c>
      <c r="AX249" s="1073" t="s">
        <v>457</v>
      </c>
      <c r="AY249" s="1074" t="s">
        <v>1262</v>
      </c>
    </row>
    <row r="250" spans="2:65" s="1048" customFormat="1" ht="25.5" customHeight="1">
      <c r="B250" s="1072"/>
      <c r="C250" s="1185" t="s">
        <v>2271</v>
      </c>
      <c r="D250" s="1185" t="s">
        <v>1257</v>
      </c>
      <c r="E250" s="1186" t="s">
        <v>2263</v>
      </c>
      <c r="F250" s="1374" t="s">
        <v>2262</v>
      </c>
      <c r="G250" s="1374"/>
      <c r="H250" s="1374"/>
      <c r="I250" s="1374"/>
      <c r="J250" s="1187" t="s">
        <v>1292</v>
      </c>
      <c r="K250" s="1188">
        <v>4627.683</v>
      </c>
      <c r="L250" s="1375">
        <v>0</v>
      </c>
      <c r="M250" s="1375"/>
      <c r="N250" s="1376">
        <f>ROUND(L250*K250,2)</f>
        <v>0</v>
      </c>
      <c r="O250" s="1376"/>
      <c r="P250" s="1376"/>
      <c r="Q250" s="1376"/>
      <c r="R250" s="1071"/>
      <c r="T250" s="1057" t="s">
        <v>3256</v>
      </c>
      <c r="U250" s="1070" t="s">
        <v>1256</v>
      </c>
      <c r="V250" s="1065"/>
      <c r="W250" s="1069">
        <f>V250*K250</f>
        <v>0</v>
      </c>
      <c r="X250" s="1069">
        <v>0</v>
      </c>
      <c r="Y250" s="1069">
        <f>X250*K250</f>
        <v>0</v>
      </c>
      <c r="Z250" s="1069">
        <v>0</v>
      </c>
      <c r="AA250" s="1068">
        <f>Z250*K250</f>
        <v>0</v>
      </c>
      <c r="AR250" s="1053" t="s">
        <v>1261</v>
      </c>
      <c r="AT250" s="1053" t="s">
        <v>1257</v>
      </c>
      <c r="AU250" s="1053" t="s">
        <v>1284</v>
      </c>
      <c r="AY250" s="1053" t="s">
        <v>1262</v>
      </c>
      <c r="BE250" s="1052">
        <f>IF(U250="základní",N250,0)</f>
        <v>0</v>
      </c>
      <c r="BF250" s="1052">
        <f>IF(U250="snížená",N250,0)</f>
        <v>0</v>
      </c>
      <c r="BG250" s="1052">
        <f>IF(U250="zákl. přenesená",N250,0)</f>
        <v>0</v>
      </c>
      <c r="BH250" s="1052">
        <f>IF(U250="sníž. přenesená",N250,0)</f>
        <v>0</v>
      </c>
      <c r="BI250" s="1052">
        <f>IF(U250="nulová",N250,0)</f>
        <v>0</v>
      </c>
      <c r="BJ250" s="1053" t="s">
        <v>457</v>
      </c>
      <c r="BK250" s="1052">
        <f>ROUND(L250*K250,2)</f>
        <v>0</v>
      </c>
      <c r="BL250" s="1053" t="s">
        <v>1261</v>
      </c>
      <c r="BM250" s="1053" t="s">
        <v>2153</v>
      </c>
    </row>
    <row r="251" spans="2:51" s="1080" customFormat="1" ht="16.5" customHeight="1">
      <c r="B251" s="1086"/>
      <c r="C251" s="1177"/>
      <c r="D251" s="1177"/>
      <c r="E251" s="1189" t="s">
        <v>3256</v>
      </c>
      <c r="F251" s="1377" t="s">
        <v>3885</v>
      </c>
      <c r="G251" s="1378"/>
      <c r="H251" s="1378"/>
      <c r="I251" s="1378"/>
      <c r="J251" s="1177"/>
      <c r="K251" s="1190">
        <v>4627.683</v>
      </c>
      <c r="L251" s="1083"/>
      <c r="M251" s="1083"/>
      <c r="N251" s="1177"/>
      <c r="O251" s="1177"/>
      <c r="P251" s="1177"/>
      <c r="Q251" s="1177"/>
      <c r="R251" s="1085"/>
      <c r="T251" s="1084"/>
      <c r="U251" s="1083"/>
      <c r="V251" s="1083"/>
      <c r="W251" s="1083"/>
      <c r="X251" s="1083"/>
      <c r="Y251" s="1083"/>
      <c r="Z251" s="1083"/>
      <c r="AA251" s="1082"/>
      <c r="AT251" s="1081" t="s">
        <v>1285</v>
      </c>
      <c r="AU251" s="1081" t="s">
        <v>1284</v>
      </c>
      <c r="AV251" s="1080" t="s">
        <v>1284</v>
      </c>
      <c r="AW251" s="1080" t="s">
        <v>3670</v>
      </c>
      <c r="AX251" s="1080" t="s">
        <v>457</v>
      </c>
      <c r="AY251" s="1081" t="s">
        <v>1262</v>
      </c>
    </row>
    <row r="252" spans="2:65" s="1048" customFormat="1" ht="25.5" customHeight="1">
      <c r="B252" s="1072"/>
      <c r="C252" s="1185" t="s">
        <v>1340</v>
      </c>
      <c r="D252" s="1185" t="s">
        <v>1257</v>
      </c>
      <c r="E252" s="1186" t="s">
        <v>1289</v>
      </c>
      <c r="F252" s="1374" t="s">
        <v>1288</v>
      </c>
      <c r="G252" s="1374"/>
      <c r="H252" s="1374"/>
      <c r="I252" s="1374"/>
      <c r="J252" s="1187" t="s">
        <v>1287</v>
      </c>
      <c r="K252" s="1188">
        <v>65.644</v>
      </c>
      <c r="L252" s="1375">
        <v>0</v>
      </c>
      <c r="M252" s="1375"/>
      <c r="N252" s="1376">
        <f>ROUND(L252*K252,2)</f>
        <v>0</v>
      </c>
      <c r="O252" s="1376"/>
      <c r="P252" s="1376"/>
      <c r="Q252" s="1376"/>
      <c r="R252" s="1071"/>
      <c r="T252" s="1057" t="s">
        <v>3256</v>
      </c>
      <c r="U252" s="1070" t="s">
        <v>1256</v>
      </c>
      <c r="V252" s="1065"/>
      <c r="W252" s="1069">
        <f>V252*K252</f>
        <v>0</v>
      </c>
      <c r="X252" s="1069">
        <v>0</v>
      </c>
      <c r="Y252" s="1069">
        <f>X252*K252</f>
        <v>0</v>
      </c>
      <c r="Z252" s="1069">
        <v>0</v>
      </c>
      <c r="AA252" s="1068">
        <f>Z252*K252</f>
        <v>0</v>
      </c>
      <c r="AR252" s="1053" t="s">
        <v>1261</v>
      </c>
      <c r="AT252" s="1053" t="s">
        <v>1257</v>
      </c>
      <c r="AU252" s="1053" t="s">
        <v>1284</v>
      </c>
      <c r="AY252" s="1053" t="s">
        <v>1262</v>
      </c>
      <c r="BE252" s="1052">
        <f>IF(U252="základní",N252,0)</f>
        <v>0</v>
      </c>
      <c r="BF252" s="1052">
        <f>IF(U252="snížená",N252,0)</f>
        <v>0</v>
      </c>
      <c r="BG252" s="1052">
        <f>IF(U252="zákl. přenesená",N252,0)</f>
        <v>0</v>
      </c>
      <c r="BH252" s="1052">
        <f>IF(U252="sníž. přenesená",N252,0)</f>
        <v>0</v>
      </c>
      <c r="BI252" s="1052">
        <f>IF(U252="nulová",N252,0)</f>
        <v>0</v>
      </c>
      <c r="BJ252" s="1053" t="s">
        <v>457</v>
      </c>
      <c r="BK252" s="1052">
        <f>ROUND(L252*K252,2)</f>
        <v>0</v>
      </c>
      <c r="BL252" s="1053" t="s">
        <v>1261</v>
      </c>
      <c r="BM252" s="1053" t="s">
        <v>1301</v>
      </c>
    </row>
    <row r="253" spans="2:51" s="1080" customFormat="1" ht="25.5" customHeight="1">
      <c r="B253" s="1086"/>
      <c r="C253" s="1177"/>
      <c r="D253" s="1177"/>
      <c r="E253" s="1189" t="s">
        <v>3256</v>
      </c>
      <c r="F253" s="1377" t="s">
        <v>2260</v>
      </c>
      <c r="G253" s="1378"/>
      <c r="H253" s="1378"/>
      <c r="I253" s="1378"/>
      <c r="J253" s="1177"/>
      <c r="K253" s="1190">
        <v>65.644</v>
      </c>
      <c r="L253" s="1083"/>
      <c r="M253" s="1083"/>
      <c r="N253" s="1177"/>
      <c r="O253" s="1177"/>
      <c r="P253" s="1177"/>
      <c r="Q253" s="1177"/>
      <c r="R253" s="1085"/>
      <c r="T253" s="1084"/>
      <c r="U253" s="1083"/>
      <c r="V253" s="1083"/>
      <c r="W253" s="1083"/>
      <c r="X253" s="1083"/>
      <c r="Y253" s="1083"/>
      <c r="Z253" s="1083"/>
      <c r="AA253" s="1082"/>
      <c r="AT253" s="1081" t="s">
        <v>1285</v>
      </c>
      <c r="AU253" s="1081" t="s">
        <v>1284</v>
      </c>
      <c r="AV253" s="1080" t="s">
        <v>1284</v>
      </c>
      <c r="AW253" s="1080" t="s">
        <v>3670</v>
      </c>
      <c r="AX253" s="1080" t="s">
        <v>1258</v>
      </c>
      <c r="AY253" s="1081" t="s">
        <v>1262</v>
      </c>
    </row>
    <row r="254" spans="2:51" s="1073" customFormat="1" ht="16.5" customHeight="1">
      <c r="B254" s="1079"/>
      <c r="C254" s="1178"/>
      <c r="D254" s="1178"/>
      <c r="E254" s="1191" t="s">
        <v>3256</v>
      </c>
      <c r="F254" s="1372" t="s">
        <v>1386</v>
      </c>
      <c r="G254" s="1373"/>
      <c r="H254" s="1373"/>
      <c r="I254" s="1373"/>
      <c r="J254" s="1178"/>
      <c r="K254" s="1192">
        <v>65.644</v>
      </c>
      <c r="L254" s="1076"/>
      <c r="M254" s="1076"/>
      <c r="N254" s="1178"/>
      <c r="O254" s="1178"/>
      <c r="P254" s="1178"/>
      <c r="Q254" s="1178"/>
      <c r="R254" s="1078"/>
      <c r="T254" s="1077"/>
      <c r="U254" s="1076"/>
      <c r="V254" s="1076"/>
      <c r="W254" s="1076"/>
      <c r="X254" s="1076"/>
      <c r="Y254" s="1076"/>
      <c r="Z254" s="1076"/>
      <c r="AA254" s="1075"/>
      <c r="AT254" s="1074" t="s">
        <v>1285</v>
      </c>
      <c r="AU254" s="1074" t="s">
        <v>1284</v>
      </c>
      <c r="AV254" s="1073" t="s">
        <v>1261</v>
      </c>
      <c r="AW254" s="1073" t="s">
        <v>3670</v>
      </c>
      <c r="AX254" s="1073" t="s">
        <v>457</v>
      </c>
      <c r="AY254" s="1074" t="s">
        <v>1262</v>
      </c>
    </row>
    <row r="255" spans="2:65" s="1048" customFormat="1" ht="38.25" customHeight="1">
      <c r="B255" s="1072"/>
      <c r="C255" s="1185" t="s">
        <v>2264</v>
      </c>
      <c r="D255" s="1185" t="s">
        <v>1257</v>
      </c>
      <c r="E255" s="1186" t="s">
        <v>2258</v>
      </c>
      <c r="F255" s="1374" t="s">
        <v>3660</v>
      </c>
      <c r="G255" s="1374"/>
      <c r="H255" s="1374"/>
      <c r="I255" s="1374"/>
      <c r="J255" s="1187" t="s">
        <v>95</v>
      </c>
      <c r="K255" s="1188">
        <v>4.91</v>
      </c>
      <c r="L255" s="1375">
        <v>0</v>
      </c>
      <c r="M255" s="1375"/>
      <c r="N255" s="1376">
        <f>ROUND(L255*K255,2)</f>
        <v>0</v>
      </c>
      <c r="O255" s="1376"/>
      <c r="P255" s="1376"/>
      <c r="Q255" s="1376"/>
      <c r="R255" s="1071"/>
      <c r="T255" s="1057" t="s">
        <v>3256</v>
      </c>
      <c r="U255" s="1070" t="s">
        <v>1256</v>
      </c>
      <c r="V255" s="1065"/>
      <c r="W255" s="1069">
        <f>V255*K255</f>
        <v>0</v>
      </c>
      <c r="X255" s="1069">
        <v>0</v>
      </c>
      <c r="Y255" s="1069">
        <f>X255*K255</f>
        <v>0</v>
      </c>
      <c r="Z255" s="1069">
        <v>0</v>
      </c>
      <c r="AA255" s="1068">
        <f>Z255*K255</f>
        <v>0</v>
      </c>
      <c r="AR255" s="1053" t="s">
        <v>1261</v>
      </c>
      <c r="AT255" s="1053" t="s">
        <v>1257</v>
      </c>
      <c r="AU255" s="1053" t="s">
        <v>1284</v>
      </c>
      <c r="AY255" s="1053" t="s">
        <v>1262</v>
      </c>
      <c r="BE255" s="1052">
        <f>IF(U255="základní",N255,0)</f>
        <v>0</v>
      </c>
      <c r="BF255" s="1052">
        <f>IF(U255="snížená",N255,0)</f>
        <v>0</v>
      </c>
      <c r="BG255" s="1052">
        <f>IF(U255="zákl. přenesená",N255,0)</f>
        <v>0</v>
      </c>
      <c r="BH255" s="1052">
        <f>IF(U255="sníž. přenesená",N255,0)</f>
        <v>0</v>
      </c>
      <c r="BI255" s="1052">
        <f>IF(U255="nulová",N255,0)</f>
        <v>0</v>
      </c>
      <c r="BJ255" s="1053" t="s">
        <v>457</v>
      </c>
      <c r="BK255" s="1052">
        <f>ROUND(L255*K255,2)</f>
        <v>0</v>
      </c>
      <c r="BL255" s="1053" t="s">
        <v>1261</v>
      </c>
      <c r="BM255" s="1053" t="s">
        <v>2140</v>
      </c>
    </row>
    <row r="256" spans="2:51" s="1080" customFormat="1" ht="16.5" customHeight="1">
      <c r="B256" s="1086"/>
      <c r="C256" s="1177"/>
      <c r="D256" s="1177"/>
      <c r="E256" s="1189" t="s">
        <v>3256</v>
      </c>
      <c r="F256" s="1377" t="s">
        <v>2257</v>
      </c>
      <c r="G256" s="1378"/>
      <c r="H256" s="1378"/>
      <c r="I256" s="1378"/>
      <c r="J256" s="1177"/>
      <c r="K256" s="1190">
        <v>3.267</v>
      </c>
      <c r="L256" s="1083"/>
      <c r="M256" s="1083"/>
      <c r="N256" s="1177"/>
      <c r="O256" s="1177"/>
      <c r="P256" s="1177"/>
      <c r="Q256" s="1177"/>
      <c r="R256" s="1085"/>
      <c r="T256" s="1084"/>
      <c r="U256" s="1083"/>
      <c r="V256" s="1083"/>
      <c r="W256" s="1083"/>
      <c r="X256" s="1083"/>
      <c r="Y256" s="1083"/>
      <c r="Z256" s="1083"/>
      <c r="AA256" s="1082"/>
      <c r="AT256" s="1081" t="s">
        <v>1285</v>
      </c>
      <c r="AU256" s="1081" t="s">
        <v>1284</v>
      </c>
      <c r="AV256" s="1080" t="s">
        <v>1284</v>
      </c>
      <c r="AW256" s="1080" t="s">
        <v>3670</v>
      </c>
      <c r="AX256" s="1080" t="s">
        <v>1258</v>
      </c>
      <c r="AY256" s="1081" t="s">
        <v>1262</v>
      </c>
    </row>
    <row r="257" spans="2:51" s="1080" customFormat="1" ht="16.5" customHeight="1">
      <c r="B257" s="1086"/>
      <c r="C257" s="1177"/>
      <c r="D257" s="1177"/>
      <c r="E257" s="1189" t="s">
        <v>3256</v>
      </c>
      <c r="F257" s="1379" t="s">
        <v>2256</v>
      </c>
      <c r="G257" s="1380"/>
      <c r="H257" s="1380"/>
      <c r="I257" s="1380"/>
      <c r="J257" s="1177"/>
      <c r="K257" s="1190">
        <v>1.643</v>
      </c>
      <c r="L257" s="1083"/>
      <c r="M257" s="1083"/>
      <c r="N257" s="1177"/>
      <c r="O257" s="1177"/>
      <c r="P257" s="1177"/>
      <c r="Q257" s="1177"/>
      <c r="R257" s="1085"/>
      <c r="T257" s="1084"/>
      <c r="U257" s="1083"/>
      <c r="V257" s="1083"/>
      <c r="W257" s="1083"/>
      <c r="X257" s="1083"/>
      <c r="Y257" s="1083"/>
      <c r="Z257" s="1083"/>
      <c r="AA257" s="1082"/>
      <c r="AT257" s="1081" t="s">
        <v>1285</v>
      </c>
      <c r="AU257" s="1081" t="s">
        <v>1284</v>
      </c>
      <c r="AV257" s="1080" t="s">
        <v>1284</v>
      </c>
      <c r="AW257" s="1080" t="s">
        <v>3670</v>
      </c>
      <c r="AX257" s="1080" t="s">
        <v>1258</v>
      </c>
      <c r="AY257" s="1081" t="s">
        <v>1262</v>
      </c>
    </row>
    <row r="258" spans="2:51" s="1073" customFormat="1" ht="16.5" customHeight="1">
      <c r="B258" s="1079"/>
      <c r="C258" s="1178"/>
      <c r="D258" s="1178"/>
      <c r="E258" s="1191" t="s">
        <v>3256</v>
      </c>
      <c r="F258" s="1372" t="s">
        <v>1386</v>
      </c>
      <c r="G258" s="1373"/>
      <c r="H258" s="1373"/>
      <c r="I258" s="1373"/>
      <c r="J258" s="1178"/>
      <c r="K258" s="1192">
        <v>4.91</v>
      </c>
      <c r="L258" s="1076"/>
      <c r="M258" s="1076"/>
      <c r="N258" s="1178"/>
      <c r="O258" s="1178"/>
      <c r="P258" s="1178"/>
      <c r="Q258" s="1178"/>
      <c r="R258" s="1078"/>
      <c r="T258" s="1077"/>
      <c r="U258" s="1076"/>
      <c r="V258" s="1076"/>
      <c r="W258" s="1076"/>
      <c r="X258" s="1076"/>
      <c r="Y258" s="1076"/>
      <c r="Z258" s="1076"/>
      <c r="AA258" s="1075"/>
      <c r="AT258" s="1074" t="s">
        <v>1285</v>
      </c>
      <c r="AU258" s="1074" t="s">
        <v>1284</v>
      </c>
      <c r="AV258" s="1073" t="s">
        <v>1261</v>
      </c>
      <c r="AW258" s="1073" t="s">
        <v>3670</v>
      </c>
      <c r="AX258" s="1073" t="s">
        <v>457</v>
      </c>
      <c r="AY258" s="1074" t="s">
        <v>1262</v>
      </c>
    </row>
    <row r="259" spans="2:65" s="1048" customFormat="1" ht="38.25" customHeight="1">
      <c r="B259" s="1072"/>
      <c r="C259" s="1185" t="s">
        <v>2261</v>
      </c>
      <c r="D259" s="1185" t="s">
        <v>1257</v>
      </c>
      <c r="E259" s="1186" t="s">
        <v>2254</v>
      </c>
      <c r="F259" s="1374" t="s">
        <v>3659</v>
      </c>
      <c r="G259" s="1374"/>
      <c r="H259" s="1374"/>
      <c r="I259" s="1374"/>
      <c r="J259" s="1187" t="s">
        <v>95</v>
      </c>
      <c r="K259" s="1188">
        <v>3.665</v>
      </c>
      <c r="L259" s="1375">
        <v>0</v>
      </c>
      <c r="M259" s="1375"/>
      <c r="N259" s="1376">
        <f>ROUND(L259*K259,2)</f>
        <v>0</v>
      </c>
      <c r="O259" s="1376"/>
      <c r="P259" s="1376"/>
      <c r="Q259" s="1376"/>
      <c r="R259" s="1071"/>
      <c r="T259" s="1057" t="s">
        <v>3256</v>
      </c>
      <c r="U259" s="1070" t="s">
        <v>1256</v>
      </c>
      <c r="V259" s="1065"/>
      <c r="W259" s="1069">
        <f>V259*K259</f>
        <v>0</v>
      </c>
      <c r="X259" s="1069">
        <v>0</v>
      </c>
      <c r="Y259" s="1069">
        <f>X259*K259</f>
        <v>0</v>
      </c>
      <c r="Z259" s="1069">
        <v>0</v>
      </c>
      <c r="AA259" s="1068">
        <f>Z259*K259</f>
        <v>0</v>
      </c>
      <c r="AR259" s="1053" t="s">
        <v>1261</v>
      </c>
      <c r="AT259" s="1053" t="s">
        <v>1257</v>
      </c>
      <c r="AU259" s="1053" t="s">
        <v>1284</v>
      </c>
      <c r="AY259" s="1053" t="s">
        <v>1262</v>
      </c>
      <c r="BE259" s="1052">
        <f>IF(U259="základní",N259,0)</f>
        <v>0</v>
      </c>
      <c r="BF259" s="1052">
        <f>IF(U259="snížená",N259,0)</f>
        <v>0</v>
      </c>
      <c r="BG259" s="1052">
        <f>IF(U259="zákl. přenesená",N259,0)</f>
        <v>0</v>
      </c>
      <c r="BH259" s="1052">
        <f>IF(U259="sníž. přenesená",N259,0)</f>
        <v>0</v>
      </c>
      <c r="BI259" s="1052">
        <f>IF(U259="nulová",N259,0)</f>
        <v>0</v>
      </c>
      <c r="BJ259" s="1053" t="s">
        <v>457</v>
      </c>
      <c r="BK259" s="1052">
        <f>ROUND(L259*K259,2)</f>
        <v>0</v>
      </c>
      <c r="BL259" s="1053" t="s">
        <v>1261</v>
      </c>
      <c r="BM259" s="1053" t="s">
        <v>2126</v>
      </c>
    </row>
    <row r="260" spans="2:51" s="1080" customFormat="1" ht="16.5" customHeight="1">
      <c r="B260" s="1086"/>
      <c r="C260" s="1177"/>
      <c r="D260" s="1177"/>
      <c r="E260" s="1189" t="s">
        <v>3256</v>
      </c>
      <c r="F260" s="1377" t="s">
        <v>2253</v>
      </c>
      <c r="G260" s="1378"/>
      <c r="H260" s="1378"/>
      <c r="I260" s="1378"/>
      <c r="J260" s="1177"/>
      <c r="K260" s="1190">
        <v>3.665</v>
      </c>
      <c r="L260" s="1083"/>
      <c r="M260" s="1083"/>
      <c r="N260" s="1177"/>
      <c r="O260" s="1177"/>
      <c r="P260" s="1177"/>
      <c r="Q260" s="1177"/>
      <c r="R260" s="1085"/>
      <c r="T260" s="1084"/>
      <c r="U260" s="1083"/>
      <c r="V260" s="1083"/>
      <c r="W260" s="1083"/>
      <c r="X260" s="1083"/>
      <c r="Y260" s="1083"/>
      <c r="Z260" s="1083"/>
      <c r="AA260" s="1082"/>
      <c r="AT260" s="1081" t="s">
        <v>1285</v>
      </c>
      <c r="AU260" s="1081" t="s">
        <v>1284</v>
      </c>
      <c r="AV260" s="1080" t="s">
        <v>1284</v>
      </c>
      <c r="AW260" s="1080" t="s">
        <v>3670</v>
      </c>
      <c r="AX260" s="1080" t="s">
        <v>1258</v>
      </c>
      <c r="AY260" s="1081" t="s">
        <v>1262</v>
      </c>
    </row>
    <row r="261" spans="2:51" s="1073" customFormat="1" ht="16.5" customHeight="1">
      <c r="B261" s="1079"/>
      <c r="C261" s="1178"/>
      <c r="D261" s="1178"/>
      <c r="E261" s="1191" t="s">
        <v>3256</v>
      </c>
      <c r="F261" s="1372" t="s">
        <v>1386</v>
      </c>
      <c r="G261" s="1373"/>
      <c r="H261" s="1373"/>
      <c r="I261" s="1373"/>
      <c r="J261" s="1178"/>
      <c r="K261" s="1192">
        <v>3.665</v>
      </c>
      <c r="L261" s="1076"/>
      <c r="M261" s="1076"/>
      <c r="N261" s="1178"/>
      <c r="O261" s="1178"/>
      <c r="P261" s="1178"/>
      <c r="Q261" s="1178"/>
      <c r="R261" s="1078"/>
      <c r="T261" s="1077"/>
      <c r="U261" s="1076"/>
      <c r="V261" s="1076"/>
      <c r="W261" s="1076"/>
      <c r="X261" s="1076"/>
      <c r="Y261" s="1076"/>
      <c r="Z261" s="1076"/>
      <c r="AA261" s="1075"/>
      <c r="AT261" s="1074" t="s">
        <v>1285</v>
      </c>
      <c r="AU261" s="1074" t="s">
        <v>1284</v>
      </c>
      <c r="AV261" s="1073" t="s">
        <v>1261</v>
      </c>
      <c r="AW261" s="1073" t="s">
        <v>3670</v>
      </c>
      <c r="AX261" s="1073" t="s">
        <v>457</v>
      </c>
      <c r="AY261" s="1074" t="s">
        <v>1262</v>
      </c>
    </row>
    <row r="262" spans="2:65" s="1048" customFormat="1" ht="38.25" customHeight="1">
      <c r="B262" s="1072"/>
      <c r="C262" s="1185" t="s">
        <v>2259</v>
      </c>
      <c r="D262" s="1185" t="s">
        <v>1257</v>
      </c>
      <c r="E262" s="1186" t="s">
        <v>2251</v>
      </c>
      <c r="F262" s="1374" t="s">
        <v>3658</v>
      </c>
      <c r="G262" s="1374"/>
      <c r="H262" s="1374"/>
      <c r="I262" s="1374"/>
      <c r="J262" s="1187" t="s">
        <v>1265</v>
      </c>
      <c r="K262" s="1188">
        <v>1</v>
      </c>
      <c r="L262" s="1375">
        <v>0</v>
      </c>
      <c r="M262" s="1375"/>
      <c r="N262" s="1376">
        <f>ROUND(L262*K262,2)</f>
        <v>0</v>
      </c>
      <c r="O262" s="1376"/>
      <c r="P262" s="1376"/>
      <c r="Q262" s="1376"/>
      <c r="R262" s="1071"/>
      <c r="T262" s="1057" t="s">
        <v>3256</v>
      </c>
      <c r="U262" s="1070" t="s">
        <v>1256</v>
      </c>
      <c r="V262" s="1065"/>
      <c r="W262" s="1069">
        <f>V262*K262</f>
        <v>0</v>
      </c>
      <c r="X262" s="1069">
        <v>0</v>
      </c>
      <c r="Y262" s="1069">
        <f>X262*K262</f>
        <v>0</v>
      </c>
      <c r="Z262" s="1069">
        <v>0</v>
      </c>
      <c r="AA262" s="1068">
        <f>Z262*K262</f>
        <v>0</v>
      </c>
      <c r="AR262" s="1053" t="s">
        <v>1261</v>
      </c>
      <c r="AT262" s="1053" t="s">
        <v>1257</v>
      </c>
      <c r="AU262" s="1053" t="s">
        <v>1284</v>
      </c>
      <c r="AY262" s="1053" t="s">
        <v>1262</v>
      </c>
      <c r="BE262" s="1052">
        <f>IF(U262="základní",N262,0)</f>
        <v>0</v>
      </c>
      <c r="BF262" s="1052">
        <f>IF(U262="snížená",N262,0)</f>
        <v>0</v>
      </c>
      <c r="BG262" s="1052">
        <f>IF(U262="zákl. přenesená",N262,0)</f>
        <v>0</v>
      </c>
      <c r="BH262" s="1052">
        <f>IF(U262="sníž. přenesená",N262,0)</f>
        <v>0</v>
      </c>
      <c r="BI262" s="1052">
        <f>IF(U262="nulová",N262,0)</f>
        <v>0</v>
      </c>
      <c r="BJ262" s="1053" t="s">
        <v>457</v>
      </c>
      <c r="BK262" s="1052">
        <f>ROUND(L262*K262,2)</f>
        <v>0</v>
      </c>
      <c r="BL262" s="1053" t="s">
        <v>1261</v>
      </c>
      <c r="BM262" s="1053" t="s">
        <v>2119</v>
      </c>
    </row>
    <row r="263" spans="2:65" s="1048" customFormat="1" ht="38.25" customHeight="1">
      <c r="B263" s="1072"/>
      <c r="C263" s="1185" t="s">
        <v>2255</v>
      </c>
      <c r="D263" s="1185" t="s">
        <v>1257</v>
      </c>
      <c r="E263" s="1186" t="s">
        <v>2249</v>
      </c>
      <c r="F263" s="1374" t="s">
        <v>3657</v>
      </c>
      <c r="G263" s="1374"/>
      <c r="H263" s="1374"/>
      <c r="I263" s="1374"/>
      <c r="J263" s="1187" t="s">
        <v>1265</v>
      </c>
      <c r="K263" s="1188">
        <v>8</v>
      </c>
      <c r="L263" s="1375">
        <v>0</v>
      </c>
      <c r="M263" s="1375"/>
      <c r="N263" s="1376">
        <f>ROUND(L263*K263,2)</f>
        <v>0</v>
      </c>
      <c r="O263" s="1376"/>
      <c r="P263" s="1376"/>
      <c r="Q263" s="1376"/>
      <c r="R263" s="1071"/>
      <c r="T263" s="1057" t="s">
        <v>3256</v>
      </c>
      <c r="U263" s="1070" t="s">
        <v>1256</v>
      </c>
      <c r="V263" s="1065"/>
      <c r="W263" s="1069">
        <f>V263*K263</f>
        <v>0</v>
      </c>
      <c r="X263" s="1069">
        <v>0</v>
      </c>
      <c r="Y263" s="1069">
        <f>X263*K263</f>
        <v>0</v>
      </c>
      <c r="Z263" s="1069">
        <v>0</v>
      </c>
      <c r="AA263" s="1068">
        <f>Z263*K263</f>
        <v>0</v>
      </c>
      <c r="AR263" s="1053" t="s">
        <v>1261</v>
      </c>
      <c r="AT263" s="1053" t="s">
        <v>1257</v>
      </c>
      <c r="AU263" s="1053" t="s">
        <v>1284</v>
      </c>
      <c r="AY263" s="1053" t="s">
        <v>1262</v>
      </c>
      <c r="BE263" s="1052">
        <f>IF(U263="základní",N263,0)</f>
        <v>0</v>
      </c>
      <c r="BF263" s="1052">
        <f>IF(U263="snížená",N263,0)</f>
        <v>0</v>
      </c>
      <c r="BG263" s="1052">
        <f>IF(U263="zákl. přenesená",N263,0)</f>
        <v>0</v>
      </c>
      <c r="BH263" s="1052">
        <f>IF(U263="sníž. přenesená",N263,0)</f>
        <v>0</v>
      </c>
      <c r="BI263" s="1052">
        <f>IF(U263="nulová",N263,0)</f>
        <v>0</v>
      </c>
      <c r="BJ263" s="1053" t="s">
        <v>457</v>
      </c>
      <c r="BK263" s="1052">
        <f>ROUND(L263*K263,2)</f>
        <v>0</v>
      </c>
      <c r="BL263" s="1053" t="s">
        <v>1261</v>
      </c>
      <c r="BM263" s="1053" t="s">
        <v>2114</v>
      </c>
    </row>
    <row r="264" spans="2:65" s="1048" customFormat="1" ht="38.25" customHeight="1">
      <c r="B264" s="1072"/>
      <c r="C264" s="1185" t="s">
        <v>2252</v>
      </c>
      <c r="D264" s="1185" t="s">
        <v>1257</v>
      </c>
      <c r="E264" s="1186" t="s">
        <v>2247</v>
      </c>
      <c r="F264" s="1374" t="s">
        <v>2246</v>
      </c>
      <c r="G264" s="1374"/>
      <c r="H264" s="1374"/>
      <c r="I264" s="1374"/>
      <c r="J264" s="1187" t="s">
        <v>1287</v>
      </c>
      <c r="K264" s="1188">
        <v>0.425</v>
      </c>
      <c r="L264" s="1375">
        <v>0</v>
      </c>
      <c r="M264" s="1375"/>
      <c r="N264" s="1376">
        <f>ROUND(L264*K264,2)</f>
        <v>0</v>
      </c>
      <c r="O264" s="1376"/>
      <c r="P264" s="1376"/>
      <c r="Q264" s="1376"/>
      <c r="R264" s="1071"/>
      <c r="T264" s="1057" t="s">
        <v>3256</v>
      </c>
      <c r="U264" s="1070" t="s">
        <v>1256</v>
      </c>
      <c r="V264" s="1065"/>
      <c r="W264" s="1069">
        <f>V264*K264</f>
        <v>0</v>
      </c>
      <c r="X264" s="1069">
        <v>0</v>
      </c>
      <c r="Y264" s="1069">
        <f>X264*K264</f>
        <v>0</v>
      </c>
      <c r="Z264" s="1069">
        <v>0</v>
      </c>
      <c r="AA264" s="1068">
        <f>Z264*K264</f>
        <v>0</v>
      </c>
      <c r="AR264" s="1053" t="s">
        <v>1261</v>
      </c>
      <c r="AT264" s="1053" t="s">
        <v>1257</v>
      </c>
      <c r="AU264" s="1053" t="s">
        <v>1284</v>
      </c>
      <c r="AY264" s="1053" t="s">
        <v>1262</v>
      </c>
      <c r="BE264" s="1052">
        <f>IF(U264="základní",N264,0)</f>
        <v>0</v>
      </c>
      <c r="BF264" s="1052">
        <f>IF(U264="snížená",N264,0)</f>
        <v>0</v>
      </c>
      <c r="BG264" s="1052">
        <f>IF(U264="zákl. přenesená",N264,0)</f>
        <v>0</v>
      </c>
      <c r="BH264" s="1052">
        <f>IF(U264="sníž. přenesená",N264,0)</f>
        <v>0</v>
      </c>
      <c r="BI264" s="1052">
        <f>IF(U264="nulová",N264,0)</f>
        <v>0</v>
      </c>
      <c r="BJ264" s="1053" t="s">
        <v>457</v>
      </c>
      <c r="BK264" s="1052">
        <f>ROUND(L264*K264,2)</f>
        <v>0</v>
      </c>
      <c r="BL264" s="1053" t="s">
        <v>1261</v>
      </c>
      <c r="BM264" s="1053" t="s">
        <v>2108</v>
      </c>
    </row>
    <row r="265" spans="2:51" s="1080" customFormat="1" ht="25.5" customHeight="1">
      <c r="B265" s="1086"/>
      <c r="C265" s="1177"/>
      <c r="D265" s="1177"/>
      <c r="E265" s="1189" t="s">
        <v>3256</v>
      </c>
      <c r="F265" s="1377" t="s">
        <v>2245</v>
      </c>
      <c r="G265" s="1378"/>
      <c r="H265" s="1378"/>
      <c r="I265" s="1378"/>
      <c r="J265" s="1177"/>
      <c r="K265" s="1190">
        <v>0.191</v>
      </c>
      <c r="L265" s="1083"/>
      <c r="M265" s="1083"/>
      <c r="N265" s="1177"/>
      <c r="O265" s="1177"/>
      <c r="P265" s="1177"/>
      <c r="Q265" s="1177"/>
      <c r="R265" s="1085"/>
      <c r="T265" s="1084"/>
      <c r="U265" s="1083"/>
      <c r="V265" s="1083"/>
      <c r="W265" s="1083"/>
      <c r="X265" s="1083"/>
      <c r="Y265" s="1083"/>
      <c r="Z265" s="1083"/>
      <c r="AA265" s="1082"/>
      <c r="AT265" s="1081" t="s">
        <v>1285</v>
      </c>
      <c r="AU265" s="1081" t="s">
        <v>1284</v>
      </c>
      <c r="AV265" s="1080" t="s">
        <v>1284</v>
      </c>
      <c r="AW265" s="1080" t="s">
        <v>3670</v>
      </c>
      <c r="AX265" s="1080" t="s">
        <v>1258</v>
      </c>
      <c r="AY265" s="1081" t="s">
        <v>1262</v>
      </c>
    </row>
    <row r="266" spans="2:51" s="1080" customFormat="1" ht="38.25" customHeight="1">
      <c r="B266" s="1086"/>
      <c r="C266" s="1177"/>
      <c r="D266" s="1177"/>
      <c r="E266" s="1189" t="s">
        <v>3256</v>
      </c>
      <c r="F266" s="1379" t="s">
        <v>2244</v>
      </c>
      <c r="G266" s="1380"/>
      <c r="H266" s="1380"/>
      <c r="I266" s="1380"/>
      <c r="J266" s="1177"/>
      <c r="K266" s="1190">
        <v>0.234</v>
      </c>
      <c r="L266" s="1083"/>
      <c r="M266" s="1083"/>
      <c r="N266" s="1177"/>
      <c r="O266" s="1177"/>
      <c r="P266" s="1177"/>
      <c r="Q266" s="1177"/>
      <c r="R266" s="1085"/>
      <c r="T266" s="1084"/>
      <c r="U266" s="1083"/>
      <c r="V266" s="1083"/>
      <c r="W266" s="1083"/>
      <c r="X266" s="1083"/>
      <c r="Y266" s="1083"/>
      <c r="Z266" s="1083"/>
      <c r="AA266" s="1082"/>
      <c r="AT266" s="1081" t="s">
        <v>1285</v>
      </c>
      <c r="AU266" s="1081" t="s">
        <v>1284</v>
      </c>
      <c r="AV266" s="1080" t="s">
        <v>1284</v>
      </c>
      <c r="AW266" s="1080" t="s">
        <v>3670</v>
      </c>
      <c r="AX266" s="1080" t="s">
        <v>1258</v>
      </c>
      <c r="AY266" s="1081" t="s">
        <v>1262</v>
      </c>
    </row>
    <row r="267" spans="2:51" s="1073" customFormat="1" ht="16.5" customHeight="1">
      <c r="B267" s="1079"/>
      <c r="C267" s="1178"/>
      <c r="D267" s="1178"/>
      <c r="E267" s="1191" t="s">
        <v>3256</v>
      </c>
      <c r="F267" s="1372" t="s">
        <v>1386</v>
      </c>
      <c r="G267" s="1373"/>
      <c r="H267" s="1373"/>
      <c r="I267" s="1373"/>
      <c r="J267" s="1178"/>
      <c r="K267" s="1192">
        <v>0.425</v>
      </c>
      <c r="L267" s="1076"/>
      <c r="M267" s="1076"/>
      <c r="N267" s="1178"/>
      <c r="O267" s="1178"/>
      <c r="P267" s="1178"/>
      <c r="Q267" s="1178"/>
      <c r="R267" s="1078"/>
      <c r="T267" s="1077"/>
      <c r="U267" s="1076"/>
      <c r="V267" s="1076"/>
      <c r="W267" s="1076"/>
      <c r="X267" s="1076"/>
      <c r="Y267" s="1076"/>
      <c r="Z267" s="1076"/>
      <c r="AA267" s="1075"/>
      <c r="AT267" s="1074" t="s">
        <v>1285</v>
      </c>
      <c r="AU267" s="1074" t="s">
        <v>1284</v>
      </c>
      <c r="AV267" s="1073" t="s">
        <v>1261</v>
      </c>
      <c r="AW267" s="1073" t="s">
        <v>3670</v>
      </c>
      <c r="AX267" s="1073" t="s">
        <v>457</v>
      </c>
      <c r="AY267" s="1074" t="s">
        <v>1262</v>
      </c>
    </row>
    <row r="268" spans="2:65" s="1048" customFormat="1" ht="25.5" customHeight="1">
      <c r="B268" s="1072"/>
      <c r="C268" s="1193" t="s">
        <v>2250</v>
      </c>
      <c r="D268" s="1193" t="s">
        <v>1263</v>
      </c>
      <c r="E268" s="1194" t="s">
        <v>2242</v>
      </c>
      <c r="F268" s="1383" t="s">
        <v>2241</v>
      </c>
      <c r="G268" s="1383"/>
      <c r="H268" s="1383"/>
      <c r="I268" s="1383"/>
      <c r="J268" s="1195" t="s">
        <v>1287</v>
      </c>
      <c r="K268" s="1196">
        <v>0.468</v>
      </c>
      <c r="L268" s="1384">
        <v>0</v>
      </c>
      <c r="M268" s="1384"/>
      <c r="N268" s="1385">
        <f>ROUND(L268*K268,2)</f>
        <v>0</v>
      </c>
      <c r="O268" s="1376"/>
      <c r="P268" s="1376"/>
      <c r="Q268" s="1376"/>
      <c r="R268" s="1071"/>
      <c r="T268" s="1057" t="s">
        <v>3256</v>
      </c>
      <c r="U268" s="1070" t="s">
        <v>1256</v>
      </c>
      <c r="V268" s="1065"/>
      <c r="W268" s="1069">
        <f>V268*K268</f>
        <v>0</v>
      </c>
      <c r="X268" s="1069">
        <v>0</v>
      </c>
      <c r="Y268" s="1069">
        <f>X268*K268</f>
        <v>0</v>
      </c>
      <c r="Z268" s="1069">
        <v>0</v>
      </c>
      <c r="AA268" s="1068">
        <f>Z268*K268</f>
        <v>0</v>
      </c>
      <c r="AR268" s="1053" t="s">
        <v>1264</v>
      </c>
      <c r="AT268" s="1053" t="s">
        <v>1263</v>
      </c>
      <c r="AU268" s="1053" t="s">
        <v>1284</v>
      </c>
      <c r="AY268" s="1053" t="s">
        <v>1262</v>
      </c>
      <c r="BE268" s="1052">
        <f>IF(U268="základní",N268,0)</f>
        <v>0</v>
      </c>
      <c r="BF268" s="1052">
        <f>IF(U268="snížená",N268,0)</f>
        <v>0</v>
      </c>
      <c r="BG268" s="1052">
        <f>IF(U268="zákl. přenesená",N268,0)</f>
        <v>0</v>
      </c>
      <c r="BH268" s="1052">
        <f>IF(U268="sníž. přenesená",N268,0)</f>
        <v>0</v>
      </c>
      <c r="BI268" s="1052">
        <f>IF(U268="nulová",N268,0)</f>
        <v>0</v>
      </c>
      <c r="BJ268" s="1053" t="s">
        <v>457</v>
      </c>
      <c r="BK268" s="1052">
        <f>ROUND(L268*K268,2)</f>
        <v>0</v>
      </c>
      <c r="BL268" s="1053" t="s">
        <v>1261</v>
      </c>
      <c r="BM268" s="1053" t="s">
        <v>2100</v>
      </c>
    </row>
    <row r="269" spans="2:65" s="1048" customFormat="1" ht="25.5" customHeight="1">
      <c r="B269" s="1072"/>
      <c r="C269" s="1193" t="s">
        <v>2248</v>
      </c>
      <c r="D269" s="1193" t="s">
        <v>1263</v>
      </c>
      <c r="E269" s="1194" t="s">
        <v>2239</v>
      </c>
      <c r="F269" s="1383" t="s">
        <v>2238</v>
      </c>
      <c r="G269" s="1383"/>
      <c r="H269" s="1383"/>
      <c r="I269" s="1383"/>
      <c r="J269" s="1195" t="s">
        <v>1287</v>
      </c>
      <c r="K269" s="1196">
        <v>0.072</v>
      </c>
      <c r="L269" s="1384">
        <v>0</v>
      </c>
      <c r="M269" s="1384"/>
      <c r="N269" s="1385">
        <f>ROUND(L269*K269,2)</f>
        <v>0</v>
      </c>
      <c r="O269" s="1376"/>
      <c r="P269" s="1376"/>
      <c r="Q269" s="1376"/>
      <c r="R269" s="1071"/>
      <c r="T269" s="1057" t="s">
        <v>3256</v>
      </c>
      <c r="U269" s="1070" t="s">
        <v>1256</v>
      </c>
      <c r="V269" s="1065"/>
      <c r="W269" s="1069">
        <f>V269*K269</f>
        <v>0</v>
      </c>
      <c r="X269" s="1069">
        <v>0</v>
      </c>
      <c r="Y269" s="1069">
        <f>X269*K269</f>
        <v>0</v>
      </c>
      <c r="Z269" s="1069">
        <v>0</v>
      </c>
      <c r="AA269" s="1068">
        <f>Z269*K269</f>
        <v>0</v>
      </c>
      <c r="AR269" s="1053" t="s">
        <v>1264</v>
      </c>
      <c r="AT269" s="1053" t="s">
        <v>1263</v>
      </c>
      <c r="AU269" s="1053" t="s">
        <v>1284</v>
      </c>
      <c r="AY269" s="1053" t="s">
        <v>1262</v>
      </c>
      <c r="BE269" s="1052">
        <f>IF(U269="základní",N269,0)</f>
        <v>0</v>
      </c>
      <c r="BF269" s="1052">
        <f>IF(U269="snížená",N269,0)</f>
        <v>0</v>
      </c>
      <c r="BG269" s="1052">
        <f>IF(U269="zákl. přenesená",N269,0)</f>
        <v>0</v>
      </c>
      <c r="BH269" s="1052">
        <f>IF(U269="sníž. přenesená",N269,0)</f>
        <v>0</v>
      </c>
      <c r="BI269" s="1052">
        <f>IF(U269="nulová",N269,0)</f>
        <v>0</v>
      </c>
      <c r="BJ269" s="1053" t="s">
        <v>457</v>
      </c>
      <c r="BK269" s="1052">
        <f>ROUND(L269*K269,2)</f>
        <v>0</v>
      </c>
      <c r="BL269" s="1053" t="s">
        <v>1261</v>
      </c>
      <c r="BM269" s="1053" t="s">
        <v>2095</v>
      </c>
    </row>
    <row r="270" spans="2:65" s="1048" customFormat="1" ht="38.25" customHeight="1">
      <c r="B270" s="1072"/>
      <c r="C270" s="1185" t="s">
        <v>2243</v>
      </c>
      <c r="D270" s="1185" t="s">
        <v>1257</v>
      </c>
      <c r="E270" s="1186" t="s">
        <v>2236</v>
      </c>
      <c r="F270" s="1374" t="s">
        <v>2235</v>
      </c>
      <c r="G270" s="1374"/>
      <c r="H270" s="1374"/>
      <c r="I270" s="1374"/>
      <c r="J270" s="1187" t="s">
        <v>1292</v>
      </c>
      <c r="K270" s="1188">
        <v>91.006</v>
      </c>
      <c r="L270" s="1375">
        <v>0</v>
      </c>
      <c r="M270" s="1375"/>
      <c r="N270" s="1376">
        <f>ROUND(L270*K270,2)</f>
        <v>0</v>
      </c>
      <c r="O270" s="1376"/>
      <c r="P270" s="1376"/>
      <c r="Q270" s="1376"/>
      <c r="R270" s="1071"/>
      <c r="T270" s="1057" t="s">
        <v>3256</v>
      </c>
      <c r="U270" s="1070" t="s">
        <v>1256</v>
      </c>
      <c r="V270" s="1065"/>
      <c r="W270" s="1069">
        <f>V270*K270</f>
        <v>0</v>
      </c>
      <c r="X270" s="1069">
        <v>0</v>
      </c>
      <c r="Y270" s="1069">
        <f>X270*K270</f>
        <v>0</v>
      </c>
      <c r="Z270" s="1069">
        <v>0</v>
      </c>
      <c r="AA270" s="1068">
        <f>Z270*K270</f>
        <v>0</v>
      </c>
      <c r="AR270" s="1053" t="s">
        <v>1261</v>
      </c>
      <c r="AT270" s="1053" t="s">
        <v>1257</v>
      </c>
      <c r="AU270" s="1053" t="s">
        <v>1284</v>
      </c>
      <c r="AY270" s="1053" t="s">
        <v>1262</v>
      </c>
      <c r="BE270" s="1052">
        <f>IF(U270="základní",N270,0)</f>
        <v>0</v>
      </c>
      <c r="BF270" s="1052">
        <f>IF(U270="snížená",N270,0)</f>
        <v>0</v>
      </c>
      <c r="BG270" s="1052">
        <f>IF(U270="zákl. přenesená",N270,0)</f>
        <v>0</v>
      </c>
      <c r="BH270" s="1052">
        <f>IF(U270="sníž. přenesená",N270,0)</f>
        <v>0</v>
      </c>
      <c r="BI270" s="1052">
        <f>IF(U270="nulová",N270,0)</f>
        <v>0</v>
      </c>
      <c r="BJ270" s="1053" t="s">
        <v>457</v>
      </c>
      <c r="BK270" s="1052">
        <f>ROUND(L270*K270,2)</f>
        <v>0</v>
      </c>
      <c r="BL270" s="1053" t="s">
        <v>1261</v>
      </c>
      <c r="BM270" s="1053" t="s">
        <v>2088</v>
      </c>
    </row>
    <row r="271" spans="2:51" s="1080" customFormat="1" ht="16.5" customHeight="1">
      <c r="B271" s="1086"/>
      <c r="C271" s="1177"/>
      <c r="D271" s="1177"/>
      <c r="E271" s="1189" t="s">
        <v>3256</v>
      </c>
      <c r="F271" s="1377" t="s">
        <v>2234</v>
      </c>
      <c r="G271" s="1378"/>
      <c r="H271" s="1378"/>
      <c r="I271" s="1378"/>
      <c r="J271" s="1177"/>
      <c r="K271" s="1190">
        <v>46.497</v>
      </c>
      <c r="L271" s="1083"/>
      <c r="M271" s="1083"/>
      <c r="N271" s="1177"/>
      <c r="O271" s="1177"/>
      <c r="P271" s="1177"/>
      <c r="Q271" s="1177"/>
      <c r="R271" s="1085"/>
      <c r="T271" s="1084"/>
      <c r="U271" s="1083"/>
      <c r="V271" s="1083"/>
      <c r="W271" s="1083"/>
      <c r="X271" s="1083"/>
      <c r="Y271" s="1083"/>
      <c r="Z271" s="1083"/>
      <c r="AA271" s="1082"/>
      <c r="AT271" s="1081" t="s">
        <v>1285</v>
      </c>
      <c r="AU271" s="1081" t="s">
        <v>1284</v>
      </c>
      <c r="AV271" s="1080" t="s">
        <v>1284</v>
      </c>
      <c r="AW271" s="1080" t="s">
        <v>3670</v>
      </c>
      <c r="AX271" s="1080" t="s">
        <v>1258</v>
      </c>
      <c r="AY271" s="1081" t="s">
        <v>1262</v>
      </c>
    </row>
    <row r="272" spans="2:51" s="1080" customFormat="1" ht="16.5" customHeight="1">
      <c r="B272" s="1086"/>
      <c r="C272" s="1177"/>
      <c r="D272" s="1177"/>
      <c r="E272" s="1189" t="s">
        <v>3256</v>
      </c>
      <c r="F272" s="1379" t="s">
        <v>2233</v>
      </c>
      <c r="G272" s="1380"/>
      <c r="H272" s="1380"/>
      <c r="I272" s="1380"/>
      <c r="J272" s="1177"/>
      <c r="K272" s="1190">
        <v>44.509</v>
      </c>
      <c r="L272" s="1083"/>
      <c r="M272" s="1083"/>
      <c r="N272" s="1177"/>
      <c r="O272" s="1177"/>
      <c r="P272" s="1177"/>
      <c r="Q272" s="1177"/>
      <c r="R272" s="1085"/>
      <c r="T272" s="1084"/>
      <c r="U272" s="1083"/>
      <c r="V272" s="1083"/>
      <c r="W272" s="1083"/>
      <c r="X272" s="1083"/>
      <c r="Y272" s="1083"/>
      <c r="Z272" s="1083"/>
      <c r="AA272" s="1082"/>
      <c r="AT272" s="1081" t="s">
        <v>1285</v>
      </c>
      <c r="AU272" s="1081" t="s">
        <v>1284</v>
      </c>
      <c r="AV272" s="1080" t="s">
        <v>1284</v>
      </c>
      <c r="AW272" s="1080" t="s">
        <v>3670</v>
      </c>
      <c r="AX272" s="1080" t="s">
        <v>1258</v>
      </c>
      <c r="AY272" s="1081" t="s">
        <v>1262</v>
      </c>
    </row>
    <row r="273" spans="2:51" s="1073" customFormat="1" ht="16.5" customHeight="1">
      <c r="B273" s="1079"/>
      <c r="C273" s="1178"/>
      <c r="D273" s="1178"/>
      <c r="E273" s="1191" t="s">
        <v>3256</v>
      </c>
      <c r="F273" s="1372" t="s">
        <v>1386</v>
      </c>
      <c r="G273" s="1373"/>
      <c r="H273" s="1373"/>
      <c r="I273" s="1373"/>
      <c r="J273" s="1178"/>
      <c r="K273" s="1192">
        <v>91.006</v>
      </c>
      <c r="L273" s="1076"/>
      <c r="M273" s="1076"/>
      <c r="N273" s="1178"/>
      <c r="O273" s="1178"/>
      <c r="P273" s="1178"/>
      <c r="Q273" s="1178"/>
      <c r="R273" s="1078"/>
      <c r="T273" s="1077"/>
      <c r="U273" s="1076"/>
      <c r="V273" s="1076"/>
      <c r="W273" s="1076"/>
      <c r="X273" s="1076"/>
      <c r="Y273" s="1076"/>
      <c r="Z273" s="1076"/>
      <c r="AA273" s="1075"/>
      <c r="AT273" s="1074" t="s">
        <v>1285</v>
      </c>
      <c r="AU273" s="1074" t="s">
        <v>1284</v>
      </c>
      <c r="AV273" s="1073" t="s">
        <v>1261</v>
      </c>
      <c r="AW273" s="1073" t="s">
        <v>3670</v>
      </c>
      <c r="AX273" s="1073" t="s">
        <v>457</v>
      </c>
      <c r="AY273" s="1074" t="s">
        <v>1262</v>
      </c>
    </row>
    <row r="274" spans="2:65" s="1048" customFormat="1" ht="38.25" customHeight="1">
      <c r="B274" s="1072"/>
      <c r="C274" s="1185" t="s">
        <v>2240</v>
      </c>
      <c r="D274" s="1185" t="s">
        <v>1257</v>
      </c>
      <c r="E274" s="1186" t="s">
        <v>2231</v>
      </c>
      <c r="F274" s="1374" t="s">
        <v>2230</v>
      </c>
      <c r="G274" s="1374"/>
      <c r="H274" s="1374"/>
      <c r="I274" s="1374"/>
      <c r="J274" s="1187" t="s">
        <v>1292</v>
      </c>
      <c r="K274" s="1188">
        <v>107.706</v>
      </c>
      <c r="L274" s="1375">
        <v>0</v>
      </c>
      <c r="M274" s="1375"/>
      <c r="N274" s="1376">
        <f>ROUND(L274*K274,2)</f>
        <v>0</v>
      </c>
      <c r="O274" s="1376"/>
      <c r="P274" s="1376"/>
      <c r="Q274" s="1376"/>
      <c r="R274" s="1071"/>
      <c r="T274" s="1057" t="s">
        <v>3256</v>
      </c>
      <c r="U274" s="1070" t="s">
        <v>1256</v>
      </c>
      <c r="V274" s="1065"/>
      <c r="W274" s="1069">
        <f>V274*K274</f>
        <v>0</v>
      </c>
      <c r="X274" s="1069">
        <v>0</v>
      </c>
      <c r="Y274" s="1069">
        <f>X274*K274</f>
        <v>0</v>
      </c>
      <c r="Z274" s="1069">
        <v>0</v>
      </c>
      <c r="AA274" s="1068">
        <f>Z274*K274</f>
        <v>0</v>
      </c>
      <c r="AR274" s="1053" t="s">
        <v>1261</v>
      </c>
      <c r="AT274" s="1053" t="s">
        <v>1257</v>
      </c>
      <c r="AU274" s="1053" t="s">
        <v>1284</v>
      </c>
      <c r="AY274" s="1053" t="s">
        <v>1262</v>
      </c>
      <c r="BE274" s="1052">
        <f>IF(U274="základní",N274,0)</f>
        <v>0</v>
      </c>
      <c r="BF274" s="1052">
        <f>IF(U274="snížená",N274,0)</f>
        <v>0</v>
      </c>
      <c r="BG274" s="1052">
        <f>IF(U274="zákl. přenesená",N274,0)</f>
        <v>0</v>
      </c>
      <c r="BH274" s="1052">
        <f>IF(U274="sníž. přenesená",N274,0)</f>
        <v>0</v>
      </c>
      <c r="BI274" s="1052">
        <f>IF(U274="nulová",N274,0)</f>
        <v>0</v>
      </c>
      <c r="BJ274" s="1053" t="s">
        <v>457</v>
      </c>
      <c r="BK274" s="1052">
        <f>ROUND(L274*K274,2)</f>
        <v>0</v>
      </c>
      <c r="BL274" s="1053" t="s">
        <v>1261</v>
      </c>
      <c r="BM274" s="1053" t="s">
        <v>2081</v>
      </c>
    </row>
    <row r="275" spans="2:51" s="1080" customFormat="1" ht="16.5" customHeight="1">
      <c r="B275" s="1086"/>
      <c r="C275" s="1177"/>
      <c r="D275" s="1177"/>
      <c r="E275" s="1189" t="s">
        <v>3256</v>
      </c>
      <c r="F275" s="1377" t="s">
        <v>2229</v>
      </c>
      <c r="G275" s="1378"/>
      <c r="H275" s="1378"/>
      <c r="I275" s="1378"/>
      <c r="J275" s="1177"/>
      <c r="K275" s="1190">
        <v>65.16</v>
      </c>
      <c r="L275" s="1083"/>
      <c r="M275" s="1083"/>
      <c r="N275" s="1177"/>
      <c r="O275" s="1177"/>
      <c r="P275" s="1177"/>
      <c r="Q275" s="1177"/>
      <c r="R275" s="1085"/>
      <c r="T275" s="1084"/>
      <c r="U275" s="1083"/>
      <c r="V275" s="1083"/>
      <c r="W275" s="1083"/>
      <c r="X275" s="1083"/>
      <c r="Y275" s="1083"/>
      <c r="Z275" s="1083"/>
      <c r="AA275" s="1082"/>
      <c r="AT275" s="1081" t="s">
        <v>1285</v>
      </c>
      <c r="AU275" s="1081" t="s">
        <v>1284</v>
      </c>
      <c r="AV275" s="1080" t="s">
        <v>1284</v>
      </c>
      <c r="AW275" s="1080" t="s">
        <v>3670</v>
      </c>
      <c r="AX275" s="1080" t="s">
        <v>1258</v>
      </c>
      <c r="AY275" s="1081" t="s">
        <v>1262</v>
      </c>
    </row>
    <row r="276" spans="2:51" s="1080" customFormat="1" ht="16.5" customHeight="1">
      <c r="B276" s="1086"/>
      <c r="C276" s="1177"/>
      <c r="D276" s="1177"/>
      <c r="E276" s="1189" t="s">
        <v>3256</v>
      </c>
      <c r="F276" s="1379" t="s">
        <v>2228</v>
      </c>
      <c r="G276" s="1380"/>
      <c r="H276" s="1380"/>
      <c r="I276" s="1380"/>
      <c r="J276" s="1177"/>
      <c r="K276" s="1190">
        <v>-19.306</v>
      </c>
      <c r="L276" s="1083"/>
      <c r="M276" s="1083"/>
      <c r="N276" s="1177"/>
      <c r="O276" s="1177"/>
      <c r="P276" s="1177"/>
      <c r="Q276" s="1177"/>
      <c r="R276" s="1085"/>
      <c r="T276" s="1084"/>
      <c r="U276" s="1083"/>
      <c r="V276" s="1083"/>
      <c r="W276" s="1083"/>
      <c r="X276" s="1083"/>
      <c r="Y276" s="1083"/>
      <c r="Z276" s="1083"/>
      <c r="AA276" s="1082"/>
      <c r="AT276" s="1081" t="s">
        <v>1285</v>
      </c>
      <c r="AU276" s="1081" t="s">
        <v>1284</v>
      </c>
      <c r="AV276" s="1080" t="s">
        <v>1284</v>
      </c>
      <c r="AW276" s="1080" t="s">
        <v>3670</v>
      </c>
      <c r="AX276" s="1080" t="s">
        <v>1258</v>
      </c>
      <c r="AY276" s="1081" t="s">
        <v>1262</v>
      </c>
    </row>
    <row r="277" spans="2:51" s="1080" customFormat="1" ht="16.5" customHeight="1">
      <c r="B277" s="1086"/>
      <c r="C277" s="1177"/>
      <c r="D277" s="1177"/>
      <c r="E277" s="1189" t="s">
        <v>3256</v>
      </c>
      <c r="F277" s="1379" t="s">
        <v>2227</v>
      </c>
      <c r="G277" s="1380"/>
      <c r="H277" s="1380"/>
      <c r="I277" s="1380"/>
      <c r="J277" s="1177"/>
      <c r="K277" s="1190">
        <v>61.852</v>
      </c>
      <c r="L277" s="1083"/>
      <c r="M277" s="1083"/>
      <c r="N277" s="1177"/>
      <c r="O277" s="1177"/>
      <c r="P277" s="1177"/>
      <c r="Q277" s="1177"/>
      <c r="R277" s="1085"/>
      <c r="T277" s="1084"/>
      <c r="U277" s="1083"/>
      <c r="V277" s="1083"/>
      <c r="W277" s="1083"/>
      <c r="X277" s="1083"/>
      <c r="Y277" s="1083"/>
      <c r="Z277" s="1083"/>
      <c r="AA277" s="1082"/>
      <c r="AT277" s="1081" t="s">
        <v>1285</v>
      </c>
      <c r="AU277" s="1081" t="s">
        <v>1284</v>
      </c>
      <c r="AV277" s="1080" t="s">
        <v>1284</v>
      </c>
      <c r="AW277" s="1080" t="s">
        <v>3670</v>
      </c>
      <c r="AX277" s="1080" t="s">
        <v>1258</v>
      </c>
      <c r="AY277" s="1081" t="s">
        <v>1262</v>
      </c>
    </row>
    <row r="278" spans="2:51" s="1073" customFormat="1" ht="16.5" customHeight="1">
      <c r="B278" s="1079"/>
      <c r="C278" s="1178"/>
      <c r="D278" s="1178"/>
      <c r="E278" s="1191" t="s">
        <v>3256</v>
      </c>
      <c r="F278" s="1372" t="s">
        <v>1386</v>
      </c>
      <c r="G278" s="1373"/>
      <c r="H278" s="1373"/>
      <c r="I278" s="1373"/>
      <c r="J278" s="1178"/>
      <c r="K278" s="1192">
        <v>107.706</v>
      </c>
      <c r="L278" s="1076"/>
      <c r="M278" s="1076"/>
      <c r="N278" s="1178"/>
      <c r="O278" s="1178"/>
      <c r="P278" s="1178"/>
      <c r="Q278" s="1178"/>
      <c r="R278" s="1078"/>
      <c r="T278" s="1077"/>
      <c r="U278" s="1076"/>
      <c r="V278" s="1076"/>
      <c r="W278" s="1076"/>
      <c r="X278" s="1076"/>
      <c r="Y278" s="1076"/>
      <c r="Z278" s="1076"/>
      <c r="AA278" s="1075"/>
      <c r="AT278" s="1074" t="s">
        <v>1285</v>
      </c>
      <c r="AU278" s="1074" t="s">
        <v>1284</v>
      </c>
      <c r="AV278" s="1073" t="s">
        <v>1261</v>
      </c>
      <c r="AW278" s="1073" t="s">
        <v>3670</v>
      </c>
      <c r="AX278" s="1073" t="s">
        <v>457</v>
      </c>
      <c r="AY278" s="1074" t="s">
        <v>1262</v>
      </c>
    </row>
    <row r="279" spans="2:65" s="1048" customFormat="1" ht="38.25" customHeight="1">
      <c r="B279" s="1072"/>
      <c r="C279" s="1185" t="s">
        <v>2237</v>
      </c>
      <c r="D279" s="1185" t="s">
        <v>1257</v>
      </c>
      <c r="E279" s="1186" t="s">
        <v>2225</v>
      </c>
      <c r="F279" s="1374" t="s">
        <v>2224</v>
      </c>
      <c r="G279" s="1374"/>
      <c r="H279" s="1374"/>
      <c r="I279" s="1374"/>
      <c r="J279" s="1187" t="s">
        <v>1292</v>
      </c>
      <c r="K279" s="1188">
        <v>130.877</v>
      </c>
      <c r="L279" s="1375">
        <v>0</v>
      </c>
      <c r="M279" s="1375"/>
      <c r="N279" s="1376">
        <f>ROUND(L279*K279,2)</f>
        <v>0</v>
      </c>
      <c r="O279" s="1376"/>
      <c r="P279" s="1376"/>
      <c r="Q279" s="1376"/>
      <c r="R279" s="1071"/>
      <c r="T279" s="1057" t="s">
        <v>3256</v>
      </c>
      <c r="U279" s="1070" t="s">
        <v>1256</v>
      </c>
      <c r="V279" s="1065"/>
      <c r="W279" s="1069">
        <f>V279*K279</f>
        <v>0</v>
      </c>
      <c r="X279" s="1069">
        <v>0</v>
      </c>
      <c r="Y279" s="1069">
        <f>X279*K279</f>
        <v>0</v>
      </c>
      <c r="Z279" s="1069">
        <v>0</v>
      </c>
      <c r="AA279" s="1068">
        <f>Z279*K279</f>
        <v>0</v>
      </c>
      <c r="AR279" s="1053" t="s">
        <v>1261</v>
      </c>
      <c r="AT279" s="1053" t="s">
        <v>1257</v>
      </c>
      <c r="AU279" s="1053" t="s">
        <v>1284</v>
      </c>
      <c r="AY279" s="1053" t="s">
        <v>1262</v>
      </c>
      <c r="BE279" s="1052">
        <f>IF(U279="základní",N279,0)</f>
        <v>0</v>
      </c>
      <c r="BF279" s="1052">
        <f>IF(U279="snížená",N279,0)</f>
        <v>0</v>
      </c>
      <c r="BG279" s="1052">
        <f>IF(U279="zákl. přenesená",N279,0)</f>
        <v>0</v>
      </c>
      <c r="BH279" s="1052">
        <f>IF(U279="sníž. přenesená",N279,0)</f>
        <v>0</v>
      </c>
      <c r="BI279" s="1052">
        <f>IF(U279="nulová",N279,0)</f>
        <v>0</v>
      </c>
      <c r="BJ279" s="1053" t="s">
        <v>457</v>
      </c>
      <c r="BK279" s="1052">
        <f>ROUND(L279*K279,2)</f>
        <v>0</v>
      </c>
      <c r="BL279" s="1053" t="s">
        <v>1261</v>
      </c>
      <c r="BM279" s="1053" t="s">
        <v>2074</v>
      </c>
    </row>
    <row r="280" spans="2:51" s="1080" customFormat="1" ht="16.5" customHeight="1">
      <c r="B280" s="1086"/>
      <c r="C280" s="1177"/>
      <c r="D280" s="1177"/>
      <c r="E280" s="1189" t="s">
        <v>3256</v>
      </c>
      <c r="F280" s="1377" t="s">
        <v>2223</v>
      </c>
      <c r="G280" s="1378"/>
      <c r="H280" s="1378"/>
      <c r="I280" s="1378"/>
      <c r="J280" s="1177"/>
      <c r="K280" s="1190">
        <v>117.831</v>
      </c>
      <c r="L280" s="1083"/>
      <c r="M280" s="1083"/>
      <c r="N280" s="1177"/>
      <c r="O280" s="1177"/>
      <c r="P280" s="1177"/>
      <c r="Q280" s="1177"/>
      <c r="R280" s="1085"/>
      <c r="T280" s="1084"/>
      <c r="U280" s="1083"/>
      <c r="V280" s="1083"/>
      <c r="W280" s="1083"/>
      <c r="X280" s="1083"/>
      <c r="Y280" s="1083"/>
      <c r="Z280" s="1083"/>
      <c r="AA280" s="1082"/>
      <c r="AT280" s="1081" t="s">
        <v>1285</v>
      </c>
      <c r="AU280" s="1081" t="s">
        <v>1284</v>
      </c>
      <c r="AV280" s="1080" t="s">
        <v>1284</v>
      </c>
      <c r="AW280" s="1080" t="s">
        <v>3670</v>
      </c>
      <c r="AX280" s="1080" t="s">
        <v>1258</v>
      </c>
      <c r="AY280" s="1081" t="s">
        <v>1262</v>
      </c>
    </row>
    <row r="281" spans="2:51" s="1080" customFormat="1" ht="25.5" customHeight="1">
      <c r="B281" s="1086"/>
      <c r="C281" s="1177"/>
      <c r="D281" s="1177"/>
      <c r="E281" s="1189" t="s">
        <v>3256</v>
      </c>
      <c r="F281" s="1379" t="s">
        <v>2222</v>
      </c>
      <c r="G281" s="1380"/>
      <c r="H281" s="1380"/>
      <c r="I281" s="1380"/>
      <c r="J281" s="1177"/>
      <c r="K281" s="1190">
        <v>-14.002</v>
      </c>
      <c r="L281" s="1083"/>
      <c r="M281" s="1083"/>
      <c r="N281" s="1177"/>
      <c r="O281" s="1177"/>
      <c r="P281" s="1177"/>
      <c r="Q281" s="1177"/>
      <c r="R281" s="1085"/>
      <c r="T281" s="1084"/>
      <c r="U281" s="1083"/>
      <c r="V281" s="1083"/>
      <c r="W281" s="1083"/>
      <c r="X281" s="1083"/>
      <c r="Y281" s="1083"/>
      <c r="Z281" s="1083"/>
      <c r="AA281" s="1082"/>
      <c r="AT281" s="1081" t="s">
        <v>1285</v>
      </c>
      <c r="AU281" s="1081" t="s">
        <v>1284</v>
      </c>
      <c r="AV281" s="1080" t="s">
        <v>1284</v>
      </c>
      <c r="AW281" s="1080" t="s">
        <v>3670</v>
      </c>
      <c r="AX281" s="1080" t="s">
        <v>1258</v>
      </c>
      <c r="AY281" s="1081" t="s">
        <v>1262</v>
      </c>
    </row>
    <row r="282" spans="2:51" s="1080" customFormat="1" ht="16.5" customHeight="1">
      <c r="B282" s="1086"/>
      <c r="C282" s="1177"/>
      <c r="D282" s="1177"/>
      <c r="E282" s="1189" t="s">
        <v>3256</v>
      </c>
      <c r="F282" s="1379" t="s">
        <v>2221</v>
      </c>
      <c r="G282" s="1380"/>
      <c r="H282" s="1380"/>
      <c r="I282" s="1380"/>
      <c r="J282" s="1177"/>
      <c r="K282" s="1190">
        <v>27.048</v>
      </c>
      <c r="L282" s="1083"/>
      <c r="M282" s="1083"/>
      <c r="N282" s="1177"/>
      <c r="O282" s="1177"/>
      <c r="P282" s="1177"/>
      <c r="Q282" s="1177"/>
      <c r="R282" s="1085"/>
      <c r="T282" s="1084"/>
      <c r="U282" s="1083"/>
      <c r="V282" s="1083"/>
      <c r="W282" s="1083"/>
      <c r="X282" s="1083"/>
      <c r="Y282" s="1083"/>
      <c r="Z282" s="1083"/>
      <c r="AA282" s="1082"/>
      <c r="AT282" s="1081" t="s">
        <v>1285</v>
      </c>
      <c r="AU282" s="1081" t="s">
        <v>1284</v>
      </c>
      <c r="AV282" s="1080" t="s">
        <v>1284</v>
      </c>
      <c r="AW282" s="1080" t="s">
        <v>3670</v>
      </c>
      <c r="AX282" s="1080" t="s">
        <v>1258</v>
      </c>
      <c r="AY282" s="1081" t="s">
        <v>1262</v>
      </c>
    </row>
    <row r="283" spans="2:51" s="1073" customFormat="1" ht="16.5" customHeight="1">
      <c r="B283" s="1079"/>
      <c r="C283" s="1178"/>
      <c r="D283" s="1178"/>
      <c r="E283" s="1191" t="s">
        <v>3256</v>
      </c>
      <c r="F283" s="1372" t="s">
        <v>1386</v>
      </c>
      <c r="G283" s="1373"/>
      <c r="H283" s="1373"/>
      <c r="I283" s="1373"/>
      <c r="J283" s="1178"/>
      <c r="K283" s="1192">
        <v>130.877</v>
      </c>
      <c r="L283" s="1076"/>
      <c r="M283" s="1076"/>
      <c r="N283" s="1178"/>
      <c r="O283" s="1178"/>
      <c r="P283" s="1178"/>
      <c r="Q283" s="1178"/>
      <c r="R283" s="1078"/>
      <c r="T283" s="1077"/>
      <c r="U283" s="1076"/>
      <c r="V283" s="1076"/>
      <c r="W283" s="1076"/>
      <c r="X283" s="1076"/>
      <c r="Y283" s="1076"/>
      <c r="Z283" s="1076"/>
      <c r="AA283" s="1075"/>
      <c r="AT283" s="1074" t="s">
        <v>1285</v>
      </c>
      <c r="AU283" s="1074" t="s">
        <v>1284</v>
      </c>
      <c r="AV283" s="1073" t="s">
        <v>1261</v>
      </c>
      <c r="AW283" s="1073" t="s">
        <v>3670</v>
      </c>
      <c r="AX283" s="1073" t="s">
        <v>457</v>
      </c>
      <c r="AY283" s="1074" t="s">
        <v>1262</v>
      </c>
    </row>
    <row r="284" spans="2:65" s="1048" customFormat="1" ht="25.5" customHeight="1">
      <c r="B284" s="1072"/>
      <c r="C284" s="1185" t="s">
        <v>2232</v>
      </c>
      <c r="D284" s="1185" t="s">
        <v>1257</v>
      </c>
      <c r="E284" s="1186" t="s">
        <v>2219</v>
      </c>
      <c r="F284" s="1374" t="s">
        <v>2218</v>
      </c>
      <c r="G284" s="1374"/>
      <c r="H284" s="1374"/>
      <c r="I284" s="1374"/>
      <c r="J284" s="1187" t="s">
        <v>1292</v>
      </c>
      <c r="K284" s="1188">
        <v>28.24</v>
      </c>
      <c r="L284" s="1375">
        <v>0</v>
      </c>
      <c r="M284" s="1375"/>
      <c r="N284" s="1376">
        <f>ROUND(L284*K284,2)</f>
        <v>0</v>
      </c>
      <c r="O284" s="1376"/>
      <c r="P284" s="1376"/>
      <c r="Q284" s="1376"/>
      <c r="R284" s="1071"/>
      <c r="T284" s="1057" t="s">
        <v>3256</v>
      </c>
      <c r="U284" s="1070" t="s">
        <v>1256</v>
      </c>
      <c r="V284" s="1065"/>
      <c r="W284" s="1069">
        <f>V284*K284</f>
        <v>0</v>
      </c>
      <c r="X284" s="1069">
        <v>0</v>
      </c>
      <c r="Y284" s="1069">
        <f>X284*K284</f>
        <v>0</v>
      </c>
      <c r="Z284" s="1069">
        <v>0</v>
      </c>
      <c r="AA284" s="1068">
        <f>Z284*K284</f>
        <v>0</v>
      </c>
      <c r="AR284" s="1053" t="s">
        <v>1261</v>
      </c>
      <c r="AT284" s="1053" t="s">
        <v>1257</v>
      </c>
      <c r="AU284" s="1053" t="s">
        <v>1284</v>
      </c>
      <c r="AY284" s="1053" t="s">
        <v>1262</v>
      </c>
      <c r="BE284" s="1052">
        <f>IF(U284="základní",N284,0)</f>
        <v>0</v>
      </c>
      <c r="BF284" s="1052">
        <f>IF(U284="snížená",N284,0)</f>
        <v>0</v>
      </c>
      <c r="BG284" s="1052">
        <f>IF(U284="zákl. přenesená",N284,0)</f>
        <v>0</v>
      </c>
      <c r="BH284" s="1052">
        <f>IF(U284="sníž. přenesená",N284,0)</f>
        <v>0</v>
      </c>
      <c r="BI284" s="1052">
        <f>IF(U284="nulová",N284,0)</f>
        <v>0</v>
      </c>
      <c r="BJ284" s="1053" t="s">
        <v>457</v>
      </c>
      <c r="BK284" s="1052">
        <f>ROUND(L284*K284,2)</f>
        <v>0</v>
      </c>
      <c r="BL284" s="1053" t="s">
        <v>1261</v>
      </c>
      <c r="BM284" s="1053" t="s">
        <v>2064</v>
      </c>
    </row>
    <row r="285" spans="2:51" s="1080" customFormat="1" ht="25.5" customHeight="1">
      <c r="B285" s="1086"/>
      <c r="C285" s="1177"/>
      <c r="D285" s="1177"/>
      <c r="E285" s="1189" t="s">
        <v>3256</v>
      </c>
      <c r="F285" s="1377" t="s">
        <v>1842</v>
      </c>
      <c r="G285" s="1378"/>
      <c r="H285" s="1378"/>
      <c r="I285" s="1378"/>
      <c r="J285" s="1177"/>
      <c r="K285" s="1190">
        <v>28.24</v>
      </c>
      <c r="L285" s="1083"/>
      <c r="M285" s="1083"/>
      <c r="N285" s="1177"/>
      <c r="O285" s="1177"/>
      <c r="P285" s="1177"/>
      <c r="Q285" s="1177"/>
      <c r="R285" s="1085"/>
      <c r="T285" s="1084"/>
      <c r="U285" s="1083"/>
      <c r="V285" s="1083"/>
      <c r="W285" s="1083"/>
      <c r="X285" s="1083"/>
      <c r="Y285" s="1083"/>
      <c r="Z285" s="1083"/>
      <c r="AA285" s="1082"/>
      <c r="AT285" s="1081" t="s">
        <v>1285</v>
      </c>
      <c r="AU285" s="1081" t="s">
        <v>1284</v>
      </c>
      <c r="AV285" s="1080" t="s">
        <v>1284</v>
      </c>
      <c r="AW285" s="1080" t="s">
        <v>3670</v>
      </c>
      <c r="AX285" s="1080" t="s">
        <v>1258</v>
      </c>
      <c r="AY285" s="1081" t="s">
        <v>1262</v>
      </c>
    </row>
    <row r="286" spans="2:51" s="1073" customFormat="1" ht="16.5" customHeight="1">
      <c r="B286" s="1079"/>
      <c r="C286" s="1178"/>
      <c r="D286" s="1178"/>
      <c r="E286" s="1191" t="s">
        <v>3256</v>
      </c>
      <c r="F286" s="1372" t="s">
        <v>1386</v>
      </c>
      <c r="G286" s="1373"/>
      <c r="H286" s="1373"/>
      <c r="I286" s="1373"/>
      <c r="J286" s="1178"/>
      <c r="K286" s="1192">
        <v>28.24</v>
      </c>
      <c r="L286" s="1076"/>
      <c r="M286" s="1076"/>
      <c r="N286" s="1178"/>
      <c r="O286" s="1178"/>
      <c r="P286" s="1178"/>
      <c r="Q286" s="1178"/>
      <c r="R286" s="1078"/>
      <c r="T286" s="1077"/>
      <c r="U286" s="1076"/>
      <c r="V286" s="1076"/>
      <c r="W286" s="1076"/>
      <c r="X286" s="1076"/>
      <c r="Y286" s="1076"/>
      <c r="Z286" s="1076"/>
      <c r="AA286" s="1075"/>
      <c r="AT286" s="1074" t="s">
        <v>1285</v>
      </c>
      <c r="AU286" s="1074" t="s">
        <v>1284</v>
      </c>
      <c r="AV286" s="1073" t="s">
        <v>1261</v>
      </c>
      <c r="AW286" s="1073" t="s">
        <v>3670</v>
      </c>
      <c r="AX286" s="1073" t="s">
        <v>457</v>
      </c>
      <c r="AY286" s="1074" t="s">
        <v>1262</v>
      </c>
    </row>
    <row r="287" spans="2:65" s="1048" customFormat="1" ht="38.25" customHeight="1">
      <c r="B287" s="1072"/>
      <c r="C287" s="1185" t="s">
        <v>2226</v>
      </c>
      <c r="D287" s="1185" t="s">
        <v>1257</v>
      </c>
      <c r="E287" s="1186" t="s">
        <v>2216</v>
      </c>
      <c r="F287" s="1374" t="s">
        <v>3656</v>
      </c>
      <c r="G287" s="1374"/>
      <c r="H287" s="1374"/>
      <c r="I287" s="1374"/>
      <c r="J287" s="1187" t="s">
        <v>1292</v>
      </c>
      <c r="K287" s="1188">
        <v>1000.862</v>
      </c>
      <c r="L287" s="1375">
        <v>0</v>
      </c>
      <c r="M287" s="1375"/>
      <c r="N287" s="1376">
        <f>ROUND(L287*K287,2)</f>
        <v>0</v>
      </c>
      <c r="O287" s="1376"/>
      <c r="P287" s="1376"/>
      <c r="Q287" s="1376"/>
      <c r="R287" s="1071"/>
      <c r="T287" s="1057" t="s">
        <v>3256</v>
      </c>
      <c r="U287" s="1070" t="s">
        <v>1256</v>
      </c>
      <c r="V287" s="1065"/>
      <c r="W287" s="1069">
        <f>V287*K287</f>
        <v>0</v>
      </c>
      <c r="X287" s="1069">
        <v>0</v>
      </c>
      <c r="Y287" s="1069">
        <f>X287*K287</f>
        <v>0</v>
      </c>
      <c r="Z287" s="1069">
        <v>0</v>
      </c>
      <c r="AA287" s="1068">
        <f>Z287*K287</f>
        <v>0</v>
      </c>
      <c r="AR287" s="1053" t="s">
        <v>1261</v>
      </c>
      <c r="AT287" s="1053" t="s">
        <v>1257</v>
      </c>
      <c r="AU287" s="1053" t="s">
        <v>1284</v>
      </c>
      <c r="AY287" s="1053" t="s">
        <v>1262</v>
      </c>
      <c r="BE287" s="1052">
        <f>IF(U287="základní",N287,0)</f>
        <v>0</v>
      </c>
      <c r="BF287" s="1052">
        <f>IF(U287="snížená",N287,0)</f>
        <v>0</v>
      </c>
      <c r="BG287" s="1052">
        <f>IF(U287="zákl. přenesená",N287,0)</f>
        <v>0</v>
      </c>
      <c r="BH287" s="1052">
        <f>IF(U287="sníž. přenesená",N287,0)</f>
        <v>0</v>
      </c>
      <c r="BI287" s="1052">
        <f>IF(U287="nulová",N287,0)</f>
        <v>0</v>
      </c>
      <c r="BJ287" s="1053" t="s">
        <v>457</v>
      </c>
      <c r="BK287" s="1052">
        <f>ROUND(L287*K287,2)</f>
        <v>0</v>
      </c>
      <c r="BL287" s="1053" t="s">
        <v>1261</v>
      </c>
      <c r="BM287" s="1053" t="s">
        <v>2058</v>
      </c>
    </row>
    <row r="288" spans="2:51" s="1080" customFormat="1" ht="38.25" customHeight="1">
      <c r="B288" s="1086"/>
      <c r="C288" s="1177"/>
      <c r="D288" s="1177"/>
      <c r="E288" s="1189" t="s">
        <v>3256</v>
      </c>
      <c r="F288" s="1377" t="s">
        <v>2215</v>
      </c>
      <c r="G288" s="1378"/>
      <c r="H288" s="1378"/>
      <c r="I288" s="1378"/>
      <c r="J288" s="1177"/>
      <c r="K288" s="1190">
        <v>382.084</v>
      </c>
      <c r="L288" s="1083"/>
      <c r="M288" s="1083"/>
      <c r="N288" s="1177"/>
      <c r="O288" s="1177"/>
      <c r="P288" s="1177"/>
      <c r="Q288" s="1177"/>
      <c r="R288" s="1085"/>
      <c r="T288" s="1084"/>
      <c r="U288" s="1083"/>
      <c r="V288" s="1083"/>
      <c r="W288" s="1083"/>
      <c r="X288" s="1083"/>
      <c r="Y288" s="1083"/>
      <c r="Z288" s="1083"/>
      <c r="AA288" s="1082"/>
      <c r="AT288" s="1081" t="s">
        <v>1285</v>
      </c>
      <c r="AU288" s="1081" t="s">
        <v>1284</v>
      </c>
      <c r="AV288" s="1080" t="s">
        <v>1284</v>
      </c>
      <c r="AW288" s="1080" t="s">
        <v>3670</v>
      </c>
      <c r="AX288" s="1080" t="s">
        <v>1258</v>
      </c>
      <c r="AY288" s="1081" t="s">
        <v>1262</v>
      </c>
    </row>
    <row r="289" spans="2:51" s="1080" customFormat="1" ht="16.5" customHeight="1">
      <c r="B289" s="1086"/>
      <c r="C289" s="1177"/>
      <c r="D289" s="1177"/>
      <c r="E289" s="1189" t="s">
        <v>3256</v>
      </c>
      <c r="F289" s="1379" t="s">
        <v>3655</v>
      </c>
      <c r="G289" s="1380"/>
      <c r="H289" s="1380"/>
      <c r="I289" s="1380"/>
      <c r="J289" s="1177"/>
      <c r="K289" s="1190">
        <v>269.968</v>
      </c>
      <c r="L289" s="1083"/>
      <c r="M289" s="1083"/>
      <c r="N289" s="1177"/>
      <c r="O289" s="1177"/>
      <c r="P289" s="1177"/>
      <c r="Q289" s="1177"/>
      <c r="R289" s="1085"/>
      <c r="T289" s="1084"/>
      <c r="U289" s="1083"/>
      <c r="V289" s="1083"/>
      <c r="W289" s="1083"/>
      <c r="X289" s="1083"/>
      <c r="Y289" s="1083"/>
      <c r="Z289" s="1083"/>
      <c r="AA289" s="1082"/>
      <c r="AT289" s="1081" t="s">
        <v>1285</v>
      </c>
      <c r="AU289" s="1081" t="s">
        <v>1284</v>
      </c>
      <c r="AV289" s="1080" t="s">
        <v>1284</v>
      </c>
      <c r="AW289" s="1080" t="s">
        <v>3670</v>
      </c>
      <c r="AX289" s="1080" t="s">
        <v>1258</v>
      </c>
      <c r="AY289" s="1081" t="s">
        <v>1262</v>
      </c>
    </row>
    <row r="290" spans="2:51" s="1080" customFormat="1" ht="38.25" customHeight="1">
      <c r="B290" s="1086"/>
      <c r="C290" s="1177"/>
      <c r="D290" s="1177"/>
      <c r="E290" s="1189" t="s">
        <v>3256</v>
      </c>
      <c r="F290" s="1379" t="s">
        <v>3654</v>
      </c>
      <c r="G290" s="1380"/>
      <c r="H290" s="1380"/>
      <c r="I290" s="1380"/>
      <c r="J290" s="1177"/>
      <c r="K290" s="1190">
        <v>378.348</v>
      </c>
      <c r="L290" s="1083"/>
      <c r="M290" s="1083"/>
      <c r="N290" s="1177"/>
      <c r="O290" s="1177"/>
      <c r="P290" s="1177"/>
      <c r="Q290" s="1177"/>
      <c r="R290" s="1085"/>
      <c r="T290" s="1084"/>
      <c r="U290" s="1083"/>
      <c r="V290" s="1083"/>
      <c r="W290" s="1083"/>
      <c r="X290" s="1083"/>
      <c r="Y290" s="1083"/>
      <c r="Z290" s="1083"/>
      <c r="AA290" s="1082"/>
      <c r="AT290" s="1081" t="s">
        <v>1285</v>
      </c>
      <c r="AU290" s="1081" t="s">
        <v>1284</v>
      </c>
      <c r="AV290" s="1080" t="s">
        <v>1284</v>
      </c>
      <c r="AW290" s="1080" t="s">
        <v>3670</v>
      </c>
      <c r="AX290" s="1080" t="s">
        <v>1258</v>
      </c>
      <c r="AY290" s="1081" t="s">
        <v>1262</v>
      </c>
    </row>
    <row r="291" spans="2:51" s="1080" customFormat="1" ht="25.5" customHeight="1">
      <c r="B291" s="1086"/>
      <c r="C291" s="1177"/>
      <c r="D291" s="1177"/>
      <c r="E291" s="1189" t="s">
        <v>3256</v>
      </c>
      <c r="F291" s="1379" t="s">
        <v>3653</v>
      </c>
      <c r="G291" s="1380"/>
      <c r="H291" s="1380"/>
      <c r="I291" s="1380"/>
      <c r="J291" s="1177"/>
      <c r="K291" s="1190">
        <v>-29.538</v>
      </c>
      <c r="L291" s="1083"/>
      <c r="M291" s="1083"/>
      <c r="N291" s="1177"/>
      <c r="O291" s="1177"/>
      <c r="P291" s="1177"/>
      <c r="Q291" s="1177"/>
      <c r="R291" s="1085"/>
      <c r="T291" s="1084"/>
      <c r="U291" s="1083"/>
      <c r="V291" s="1083"/>
      <c r="W291" s="1083"/>
      <c r="X291" s="1083"/>
      <c r="Y291" s="1083"/>
      <c r="Z291" s="1083"/>
      <c r="AA291" s="1082"/>
      <c r="AT291" s="1081" t="s">
        <v>1285</v>
      </c>
      <c r="AU291" s="1081" t="s">
        <v>1284</v>
      </c>
      <c r="AV291" s="1080" t="s">
        <v>1284</v>
      </c>
      <c r="AW291" s="1080" t="s">
        <v>3670</v>
      </c>
      <c r="AX291" s="1080" t="s">
        <v>1258</v>
      </c>
      <c r="AY291" s="1081" t="s">
        <v>1262</v>
      </c>
    </row>
    <row r="292" spans="2:51" s="1073" customFormat="1" ht="16.5" customHeight="1">
      <c r="B292" s="1079"/>
      <c r="C292" s="1178"/>
      <c r="D292" s="1178"/>
      <c r="E292" s="1191" t="s">
        <v>3256</v>
      </c>
      <c r="F292" s="1372" t="s">
        <v>1386</v>
      </c>
      <c r="G292" s="1373"/>
      <c r="H292" s="1373"/>
      <c r="I292" s="1373"/>
      <c r="J292" s="1178"/>
      <c r="K292" s="1192">
        <v>1000.862</v>
      </c>
      <c r="L292" s="1076"/>
      <c r="M292" s="1076"/>
      <c r="N292" s="1178"/>
      <c r="O292" s="1178"/>
      <c r="P292" s="1178"/>
      <c r="Q292" s="1178"/>
      <c r="R292" s="1078"/>
      <c r="T292" s="1077"/>
      <c r="U292" s="1076"/>
      <c r="V292" s="1076"/>
      <c r="W292" s="1076"/>
      <c r="X292" s="1076"/>
      <c r="Y292" s="1076"/>
      <c r="Z292" s="1076"/>
      <c r="AA292" s="1075"/>
      <c r="AT292" s="1074" t="s">
        <v>1285</v>
      </c>
      <c r="AU292" s="1074" t="s">
        <v>1284</v>
      </c>
      <c r="AV292" s="1073" t="s">
        <v>1261</v>
      </c>
      <c r="AW292" s="1073" t="s">
        <v>3670</v>
      </c>
      <c r="AX292" s="1073" t="s">
        <v>457</v>
      </c>
      <c r="AY292" s="1074" t="s">
        <v>1262</v>
      </c>
    </row>
    <row r="293" spans="2:65" s="1048" customFormat="1" ht="38.25" customHeight="1">
      <c r="B293" s="1072"/>
      <c r="C293" s="1185" t="s">
        <v>2220</v>
      </c>
      <c r="D293" s="1185" t="s">
        <v>1257</v>
      </c>
      <c r="E293" s="1186" t="s">
        <v>2213</v>
      </c>
      <c r="F293" s="1374" t="s">
        <v>3652</v>
      </c>
      <c r="G293" s="1374"/>
      <c r="H293" s="1374"/>
      <c r="I293" s="1374"/>
      <c r="J293" s="1187" t="s">
        <v>1292</v>
      </c>
      <c r="K293" s="1188">
        <v>832.295</v>
      </c>
      <c r="L293" s="1375">
        <v>0</v>
      </c>
      <c r="M293" s="1375"/>
      <c r="N293" s="1376">
        <f>ROUND(L293*K293,2)</f>
        <v>0</v>
      </c>
      <c r="O293" s="1376"/>
      <c r="P293" s="1376"/>
      <c r="Q293" s="1376"/>
      <c r="R293" s="1071"/>
      <c r="T293" s="1057" t="s">
        <v>3256</v>
      </c>
      <c r="U293" s="1070" t="s">
        <v>1256</v>
      </c>
      <c r="V293" s="1065"/>
      <c r="W293" s="1069">
        <f>V293*K293</f>
        <v>0</v>
      </c>
      <c r="X293" s="1069">
        <v>0</v>
      </c>
      <c r="Y293" s="1069">
        <f>X293*K293</f>
        <v>0</v>
      </c>
      <c r="Z293" s="1069">
        <v>0</v>
      </c>
      <c r="AA293" s="1068">
        <f>Z293*K293</f>
        <v>0</v>
      </c>
      <c r="AR293" s="1053" t="s">
        <v>1261</v>
      </c>
      <c r="AT293" s="1053" t="s">
        <v>1257</v>
      </c>
      <c r="AU293" s="1053" t="s">
        <v>1284</v>
      </c>
      <c r="AY293" s="1053" t="s">
        <v>1262</v>
      </c>
      <c r="BE293" s="1052">
        <f>IF(U293="základní",N293,0)</f>
        <v>0</v>
      </c>
      <c r="BF293" s="1052">
        <f>IF(U293="snížená",N293,0)</f>
        <v>0</v>
      </c>
      <c r="BG293" s="1052">
        <f>IF(U293="zákl. přenesená",N293,0)</f>
        <v>0</v>
      </c>
      <c r="BH293" s="1052">
        <f>IF(U293="sníž. přenesená",N293,0)</f>
        <v>0</v>
      </c>
      <c r="BI293" s="1052">
        <f>IF(U293="nulová",N293,0)</f>
        <v>0</v>
      </c>
      <c r="BJ293" s="1053" t="s">
        <v>457</v>
      </c>
      <c r="BK293" s="1052">
        <f>ROUND(L293*K293,2)</f>
        <v>0</v>
      </c>
      <c r="BL293" s="1053" t="s">
        <v>1261</v>
      </c>
      <c r="BM293" s="1053" t="s">
        <v>2051</v>
      </c>
    </row>
    <row r="294" spans="2:51" s="1080" customFormat="1" ht="51" customHeight="1">
      <c r="B294" s="1086"/>
      <c r="C294" s="1177"/>
      <c r="D294" s="1177"/>
      <c r="E294" s="1189" t="s">
        <v>3256</v>
      </c>
      <c r="F294" s="1377" t="s">
        <v>2212</v>
      </c>
      <c r="G294" s="1378"/>
      <c r="H294" s="1378"/>
      <c r="I294" s="1378"/>
      <c r="J294" s="1177"/>
      <c r="K294" s="1190">
        <v>348.729</v>
      </c>
      <c r="L294" s="1083"/>
      <c r="M294" s="1083"/>
      <c r="N294" s="1177"/>
      <c r="O294" s="1177"/>
      <c r="P294" s="1177"/>
      <c r="Q294" s="1177"/>
      <c r="R294" s="1085"/>
      <c r="T294" s="1084"/>
      <c r="U294" s="1083"/>
      <c r="V294" s="1083"/>
      <c r="W294" s="1083"/>
      <c r="X294" s="1083"/>
      <c r="Y294" s="1083"/>
      <c r="Z294" s="1083"/>
      <c r="AA294" s="1082"/>
      <c r="AT294" s="1081" t="s">
        <v>1285</v>
      </c>
      <c r="AU294" s="1081" t="s">
        <v>1284</v>
      </c>
      <c r="AV294" s="1080" t="s">
        <v>1284</v>
      </c>
      <c r="AW294" s="1080" t="s">
        <v>3670</v>
      </c>
      <c r="AX294" s="1080" t="s">
        <v>1258</v>
      </c>
      <c r="AY294" s="1081" t="s">
        <v>1262</v>
      </c>
    </row>
    <row r="295" spans="2:51" s="1080" customFormat="1" ht="38.25" customHeight="1">
      <c r="B295" s="1086"/>
      <c r="C295" s="1177"/>
      <c r="D295" s="1177"/>
      <c r="E295" s="1189" t="s">
        <v>3256</v>
      </c>
      <c r="F295" s="1379" t="s">
        <v>3651</v>
      </c>
      <c r="G295" s="1380"/>
      <c r="H295" s="1380"/>
      <c r="I295" s="1380"/>
      <c r="J295" s="1177"/>
      <c r="K295" s="1190">
        <v>295.278</v>
      </c>
      <c r="L295" s="1083"/>
      <c r="M295" s="1083"/>
      <c r="N295" s="1177"/>
      <c r="O295" s="1177"/>
      <c r="P295" s="1177"/>
      <c r="Q295" s="1177"/>
      <c r="R295" s="1085"/>
      <c r="T295" s="1084"/>
      <c r="U295" s="1083"/>
      <c r="V295" s="1083"/>
      <c r="W295" s="1083"/>
      <c r="X295" s="1083"/>
      <c r="Y295" s="1083"/>
      <c r="Z295" s="1083"/>
      <c r="AA295" s="1082"/>
      <c r="AT295" s="1081" t="s">
        <v>1285</v>
      </c>
      <c r="AU295" s="1081" t="s">
        <v>1284</v>
      </c>
      <c r="AV295" s="1080" t="s">
        <v>1284</v>
      </c>
      <c r="AW295" s="1080" t="s">
        <v>3670</v>
      </c>
      <c r="AX295" s="1080" t="s">
        <v>1258</v>
      </c>
      <c r="AY295" s="1081" t="s">
        <v>1262</v>
      </c>
    </row>
    <row r="296" spans="2:51" s="1080" customFormat="1" ht="25.5" customHeight="1">
      <c r="B296" s="1086"/>
      <c r="C296" s="1177"/>
      <c r="D296" s="1177"/>
      <c r="E296" s="1189" t="s">
        <v>3256</v>
      </c>
      <c r="F296" s="1379" t="s">
        <v>2211</v>
      </c>
      <c r="G296" s="1380"/>
      <c r="H296" s="1380"/>
      <c r="I296" s="1380"/>
      <c r="J296" s="1177"/>
      <c r="K296" s="1190">
        <v>233.588</v>
      </c>
      <c r="L296" s="1083"/>
      <c r="M296" s="1083"/>
      <c r="N296" s="1177"/>
      <c r="O296" s="1177"/>
      <c r="P296" s="1177"/>
      <c r="Q296" s="1177"/>
      <c r="R296" s="1085"/>
      <c r="T296" s="1084"/>
      <c r="U296" s="1083"/>
      <c r="V296" s="1083"/>
      <c r="W296" s="1083"/>
      <c r="X296" s="1083"/>
      <c r="Y296" s="1083"/>
      <c r="Z296" s="1083"/>
      <c r="AA296" s="1082"/>
      <c r="AT296" s="1081" t="s">
        <v>1285</v>
      </c>
      <c r="AU296" s="1081" t="s">
        <v>1284</v>
      </c>
      <c r="AV296" s="1080" t="s">
        <v>1284</v>
      </c>
      <c r="AW296" s="1080" t="s">
        <v>3670</v>
      </c>
      <c r="AX296" s="1080" t="s">
        <v>1258</v>
      </c>
      <c r="AY296" s="1081" t="s">
        <v>1262</v>
      </c>
    </row>
    <row r="297" spans="2:51" s="1080" customFormat="1" ht="25.5" customHeight="1">
      <c r="B297" s="1086"/>
      <c r="C297" s="1177"/>
      <c r="D297" s="1177"/>
      <c r="E297" s="1189" t="s">
        <v>3256</v>
      </c>
      <c r="F297" s="1379" t="s">
        <v>2210</v>
      </c>
      <c r="G297" s="1380"/>
      <c r="H297" s="1380"/>
      <c r="I297" s="1380"/>
      <c r="J297" s="1177"/>
      <c r="K297" s="1190">
        <v>-26.245</v>
      </c>
      <c r="L297" s="1083"/>
      <c r="M297" s="1083"/>
      <c r="N297" s="1177"/>
      <c r="O297" s="1177"/>
      <c r="P297" s="1177"/>
      <c r="Q297" s="1177"/>
      <c r="R297" s="1085"/>
      <c r="T297" s="1084"/>
      <c r="U297" s="1083"/>
      <c r="V297" s="1083"/>
      <c r="W297" s="1083"/>
      <c r="X297" s="1083"/>
      <c r="Y297" s="1083"/>
      <c r="Z297" s="1083"/>
      <c r="AA297" s="1082"/>
      <c r="AT297" s="1081" t="s">
        <v>1285</v>
      </c>
      <c r="AU297" s="1081" t="s">
        <v>1284</v>
      </c>
      <c r="AV297" s="1080" t="s">
        <v>1284</v>
      </c>
      <c r="AW297" s="1080" t="s">
        <v>3670</v>
      </c>
      <c r="AX297" s="1080" t="s">
        <v>1258</v>
      </c>
      <c r="AY297" s="1081" t="s">
        <v>1262</v>
      </c>
    </row>
    <row r="298" spans="2:51" s="1080" customFormat="1" ht="25.5" customHeight="1">
      <c r="B298" s="1086"/>
      <c r="C298" s="1177"/>
      <c r="D298" s="1177"/>
      <c r="E298" s="1189" t="s">
        <v>3256</v>
      </c>
      <c r="F298" s="1379" t="s">
        <v>2209</v>
      </c>
      <c r="G298" s="1380"/>
      <c r="H298" s="1380"/>
      <c r="I298" s="1380"/>
      <c r="J298" s="1177"/>
      <c r="K298" s="1190">
        <v>-19.055</v>
      </c>
      <c r="L298" s="1083"/>
      <c r="M298" s="1083"/>
      <c r="N298" s="1177"/>
      <c r="O298" s="1177"/>
      <c r="P298" s="1177"/>
      <c r="Q298" s="1177"/>
      <c r="R298" s="1085"/>
      <c r="T298" s="1084"/>
      <c r="U298" s="1083"/>
      <c r="V298" s="1083"/>
      <c r="W298" s="1083"/>
      <c r="X298" s="1083"/>
      <c r="Y298" s="1083"/>
      <c r="Z298" s="1083"/>
      <c r="AA298" s="1082"/>
      <c r="AT298" s="1081" t="s">
        <v>1285</v>
      </c>
      <c r="AU298" s="1081" t="s">
        <v>1284</v>
      </c>
      <c r="AV298" s="1080" t="s">
        <v>1284</v>
      </c>
      <c r="AW298" s="1080" t="s">
        <v>3670</v>
      </c>
      <c r="AX298" s="1080" t="s">
        <v>1258</v>
      </c>
      <c r="AY298" s="1081" t="s">
        <v>1262</v>
      </c>
    </row>
    <row r="299" spans="2:51" s="1073" customFormat="1" ht="16.5" customHeight="1">
      <c r="B299" s="1079"/>
      <c r="C299" s="1178"/>
      <c r="D299" s="1178"/>
      <c r="E299" s="1191" t="s">
        <v>3256</v>
      </c>
      <c r="F299" s="1372" t="s">
        <v>1386</v>
      </c>
      <c r="G299" s="1373"/>
      <c r="H299" s="1373"/>
      <c r="I299" s="1373"/>
      <c r="J299" s="1178"/>
      <c r="K299" s="1192">
        <v>832.295</v>
      </c>
      <c r="L299" s="1076"/>
      <c r="M299" s="1076"/>
      <c r="N299" s="1178"/>
      <c r="O299" s="1178"/>
      <c r="P299" s="1178"/>
      <c r="Q299" s="1178"/>
      <c r="R299" s="1078"/>
      <c r="T299" s="1077"/>
      <c r="U299" s="1076"/>
      <c r="V299" s="1076"/>
      <c r="W299" s="1076"/>
      <c r="X299" s="1076"/>
      <c r="Y299" s="1076"/>
      <c r="Z299" s="1076"/>
      <c r="AA299" s="1075"/>
      <c r="AT299" s="1074" t="s">
        <v>1285</v>
      </c>
      <c r="AU299" s="1074" t="s">
        <v>1284</v>
      </c>
      <c r="AV299" s="1073" t="s">
        <v>1261</v>
      </c>
      <c r="AW299" s="1073" t="s">
        <v>3670</v>
      </c>
      <c r="AX299" s="1073" t="s">
        <v>457</v>
      </c>
      <c r="AY299" s="1074" t="s">
        <v>1262</v>
      </c>
    </row>
    <row r="300" spans="2:65" s="1048" customFormat="1" ht="38.25" customHeight="1">
      <c r="B300" s="1072"/>
      <c r="C300" s="1185" t="s">
        <v>2217</v>
      </c>
      <c r="D300" s="1185" t="s">
        <v>1257</v>
      </c>
      <c r="E300" s="1186" t="s">
        <v>2207</v>
      </c>
      <c r="F300" s="1374" t="s">
        <v>3650</v>
      </c>
      <c r="G300" s="1374"/>
      <c r="H300" s="1374"/>
      <c r="I300" s="1374"/>
      <c r="J300" s="1187" t="s">
        <v>1292</v>
      </c>
      <c r="K300" s="1188">
        <v>21.317</v>
      </c>
      <c r="L300" s="1375">
        <v>0</v>
      </c>
      <c r="M300" s="1375"/>
      <c r="N300" s="1376">
        <f>ROUND(L300*K300,2)</f>
        <v>0</v>
      </c>
      <c r="O300" s="1376"/>
      <c r="P300" s="1376"/>
      <c r="Q300" s="1376"/>
      <c r="R300" s="1071"/>
      <c r="T300" s="1057" t="s">
        <v>3256</v>
      </c>
      <c r="U300" s="1070" t="s">
        <v>1256</v>
      </c>
      <c r="V300" s="1065"/>
      <c r="W300" s="1069">
        <f>V300*K300</f>
        <v>0</v>
      </c>
      <c r="X300" s="1069">
        <v>0</v>
      </c>
      <c r="Y300" s="1069">
        <f>X300*K300</f>
        <v>0</v>
      </c>
      <c r="Z300" s="1069">
        <v>0</v>
      </c>
      <c r="AA300" s="1068">
        <f>Z300*K300</f>
        <v>0</v>
      </c>
      <c r="AR300" s="1053" t="s">
        <v>1261</v>
      </c>
      <c r="AT300" s="1053" t="s">
        <v>1257</v>
      </c>
      <c r="AU300" s="1053" t="s">
        <v>1284</v>
      </c>
      <c r="AY300" s="1053" t="s">
        <v>1262</v>
      </c>
      <c r="BE300" s="1052">
        <f>IF(U300="základní",N300,0)</f>
        <v>0</v>
      </c>
      <c r="BF300" s="1052">
        <f>IF(U300="snížená",N300,0)</f>
        <v>0</v>
      </c>
      <c r="BG300" s="1052">
        <f>IF(U300="zákl. přenesená",N300,0)</f>
        <v>0</v>
      </c>
      <c r="BH300" s="1052">
        <f>IF(U300="sníž. přenesená",N300,0)</f>
        <v>0</v>
      </c>
      <c r="BI300" s="1052">
        <f>IF(U300="nulová",N300,0)</f>
        <v>0</v>
      </c>
      <c r="BJ300" s="1053" t="s">
        <v>457</v>
      </c>
      <c r="BK300" s="1052">
        <f>ROUND(L300*K300,2)</f>
        <v>0</v>
      </c>
      <c r="BL300" s="1053" t="s">
        <v>1261</v>
      </c>
      <c r="BM300" s="1053" t="s">
        <v>2044</v>
      </c>
    </row>
    <row r="301" spans="2:51" s="1080" customFormat="1" ht="16.5" customHeight="1">
      <c r="B301" s="1086"/>
      <c r="C301" s="1177"/>
      <c r="D301" s="1177"/>
      <c r="E301" s="1189" t="s">
        <v>3256</v>
      </c>
      <c r="F301" s="1377" t="s">
        <v>2206</v>
      </c>
      <c r="G301" s="1378"/>
      <c r="H301" s="1378"/>
      <c r="I301" s="1378"/>
      <c r="J301" s="1177"/>
      <c r="K301" s="1190">
        <v>17.557</v>
      </c>
      <c r="L301" s="1083"/>
      <c r="M301" s="1083"/>
      <c r="N301" s="1177"/>
      <c r="O301" s="1177"/>
      <c r="P301" s="1177"/>
      <c r="Q301" s="1177"/>
      <c r="R301" s="1085"/>
      <c r="T301" s="1084"/>
      <c r="U301" s="1083"/>
      <c r="V301" s="1083"/>
      <c r="W301" s="1083"/>
      <c r="X301" s="1083"/>
      <c r="Y301" s="1083"/>
      <c r="Z301" s="1083"/>
      <c r="AA301" s="1082"/>
      <c r="AT301" s="1081" t="s">
        <v>1285</v>
      </c>
      <c r="AU301" s="1081" t="s">
        <v>1284</v>
      </c>
      <c r="AV301" s="1080" t="s">
        <v>1284</v>
      </c>
      <c r="AW301" s="1080" t="s">
        <v>3670</v>
      </c>
      <c r="AX301" s="1080" t="s">
        <v>1258</v>
      </c>
      <c r="AY301" s="1081" t="s">
        <v>1262</v>
      </c>
    </row>
    <row r="302" spans="2:51" s="1080" customFormat="1" ht="16.5" customHeight="1">
      <c r="B302" s="1086"/>
      <c r="C302" s="1177"/>
      <c r="D302" s="1177"/>
      <c r="E302" s="1189" t="s">
        <v>3256</v>
      </c>
      <c r="F302" s="1379" t="s">
        <v>2205</v>
      </c>
      <c r="G302" s="1380"/>
      <c r="H302" s="1380"/>
      <c r="I302" s="1380"/>
      <c r="J302" s="1177"/>
      <c r="K302" s="1190">
        <v>3.76</v>
      </c>
      <c r="L302" s="1083"/>
      <c r="M302" s="1083"/>
      <c r="N302" s="1177"/>
      <c r="O302" s="1177"/>
      <c r="P302" s="1177"/>
      <c r="Q302" s="1177"/>
      <c r="R302" s="1085"/>
      <c r="T302" s="1084"/>
      <c r="U302" s="1083"/>
      <c r="V302" s="1083"/>
      <c r="W302" s="1083"/>
      <c r="X302" s="1083"/>
      <c r="Y302" s="1083"/>
      <c r="Z302" s="1083"/>
      <c r="AA302" s="1082"/>
      <c r="AT302" s="1081" t="s">
        <v>1285</v>
      </c>
      <c r="AU302" s="1081" t="s">
        <v>1284</v>
      </c>
      <c r="AV302" s="1080" t="s">
        <v>1284</v>
      </c>
      <c r="AW302" s="1080" t="s">
        <v>3670</v>
      </c>
      <c r="AX302" s="1080" t="s">
        <v>1258</v>
      </c>
      <c r="AY302" s="1081" t="s">
        <v>1262</v>
      </c>
    </row>
    <row r="303" spans="2:51" s="1073" customFormat="1" ht="16.5" customHeight="1">
      <c r="B303" s="1079"/>
      <c r="C303" s="1178"/>
      <c r="D303" s="1178"/>
      <c r="E303" s="1191" t="s">
        <v>3256</v>
      </c>
      <c r="F303" s="1372" t="s">
        <v>1386</v>
      </c>
      <c r="G303" s="1373"/>
      <c r="H303" s="1373"/>
      <c r="I303" s="1373"/>
      <c r="J303" s="1178"/>
      <c r="K303" s="1192">
        <v>21.317</v>
      </c>
      <c r="L303" s="1076"/>
      <c r="M303" s="1076"/>
      <c r="N303" s="1178"/>
      <c r="O303" s="1178"/>
      <c r="P303" s="1178"/>
      <c r="Q303" s="1178"/>
      <c r="R303" s="1078"/>
      <c r="T303" s="1077"/>
      <c r="U303" s="1076"/>
      <c r="V303" s="1076"/>
      <c r="W303" s="1076"/>
      <c r="X303" s="1076"/>
      <c r="Y303" s="1076"/>
      <c r="Z303" s="1076"/>
      <c r="AA303" s="1075"/>
      <c r="AT303" s="1074" t="s">
        <v>1285</v>
      </c>
      <c r="AU303" s="1074" t="s">
        <v>1284</v>
      </c>
      <c r="AV303" s="1073" t="s">
        <v>1261</v>
      </c>
      <c r="AW303" s="1073" t="s">
        <v>3670</v>
      </c>
      <c r="AX303" s="1073" t="s">
        <v>457</v>
      </c>
      <c r="AY303" s="1074" t="s">
        <v>1262</v>
      </c>
    </row>
    <row r="304" spans="2:63" s="1087" customFormat="1" ht="29.85" customHeight="1">
      <c r="B304" s="1096"/>
      <c r="C304" s="1182"/>
      <c r="D304" s="1184" t="s">
        <v>2204</v>
      </c>
      <c r="E304" s="1184"/>
      <c r="F304" s="1184"/>
      <c r="G304" s="1184"/>
      <c r="H304" s="1184"/>
      <c r="I304" s="1184"/>
      <c r="J304" s="1184"/>
      <c r="K304" s="1184"/>
      <c r="L304" s="1097"/>
      <c r="M304" s="1097"/>
      <c r="N304" s="1386">
        <f>BK304</f>
        <v>0</v>
      </c>
      <c r="O304" s="1387"/>
      <c r="P304" s="1387"/>
      <c r="Q304" s="1387"/>
      <c r="R304" s="1095"/>
      <c r="T304" s="1094"/>
      <c r="U304" s="1092"/>
      <c r="V304" s="1092"/>
      <c r="W304" s="1093">
        <f>SUM(W305:W343)</f>
        <v>0</v>
      </c>
      <c r="X304" s="1092"/>
      <c r="Y304" s="1093">
        <f>SUM(Y305:Y343)</f>
        <v>0</v>
      </c>
      <c r="Z304" s="1092"/>
      <c r="AA304" s="1091">
        <f>SUM(AA305:AA343)</f>
        <v>0</v>
      </c>
      <c r="AR304" s="1089" t="s">
        <v>457</v>
      </c>
      <c r="AT304" s="1090" t="s">
        <v>1259</v>
      </c>
      <c r="AU304" s="1090" t="s">
        <v>457</v>
      </c>
      <c r="AY304" s="1089" t="s">
        <v>1262</v>
      </c>
      <c r="BK304" s="1088">
        <f>SUM(BK305:BK343)</f>
        <v>0</v>
      </c>
    </row>
    <row r="305" spans="2:65" s="1048" customFormat="1" ht="25.5" customHeight="1">
      <c r="B305" s="1072"/>
      <c r="C305" s="1185" t="s">
        <v>2214</v>
      </c>
      <c r="D305" s="1185" t="s">
        <v>1257</v>
      </c>
      <c r="E305" s="1186" t="s">
        <v>2202</v>
      </c>
      <c r="F305" s="1374" t="s">
        <v>2201</v>
      </c>
      <c r="G305" s="1374"/>
      <c r="H305" s="1374"/>
      <c r="I305" s="1374"/>
      <c r="J305" s="1187" t="s">
        <v>95</v>
      </c>
      <c r="K305" s="1188">
        <v>371.677</v>
      </c>
      <c r="L305" s="1375">
        <v>0</v>
      </c>
      <c r="M305" s="1375"/>
      <c r="N305" s="1376">
        <f>ROUND(L305*K305,2)</f>
        <v>0</v>
      </c>
      <c r="O305" s="1376"/>
      <c r="P305" s="1376"/>
      <c r="Q305" s="1376"/>
      <c r="R305" s="1071"/>
      <c r="T305" s="1057" t="s">
        <v>3256</v>
      </c>
      <c r="U305" s="1070" t="s">
        <v>1256</v>
      </c>
      <c r="V305" s="1065"/>
      <c r="W305" s="1069">
        <f>V305*K305</f>
        <v>0</v>
      </c>
      <c r="X305" s="1069">
        <v>0</v>
      </c>
      <c r="Y305" s="1069">
        <f>X305*K305</f>
        <v>0</v>
      </c>
      <c r="Z305" s="1069">
        <v>0</v>
      </c>
      <c r="AA305" s="1068">
        <f>Z305*K305</f>
        <v>0</v>
      </c>
      <c r="AR305" s="1053" t="s">
        <v>1261</v>
      </c>
      <c r="AT305" s="1053" t="s">
        <v>1257</v>
      </c>
      <c r="AU305" s="1053" t="s">
        <v>1284</v>
      </c>
      <c r="AY305" s="1053" t="s">
        <v>1262</v>
      </c>
      <c r="BE305" s="1052">
        <f>IF(U305="základní",N305,0)</f>
        <v>0</v>
      </c>
      <c r="BF305" s="1052">
        <f>IF(U305="snížená",N305,0)</f>
        <v>0</v>
      </c>
      <c r="BG305" s="1052">
        <f>IF(U305="zákl. přenesená",N305,0)</f>
        <v>0</v>
      </c>
      <c r="BH305" s="1052">
        <f>IF(U305="sníž. přenesená",N305,0)</f>
        <v>0</v>
      </c>
      <c r="BI305" s="1052">
        <f>IF(U305="nulová",N305,0)</f>
        <v>0</v>
      </c>
      <c r="BJ305" s="1053" t="s">
        <v>457</v>
      </c>
      <c r="BK305" s="1052">
        <f>ROUND(L305*K305,2)</f>
        <v>0</v>
      </c>
      <c r="BL305" s="1053" t="s">
        <v>1261</v>
      </c>
      <c r="BM305" s="1053" t="s">
        <v>2037</v>
      </c>
    </row>
    <row r="306" spans="2:51" s="1080" customFormat="1" ht="16.5" customHeight="1">
      <c r="B306" s="1086"/>
      <c r="C306" s="1177"/>
      <c r="D306" s="1177"/>
      <c r="E306" s="1189" t="s">
        <v>3256</v>
      </c>
      <c r="F306" s="1377" t="s">
        <v>2200</v>
      </c>
      <c r="G306" s="1378"/>
      <c r="H306" s="1378"/>
      <c r="I306" s="1378"/>
      <c r="J306" s="1177"/>
      <c r="K306" s="1190">
        <v>208.656</v>
      </c>
      <c r="L306" s="1083"/>
      <c r="M306" s="1083"/>
      <c r="N306" s="1177"/>
      <c r="O306" s="1177"/>
      <c r="P306" s="1177"/>
      <c r="Q306" s="1177"/>
      <c r="R306" s="1085"/>
      <c r="T306" s="1084"/>
      <c r="U306" s="1083"/>
      <c r="V306" s="1083"/>
      <c r="W306" s="1083"/>
      <c r="X306" s="1083"/>
      <c r="Y306" s="1083"/>
      <c r="Z306" s="1083"/>
      <c r="AA306" s="1082"/>
      <c r="AT306" s="1081" t="s">
        <v>1285</v>
      </c>
      <c r="AU306" s="1081" t="s">
        <v>1284</v>
      </c>
      <c r="AV306" s="1080" t="s">
        <v>1284</v>
      </c>
      <c r="AW306" s="1080" t="s">
        <v>3670</v>
      </c>
      <c r="AX306" s="1080" t="s">
        <v>1258</v>
      </c>
      <c r="AY306" s="1081" t="s">
        <v>1262</v>
      </c>
    </row>
    <row r="307" spans="2:51" s="1080" customFormat="1" ht="16.5" customHeight="1">
      <c r="B307" s="1086"/>
      <c r="C307" s="1177"/>
      <c r="D307" s="1177"/>
      <c r="E307" s="1189" t="s">
        <v>3256</v>
      </c>
      <c r="F307" s="1379" t="s">
        <v>2199</v>
      </c>
      <c r="G307" s="1380"/>
      <c r="H307" s="1380"/>
      <c r="I307" s="1380"/>
      <c r="J307" s="1177"/>
      <c r="K307" s="1190">
        <v>153.312</v>
      </c>
      <c r="L307" s="1083"/>
      <c r="M307" s="1083"/>
      <c r="N307" s="1177"/>
      <c r="O307" s="1177"/>
      <c r="P307" s="1177"/>
      <c r="Q307" s="1177"/>
      <c r="R307" s="1085"/>
      <c r="T307" s="1084"/>
      <c r="U307" s="1083"/>
      <c r="V307" s="1083"/>
      <c r="W307" s="1083"/>
      <c r="X307" s="1083"/>
      <c r="Y307" s="1083"/>
      <c r="Z307" s="1083"/>
      <c r="AA307" s="1082"/>
      <c r="AT307" s="1081" t="s">
        <v>1285</v>
      </c>
      <c r="AU307" s="1081" t="s">
        <v>1284</v>
      </c>
      <c r="AV307" s="1080" t="s">
        <v>1284</v>
      </c>
      <c r="AW307" s="1080" t="s">
        <v>3670</v>
      </c>
      <c r="AX307" s="1080" t="s">
        <v>1258</v>
      </c>
      <c r="AY307" s="1081" t="s">
        <v>1262</v>
      </c>
    </row>
    <row r="308" spans="2:51" s="1080" customFormat="1" ht="16.5" customHeight="1">
      <c r="B308" s="1086"/>
      <c r="C308" s="1177"/>
      <c r="D308" s="1177"/>
      <c r="E308" s="1189" t="s">
        <v>3256</v>
      </c>
      <c r="F308" s="1379" t="s">
        <v>2198</v>
      </c>
      <c r="G308" s="1380"/>
      <c r="H308" s="1380"/>
      <c r="I308" s="1380"/>
      <c r="J308" s="1177"/>
      <c r="K308" s="1190">
        <v>9.709</v>
      </c>
      <c r="L308" s="1083"/>
      <c r="M308" s="1083"/>
      <c r="N308" s="1177"/>
      <c r="O308" s="1177"/>
      <c r="P308" s="1177"/>
      <c r="Q308" s="1177"/>
      <c r="R308" s="1085"/>
      <c r="T308" s="1084"/>
      <c r="U308" s="1083"/>
      <c r="V308" s="1083"/>
      <c r="W308" s="1083"/>
      <c r="X308" s="1083"/>
      <c r="Y308" s="1083"/>
      <c r="Z308" s="1083"/>
      <c r="AA308" s="1082"/>
      <c r="AT308" s="1081" t="s">
        <v>1285</v>
      </c>
      <c r="AU308" s="1081" t="s">
        <v>1284</v>
      </c>
      <c r="AV308" s="1080" t="s">
        <v>1284</v>
      </c>
      <c r="AW308" s="1080" t="s">
        <v>3670</v>
      </c>
      <c r="AX308" s="1080" t="s">
        <v>1258</v>
      </c>
      <c r="AY308" s="1081" t="s">
        <v>1262</v>
      </c>
    </row>
    <row r="309" spans="2:51" s="1073" customFormat="1" ht="16.5" customHeight="1">
      <c r="B309" s="1079"/>
      <c r="C309" s="1178"/>
      <c r="D309" s="1178"/>
      <c r="E309" s="1191" t="s">
        <v>3256</v>
      </c>
      <c r="F309" s="1372" t="s">
        <v>1386</v>
      </c>
      <c r="G309" s="1373"/>
      <c r="H309" s="1373"/>
      <c r="I309" s="1373"/>
      <c r="J309" s="1178"/>
      <c r="K309" s="1192">
        <v>371.677</v>
      </c>
      <c r="L309" s="1076"/>
      <c r="M309" s="1076"/>
      <c r="N309" s="1178"/>
      <c r="O309" s="1178"/>
      <c r="P309" s="1178"/>
      <c r="Q309" s="1178"/>
      <c r="R309" s="1078"/>
      <c r="T309" s="1077"/>
      <c r="U309" s="1076"/>
      <c r="V309" s="1076"/>
      <c r="W309" s="1076"/>
      <c r="X309" s="1076"/>
      <c r="Y309" s="1076"/>
      <c r="Z309" s="1076"/>
      <c r="AA309" s="1075"/>
      <c r="AT309" s="1074" t="s">
        <v>1285</v>
      </c>
      <c r="AU309" s="1074" t="s">
        <v>1284</v>
      </c>
      <c r="AV309" s="1073" t="s">
        <v>1261</v>
      </c>
      <c r="AW309" s="1073" t="s">
        <v>3670</v>
      </c>
      <c r="AX309" s="1073" t="s">
        <v>457</v>
      </c>
      <c r="AY309" s="1074" t="s">
        <v>1262</v>
      </c>
    </row>
    <row r="310" spans="2:65" s="1048" customFormat="1" ht="16.5" customHeight="1">
      <c r="B310" s="1072"/>
      <c r="C310" s="1185" t="s">
        <v>2208</v>
      </c>
      <c r="D310" s="1185" t="s">
        <v>1257</v>
      </c>
      <c r="E310" s="1186" t="s">
        <v>2196</v>
      </c>
      <c r="F310" s="1374" t="s">
        <v>2195</v>
      </c>
      <c r="G310" s="1374"/>
      <c r="H310" s="1374"/>
      <c r="I310" s="1374"/>
      <c r="J310" s="1187" t="s">
        <v>1292</v>
      </c>
      <c r="K310" s="1188">
        <v>1548.653</v>
      </c>
      <c r="L310" s="1375">
        <v>0</v>
      </c>
      <c r="M310" s="1375"/>
      <c r="N310" s="1376">
        <f>ROUND(L310*K310,2)</f>
        <v>0</v>
      </c>
      <c r="O310" s="1376"/>
      <c r="P310" s="1376"/>
      <c r="Q310" s="1376"/>
      <c r="R310" s="1071"/>
      <c r="T310" s="1057" t="s">
        <v>3256</v>
      </c>
      <c r="U310" s="1070" t="s">
        <v>1256</v>
      </c>
      <c r="V310" s="1065"/>
      <c r="W310" s="1069">
        <f>V310*K310</f>
        <v>0</v>
      </c>
      <c r="X310" s="1069">
        <v>0</v>
      </c>
      <c r="Y310" s="1069">
        <f>X310*K310</f>
        <v>0</v>
      </c>
      <c r="Z310" s="1069">
        <v>0</v>
      </c>
      <c r="AA310" s="1068">
        <f>Z310*K310</f>
        <v>0</v>
      </c>
      <c r="AR310" s="1053" t="s">
        <v>1261</v>
      </c>
      <c r="AT310" s="1053" t="s">
        <v>1257</v>
      </c>
      <c r="AU310" s="1053" t="s">
        <v>1284</v>
      </c>
      <c r="AY310" s="1053" t="s">
        <v>1262</v>
      </c>
      <c r="BE310" s="1052">
        <f>IF(U310="základní",N310,0)</f>
        <v>0</v>
      </c>
      <c r="BF310" s="1052">
        <f>IF(U310="snížená",N310,0)</f>
        <v>0</v>
      </c>
      <c r="BG310" s="1052">
        <f>IF(U310="zákl. přenesená",N310,0)</f>
        <v>0</v>
      </c>
      <c r="BH310" s="1052">
        <f>IF(U310="sníž. přenesená",N310,0)</f>
        <v>0</v>
      </c>
      <c r="BI310" s="1052">
        <f>IF(U310="nulová",N310,0)</f>
        <v>0</v>
      </c>
      <c r="BJ310" s="1053" t="s">
        <v>457</v>
      </c>
      <c r="BK310" s="1052">
        <f>ROUND(L310*K310,2)</f>
        <v>0</v>
      </c>
      <c r="BL310" s="1053" t="s">
        <v>1261</v>
      </c>
      <c r="BM310" s="1053" t="s">
        <v>2030</v>
      </c>
    </row>
    <row r="311" spans="2:51" s="1080" customFormat="1" ht="16.5" customHeight="1">
      <c r="B311" s="1086"/>
      <c r="C311" s="1177"/>
      <c r="D311" s="1177"/>
      <c r="E311" s="1189" t="s">
        <v>3256</v>
      </c>
      <c r="F311" s="1377" t="s">
        <v>2194</v>
      </c>
      <c r="G311" s="1378"/>
      <c r="H311" s="1378"/>
      <c r="I311" s="1378"/>
      <c r="J311" s="1177"/>
      <c r="K311" s="1190">
        <v>869.4</v>
      </c>
      <c r="L311" s="1083"/>
      <c r="M311" s="1083"/>
      <c r="N311" s="1177"/>
      <c r="O311" s="1177"/>
      <c r="P311" s="1177"/>
      <c r="Q311" s="1177"/>
      <c r="R311" s="1085"/>
      <c r="T311" s="1084"/>
      <c r="U311" s="1083"/>
      <c r="V311" s="1083"/>
      <c r="W311" s="1083"/>
      <c r="X311" s="1083"/>
      <c r="Y311" s="1083"/>
      <c r="Z311" s="1083"/>
      <c r="AA311" s="1082"/>
      <c r="AT311" s="1081" t="s">
        <v>1285</v>
      </c>
      <c r="AU311" s="1081" t="s">
        <v>1284</v>
      </c>
      <c r="AV311" s="1080" t="s">
        <v>1284</v>
      </c>
      <c r="AW311" s="1080" t="s">
        <v>3670</v>
      </c>
      <c r="AX311" s="1080" t="s">
        <v>1258</v>
      </c>
      <c r="AY311" s="1081" t="s">
        <v>1262</v>
      </c>
    </row>
    <row r="312" spans="2:51" s="1080" customFormat="1" ht="16.5" customHeight="1">
      <c r="B312" s="1086"/>
      <c r="C312" s="1177"/>
      <c r="D312" s="1177"/>
      <c r="E312" s="1189" t="s">
        <v>3256</v>
      </c>
      <c r="F312" s="1379" t="s">
        <v>2193</v>
      </c>
      <c r="G312" s="1380"/>
      <c r="H312" s="1380"/>
      <c r="I312" s="1380"/>
      <c r="J312" s="1177"/>
      <c r="K312" s="1190">
        <v>638.8</v>
      </c>
      <c r="L312" s="1083"/>
      <c r="M312" s="1083"/>
      <c r="N312" s="1177"/>
      <c r="O312" s="1177"/>
      <c r="P312" s="1177"/>
      <c r="Q312" s="1177"/>
      <c r="R312" s="1085"/>
      <c r="T312" s="1084"/>
      <c r="U312" s="1083"/>
      <c r="V312" s="1083"/>
      <c r="W312" s="1083"/>
      <c r="X312" s="1083"/>
      <c r="Y312" s="1083"/>
      <c r="Z312" s="1083"/>
      <c r="AA312" s="1082"/>
      <c r="AT312" s="1081" t="s">
        <v>1285</v>
      </c>
      <c r="AU312" s="1081" t="s">
        <v>1284</v>
      </c>
      <c r="AV312" s="1080" t="s">
        <v>1284</v>
      </c>
      <c r="AW312" s="1080" t="s">
        <v>3670</v>
      </c>
      <c r="AX312" s="1080" t="s">
        <v>1258</v>
      </c>
      <c r="AY312" s="1081" t="s">
        <v>1262</v>
      </c>
    </row>
    <row r="313" spans="2:51" s="1080" customFormat="1" ht="16.5" customHeight="1">
      <c r="B313" s="1086"/>
      <c r="C313" s="1177"/>
      <c r="D313" s="1177"/>
      <c r="E313" s="1189" t="s">
        <v>3256</v>
      </c>
      <c r="F313" s="1379" t="s">
        <v>2192</v>
      </c>
      <c r="G313" s="1380"/>
      <c r="H313" s="1380"/>
      <c r="I313" s="1380"/>
      <c r="J313" s="1177"/>
      <c r="K313" s="1190">
        <v>40.453</v>
      </c>
      <c r="L313" s="1083"/>
      <c r="M313" s="1083"/>
      <c r="N313" s="1177"/>
      <c r="O313" s="1177"/>
      <c r="P313" s="1177"/>
      <c r="Q313" s="1177"/>
      <c r="R313" s="1085"/>
      <c r="T313" s="1084"/>
      <c r="U313" s="1083"/>
      <c r="V313" s="1083"/>
      <c r="W313" s="1083"/>
      <c r="X313" s="1083"/>
      <c r="Y313" s="1083"/>
      <c r="Z313" s="1083"/>
      <c r="AA313" s="1082"/>
      <c r="AT313" s="1081" t="s">
        <v>1285</v>
      </c>
      <c r="AU313" s="1081" t="s">
        <v>1284</v>
      </c>
      <c r="AV313" s="1080" t="s">
        <v>1284</v>
      </c>
      <c r="AW313" s="1080" t="s">
        <v>3670</v>
      </c>
      <c r="AX313" s="1080" t="s">
        <v>1258</v>
      </c>
      <c r="AY313" s="1081" t="s">
        <v>1262</v>
      </c>
    </row>
    <row r="314" spans="2:51" s="1073" customFormat="1" ht="16.5" customHeight="1">
      <c r="B314" s="1079"/>
      <c r="C314" s="1178"/>
      <c r="D314" s="1178"/>
      <c r="E314" s="1191" t="s">
        <v>3256</v>
      </c>
      <c r="F314" s="1372" t="s">
        <v>1386</v>
      </c>
      <c r="G314" s="1373"/>
      <c r="H314" s="1373"/>
      <c r="I314" s="1373"/>
      <c r="J314" s="1178"/>
      <c r="K314" s="1192">
        <v>1548.653</v>
      </c>
      <c r="L314" s="1076"/>
      <c r="M314" s="1076"/>
      <c r="N314" s="1178"/>
      <c r="O314" s="1178"/>
      <c r="P314" s="1178"/>
      <c r="Q314" s="1178"/>
      <c r="R314" s="1078"/>
      <c r="T314" s="1077"/>
      <c r="U314" s="1076"/>
      <c r="V314" s="1076"/>
      <c r="W314" s="1076"/>
      <c r="X314" s="1076"/>
      <c r="Y314" s="1076"/>
      <c r="Z314" s="1076"/>
      <c r="AA314" s="1075"/>
      <c r="AT314" s="1074" t="s">
        <v>1285</v>
      </c>
      <c r="AU314" s="1074" t="s">
        <v>1284</v>
      </c>
      <c r="AV314" s="1073" t="s">
        <v>1261</v>
      </c>
      <c r="AW314" s="1073" t="s">
        <v>3670</v>
      </c>
      <c r="AX314" s="1073" t="s">
        <v>457</v>
      </c>
      <c r="AY314" s="1074" t="s">
        <v>1262</v>
      </c>
    </row>
    <row r="315" spans="2:65" s="1048" customFormat="1" ht="25.5" customHeight="1">
      <c r="B315" s="1072"/>
      <c r="C315" s="1185" t="s">
        <v>2203</v>
      </c>
      <c r="D315" s="1185" t="s">
        <v>1257</v>
      </c>
      <c r="E315" s="1186" t="s">
        <v>2190</v>
      </c>
      <c r="F315" s="1374" t="s">
        <v>2189</v>
      </c>
      <c r="G315" s="1374"/>
      <c r="H315" s="1374"/>
      <c r="I315" s="1374"/>
      <c r="J315" s="1187" t="s">
        <v>1292</v>
      </c>
      <c r="K315" s="1188">
        <v>1548.653</v>
      </c>
      <c r="L315" s="1375">
        <v>0</v>
      </c>
      <c r="M315" s="1375"/>
      <c r="N315" s="1376">
        <f>ROUND(L315*K315,2)</f>
        <v>0</v>
      </c>
      <c r="O315" s="1376"/>
      <c r="P315" s="1376"/>
      <c r="Q315" s="1376"/>
      <c r="R315" s="1071"/>
      <c r="T315" s="1057" t="s">
        <v>3256</v>
      </c>
      <c r="U315" s="1070" t="s">
        <v>1256</v>
      </c>
      <c r="V315" s="1065"/>
      <c r="W315" s="1069">
        <f>V315*K315</f>
        <v>0</v>
      </c>
      <c r="X315" s="1069">
        <v>0</v>
      </c>
      <c r="Y315" s="1069">
        <f>X315*K315</f>
        <v>0</v>
      </c>
      <c r="Z315" s="1069">
        <v>0</v>
      </c>
      <c r="AA315" s="1068">
        <f>Z315*K315</f>
        <v>0</v>
      </c>
      <c r="AR315" s="1053" t="s">
        <v>1261</v>
      </c>
      <c r="AT315" s="1053" t="s">
        <v>1257</v>
      </c>
      <c r="AU315" s="1053" t="s">
        <v>1284</v>
      </c>
      <c r="AY315" s="1053" t="s">
        <v>1262</v>
      </c>
      <c r="BE315" s="1052">
        <f>IF(U315="základní",N315,0)</f>
        <v>0</v>
      </c>
      <c r="BF315" s="1052">
        <f>IF(U315="snížená",N315,0)</f>
        <v>0</v>
      </c>
      <c r="BG315" s="1052">
        <f>IF(U315="zákl. přenesená",N315,0)</f>
        <v>0</v>
      </c>
      <c r="BH315" s="1052">
        <f>IF(U315="sníž. přenesená",N315,0)</f>
        <v>0</v>
      </c>
      <c r="BI315" s="1052">
        <f>IF(U315="nulová",N315,0)</f>
        <v>0</v>
      </c>
      <c r="BJ315" s="1053" t="s">
        <v>457</v>
      </c>
      <c r="BK315" s="1052">
        <f>ROUND(L315*K315,2)</f>
        <v>0</v>
      </c>
      <c r="BL315" s="1053" t="s">
        <v>1261</v>
      </c>
      <c r="BM315" s="1053" t="s">
        <v>2023</v>
      </c>
    </row>
    <row r="316" spans="2:65" s="1048" customFormat="1" ht="25.5" customHeight="1">
      <c r="B316" s="1072"/>
      <c r="C316" s="1185" t="s">
        <v>2197</v>
      </c>
      <c r="D316" s="1185" t="s">
        <v>1257</v>
      </c>
      <c r="E316" s="1186" t="s">
        <v>2187</v>
      </c>
      <c r="F316" s="1374" t="s">
        <v>2186</v>
      </c>
      <c r="G316" s="1374"/>
      <c r="H316" s="1374"/>
      <c r="I316" s="1374"/>
      <c r="J316" s="1187" t="s">
        <v>1292</v>
      </c>
      <c r="K316" s="1188">
        <v>1548.653</v>
      </c>
      <c r="L316" s="1375">
        <v>0</v>
      </c>
      <c r="M316" s="1375"/>
      <c r="N316" s="1376">
        <f>ROUND(L316*K316,2)</f>
        <v>0</v>
      </c>
      <c r="O316" s="1376"/>
      <c r="P316" s="1376"/>
      <c r="Q316" s="1376"/>
      <c r="R316" s="1071"/>
      <c r="T316" s="1057" t="s">
        <v>3256</v>
      </c>
      <c r="U316" s="1070" t="s">
        <v>1256</v>
      </c>
      <c r="V316" s="1065"/>
      <c r="W316" s="1069">
        <f>V316*K316</f>
        <v>0</v>
      </c>
      <c r="X316" s="1069">
        <v>0</v>
      </c>
      <c r="Y316" s="1069">
        <f>X316*K316</f>
        <v>0</v>
      </c>
      <c r="Z316" s="1069">
        <v>0</v>
      </c>
      <c r="AA316" s="1068">
        <f>Z316*K316</f>
        <v>0</v>
      </c>
      <c r="AR316" s="1053" t="s">
        <v>1261</v>
      </c>
      <c r="AT316" s="1053" t="s">
        <v>1257</v>
      </c>
      <c r="AU316" s="1053" t="s">
        <v>1284</v>
      </c>
      <c r="AY316" s="1053" t="s">
        <v>1262</v>
      </c>
      <c r="BE316" s="1052">
        <f>IF(U316="základní",N316,0)</f>
        <v>0</v>
      </c>
      <c r="BF316" s="1052">
        <f>IF(U316="snížená",N316,0)</f>
        <v>0</v>
      </c>
      <c r="BG316" s="1052">
        <f>IF(U316="zákl. přenesená",N316,0)</f>
        <v>0</v>
      </c>
      <c r="BH316" s="1052">
        <f>IF(U316="sníž. přenesená",N316,0)</f>
        <v>0</v>
      </c>
      <c r="BI316" s="1052">
        <f>IF(U316="nulová",N316,0)</f>
        <v>0</v>
      </c>
      <c r="BJ316" s="1053" t="s">
        <v>457</v>
      </c>
      <c r="BK316" s="1052">
        <f>ROUND(L316*K316,2)</f>
        <v>0</v>
      </c>
      <c r="BL316" s="1053" t="s">
        <v>1261</v>
      </c>
      <c r="BM316" s="1053" t="s">
        <v>2013</v>
      </c>
    </row>
    <row r="317" spans="2:65" s="1048" customFormat="1" ht="25.5" customHeight="1">
      <c r="B317" s="1072"/>
      <c r="C317" s="1185" t="s">
        <v>2191</v>
      </c>
      <c r="D317" s="1185" t="s">
        <v>1257</v>
      </c>
      <c r="E317" s="1186" t="s">
        <v>2184</v>
      </c>
      <c r="F317" s="1374" t="s">
        <v>2183</v>
      </c>
      <c r="G317" s="1374"/>
      <c r="H317" s="1374"/>
      <c r="I317" s="1374"/>
      <c r="J317" s="1187" t="s">
        <v>1292</v>
      </c>
      <c r="K317" s="1188">
        <v>1548.653</v>
      </c>
      <c r="L317" s="1375">
        <v>0</v>
      </c>
      <c r="M317" s="1375"/>
      <c r="N317" s="1376">
        <f>ROUND(L317*K317,2)</f>
        <v>0</v>
      </c>
      <c r="O317" s="1376"/>
      <c r="P317" s="1376"/>
      <c r="Q317" s="1376"/>
      <c r="R317" s="1071"/>
      <c r="T317" s="1057" t="s">
        <v>3256</v>
      </c>
      <c r="U317" s="1070" t="s">
        <v>1256</v>
      </c>
      <c r="V317" s="1065"/>
      <c r="W317" s="1069">
        <f>V317*K317</f>
        <v>0</v>
      </c>
      <c r="X317" s="1069">
        <v>0</v>
      </c>
      <c r="Y317" s="1069">
        <f>X317*K317</f>
        <v>0</v>
      </c>
      <c r="Z317" s="1069">
        <v>0</v>
      </c>
      <c r="AA317" s="1068">
        <f>Z317*K317</f>
        <v>0</v>
      </c>
      <c r="AR317" s="1053" t="s">
        <v>1261</v>
      </c>
      <c r="AT317" s="1053" t="s">
        <v>1257</v>
      </c>
      <c r="AU317" s="1053" t="s">
        <v>1284</v>
      </c>
      <c r="AY317" s="1053" t="s">
        <v>1262</v>
      </c>
      <c r="BE317" s="1052">
        <f>IF(U317="základní",N317,0)</f>
        <v>0</v>
      </c>
      <c r="BF317" s="1052">
        <f>IF(U317="snížená",N317,0)</f>
        <v>0</v>
      </c>
      <c r="BG317" s="1052">
        <f>IF(U317="zákl. přenesená",N317,0)</f>
        <v>0</v>
      </c>
      <c r="BH317" s="1052">
        <f>IF(U317="sníž. přenesená",N317,0)</f>
        <v>0</v>
      </c>
      <c r="BI317" s="1052">
        <f>IF(U317="nulová",N317,0)</f>
        <v>0</v>
      </c>
      <c r="BJ317" s="1053" t="s">
        <v>457</v>
      </c>
      <c r="BK317" s="1052">
        <f>ROUND(L317*K317,2)</f>
        <v>0</v>
      </c>
      <c r="BL317" s="1053" t="s">
        <v>1261</v>
      </c>
      <c r="BM317" s="1053" t="s">
        <v>2006</v>
      </c>
    </row>
    <row r="318" spans="2:65" s="1048" customFormat="1" ht="38.25" customHeight="1">
      <c r="B318" s="1072"/>
      <c r="C318" s="1185" t="s">
        <v>2188</v>
      </c>
      <c r="D318" s="1185" t="s">
        <v>1257</v>
      </c>
      <c r="E318" s="1186" t="s">
        <v>2181</v>
      </c>
      <c r="F318" s="1374" t="s">
        <v>2180</v>
      </c>
      <c r="G318" s="1374"/>
      <c r="H318" s="1374"/>
      <c r="I318" s="1374"/>
      <c r="J318" s="1187" t="s">
        <v>1292</v>
      </c>
      <c r="K318" s="1188">
        <v>236</v>
      </c>
      <c r="L318" s="1375">
        <v>0</v>
      </c>
      <c r="M318" s="1375"/>
      <c r="N318" s="1376">
        <f>ROUND(L318*K318,2)</f>
        <v>0</v>
      </c>
      <c r="O318" s="1376"/>
      <c r="P318" s="1376"/>
      <c r="Q318" s="1376"/>
      <c r="R318" s="1071"/>
      <c r="T318" s="1057" t="s">
        <v>3256</v>
      </c>
      <c r="U318" s="1070" t="s">
        <v>1256</v>
      </c>
      <c r="V318" s="1065"/>
      <c r="W318" s="1069">
        <f>V318*K318</f>
        <v>0</v>
      </c>
      <c r="X318" s="1069">
        <v>0</v>
      </c>
      <c r="Y318" s="1069">
        <f>X318*K318</f>
        <v>0</v>
      </c>
      <c r="Z318" s="1069">
        <v>0</v>
      </c>
      <c r="AA318" s="1068">
        <f>Z318*K318</f>
        <v>0</v>
      </c>
      <c r="AR318" s="1053" t="s">
        <v>1261</v>
      </c>
      <c r="AT318" s="1053" t="s">
        <v>1257</v>
      </c>
      <c r="AU318" s="1053" t="s">
        <v>1284</v>
      </c>
      <c r="AY318" s="1053" t="s">
        <v>1262</v>
      </c>
      <c r="BE318" s="1052">
        <f>IF(U318="základní",N318,0)</f>
        <v>0</v>
      </c>
      <c r="BF318" s="1052">
        <f>IF(U318="snížená",N318,0)</f>
        <v>0</v>
      </c>
      <c r="BG318" s="1052">
        <f>IF(U318="zákl. přenesená",N318,0)</f>
        <v>0</v>
      </c>
      <c r="BH318" s="1052">
        <f>IF(U318="sníž. přenesená",N318,0)</f>
        <v>0</v>
      </c>
      <c r="BI318" s="1052">
        <f>IF(U318="nulová",N318,0)</f>
        <v>0</v>
      </c>
      <c r="BJ318" s="1053" t="s">
        <v>457</v>
      </c>
      <c r="BK318" s="1052">
        <f>ROUND(L318*K318,2)</f>
        <v>0</v>
      </c>
      <c r="BL318" s="1053" t="s">
        <v>1261</v>
      </c>
      <c r="BM318" s="1053" t="s">
        <v>1999</v>
      </c>
    </row>
    <row r="319" spans="2:51" s="1080" customFormat="1" ht="16.5" customHeight="1">
      <c r="B319" s="1086"/>
      <c r="C319" s="1177"/>
      <c r="D319" s="1177"/>
      <c r="E319" s="1189" t="s">
        <v>3256</v>
      </c>
      <c r="F319" s="1377" t="s">
        <v>2179</v>
      </c>
      <c r="G319" s="1378"/>
      <c r="H319" s="1378"/>
      <c r="I319" s="1378"/>
      <c r="J319" s="1177"/>
      <c r="K319" s="1190">
        <v>236</v>
      </c>
      <c r="L319" s="1083"/>
      <c r="M319" s="1083"/>
      <c r="N319" s="1177"/>
      <c r="O319" s="1177"/>
      <c r="P319" s="1177"/>
      <c r="Q319" s="1177"/>
      <c r="R319" s="1085"/>
      <c r="T319" s="1084"/>
      <c r="U319" s="1083"/>
      <c r="V319" s="1083"/>
      <c r="W319" s="1083"/>
      <c r="X319" s="1083"/>
      <c r="Y319" s="1083"/>
      <c r="Z319" s="1083"/>
      <c r="AA319" s="1082"/>
      <c r="AT319" s="1081" t="s">
        <v>1285</v>
      </c>
      <c r="AU319" s="1081" t="s">
        <v>1284</v>
      </c>
      <c r="AV319" s="1080" t="s">
        <v>1284</v>
      </c>
      <c r="AW319" s="1080" t="s">
        <v>3670</v>
      </c>
      <c r="AX319" s="1080" t="s">
        <v>1258</v>
      </c>
      <c r="AY319" s="1081" t="s">
        <v>1262</v>
      </c>
    </row>
    <row r="320" spans="2:51" s="1073" customFormat="1" ht="16.5" customHeight="1">
      <c r="B320" s="1079"/>
      <c r="C320" s="1178"/>
      <c r="D320" s="1178"/>
      <c r="E320" s="1191" t="s">
        <v>3256</v>
      </c>
      <c r="F320" s="1372" t="s">
        <v>1386</v>
      </c>
      <c r="G320" s="1373"/>
      <c r="H320" s="1373"/>
      <c r="I320" s="1373"/>
      <c r="J320" s="1178"/>
      <c r="K320" s="1192">
        <v>236</v>
      </c>
      <c r="L320" s="1076"/>
      <c r="M320" s="1076"/>
      <c r="N320" s="1178"/>
      <c r="O320" s="1178"/>
      <c r="P320" s="1178"/>
      <c r="Q320" s="1178"/>
      <c r="R320" s="1078"/>
      <c r="T320" s="1077"/>
      <c r="U320" s="1076"/>
      <c r="V320" s="1076"/>
      <c r="W320" s="1076"/>
      <c r="X320" s="1076"/>
      <c r="Y320" s="1076"/>
      <c r="Z320" s="1076"/>
      <c r="AA320" s="1075"/>
      <c r="AT320" s="1074" t="s">
        <v>1285</v>
      </c>
      <c r="AU320" s="1074" t="s">
        <v>1284</v>
      </c>
      <c r="AV320" s="1073" t="s">
        <v>1261</v>
      </c>
      <c r="AW320" s="1073" t="s">
        <v>3670</v>
      </c>
      <c r="AX320" s="1073" t="s">
        <v>457</v>
      </c>
      <c r="AY320" s="1074" t="s">
        <v>1262</v>
      </c>
    </row>
    <row r="321" spans="2:65" s="1048" customFormat="1" ht="38.25" customHeight="1">
      <c r="B321" s="1072"/>
      <c r="C321" s="1185" t="s">
        <v>2185</v>
      </c>
      <c r="D321" s="1185" t="s">
        <v>1257</v>
      </c>
      <c r="E321" s="1186" t="s">
        <v>2177</v>
      </c>
      <c r="F321" s="1374" t="s">
        <v>2176</v>
      </c>
      <c r="G321" s="1374"/>
      <c r="H321" s="1374"/>
      <c r="I321" s="1374"/>
      <c r="J321" s="1187" t="s">
        <v>1292</v>
      </c>
      <c r="K321" s="1188">
        <v>236</v>
      </c>
      <c r="L321" s="1375">
        <v>0</v>
      </c>
      <c r="M321" s="1375"/>
      <c r="N321" s="1376">
        <f>ROUND(L321*K321,2)</f>
        <v>0</v>
      </c>
      <c r="O321" s="1376"/>
      <c r="P321" s="1376"/>
      <c r="Q321" s="1376"/>
      <c r="R321" s="1071"/>
      <c r="T321" s="1057" t="s">
        <v>3256</v>
      </c>
      <c r="U321" s="1070" t="s">
        <v>1256</v>
      </c>
      <c r="V321" s="1065"/>
      <c r="W321" s="1069">
        <f>V321*K321</f>
        <v>0</v>
      </c>
      <c r="X321" s="1069">
        <v>0</v>
      </c>
      <c r="Y321" s="1069">
        <f>X321*K321</f>
        <v>0</v>
      </c>
      <c r="Z321" s="1069">
        <v>0</v>
      </c>
      <c r="AA321" s="1068">
        <f>Z321*K321</f>
        <v>0</v>
      </c>
      <c r="AR321" s="1053" t="s">
        <v>1261</v>
      </c>
      <c r="AT321" s="1053" t="s">
        <v>1257</v>
      </c>
      <c r="AU321" s="1053" t="s">
        <v>1284</v>
      </c>
      <c r="AY321" s="1053" t="s">
        <v>1262</v>
      </c>
      <c r="BE321" s="1052">
        <f>IF(U321="základní",N321,0)</f>
        <v>0</v>
      </c>
      <c r="BF321" s="1052">
        <f>IF(U321="snížená",N321,0)</f>
        <v>0</v>
      </c>
      <c r="BG321" s="1052">
        <f>IF(U321="zákl. přenesená",N321,0)</f>
        <v>0</v>
      </c>
      <c r="BH321" s="1052">
        <f>IF(U321="sníž. přenesená",N321,0)</f>
        <v>0</v>
      </c>
      <c r="BI321" s="1052">
        <f>IF(U321="nulová",N321,0)</f>
        <v>0</v>
      </c>
      <c r="BJ321" s="1053" t="s">
        <v>457</v>
      </c>
      <c r="BK321" s="1052">
        <f>ROUND(L321*K321,2)</f>
        <v>0</v>
      </c>
      <c r="BL321" s="1053" t="s">
        <v>1261</v>
      </c>
      <c r="BM321" s="1053" t="s">
        <v>1995</v>
      </c>
    </row>
    <row r="322" spans="2:65" s="1048" customFormat="1" ht="38.25" customHeight="1">
      <c r="B322" s="1072"/>
      <c r="C322" s="1185" t="s">
        <v>2182</v>
      </c>
      <c r="D322" s="1185" t="s">
        <v>1257</v>
      </c>
      <c r="E322" s="1186" t="s">
        <v>2174</v>
      </c>
      <c r="F322" s="1374" t="s">
        <v>2173</v>
      </c>
      <c r="G322" s="1374"/>
      <c r="H322" s="1374"/>
      <c r="I322" s="1374"/>
      <c r="J322" s="1187" t="s">
        <v>1292</v>
      </c>
      <c r="K322" s="1188">
        <v>6.51</v>
      </c>
      <c r="L322" s="1375">
        <v>0</v>
      </c>
      <c r="M322" s="1375"/>
      <c r="N322" s="1376">
        <f>ROUND(L322*K322,2)</f>
        <v>0</v>
      </c>
      <c r="O322" s="1376"/>
      <c r="P322" s="1376"/>
      <c r="Q322" s="1376"/>
      <c r="R322" s="1071"/>
      <c r="T322" s="1057" t="s">
        <v>3256</v>
      </c>
      <c r="U322" s="1070" t="s">
        <v>1256</v>
      </c>
      <c r="V322" s="1065"/>
      <c r="W322" s="1069">
        <f>V322*K322</f>
        <v>0</v>
      </c>
      <c r="X322" s="1069">
        <v>0</v>
      </c>
      <c r="Y322" s="1069">
        <f>X322*K322</f>
        <v>0</v>
      </c>
      <c r="Z322" s="1069">
        <v>0</v>
      </c>
      <c r="AA322" s="1068">
        <f>Z322*K322</f>
        <v>0</v>
      </c>
      <c r="AR322" s="1053" t="s">
        <v>1261</v>
      </c>
      <c r="AT322" s="1053" t="s">
        <v>1257</v>
      </c>
      <c r="AU322" s="1053" t="s">
        <v>1284</v>
      </c>
      <c r="AY322" s="1053" t="s">
        <v>1262</v>
      </c>
      <c r="BE322" s="1052">
        <f>IF(U322="základní",N322,0)</f>
        <v>0</v>
      </c>
      <c r="BF322" s="1052">
        <f>IF(U322="snížená",N322,0)</f>
        <v>0</v>
      </c>
      <c r="BG322" s="1052">
        <f>IF(U322="zákl. přenesená",N322,0)</f>
        <v>0</v>
      </c>
      <c r="BH322" s="1052">
        <f>IF(U322="sníž. přenesená",N322,0)</f>
        <v>0</v>
      </c>
      <c r="BI322" s="1052">
        <f>IF(U322="nulová",N322,0)</f>
        <v>0</v>
      </c>
      <c r="BJ322" s="1053" t="s">
        <v>457</v>
      </c>
      <c r="BK322" s="1052">
        <f>ROUND(L322*K322,2)</f>
        <v>0</v>
      </c>
      <c r="BL322" s="1053" t="s">
        <v>1261</v>
      </c>
      <c r="BM322" s="1053" t="s">
        <v>1991</v>
      </c>
    </row>
    <row r="323" spans="2:51" s="1080" customFormat="1" ht="16.5" customHeight="1">
      <c r="B323" s="1086"/>
      <c r="C323" s="1177"/>
      <c r="D323" s="1177"/>
      <c r="E323" s="1189" t="s">
        <v>3256</v>
      </c>
      <c r="F323" s="1377" t="s">
        <v>2172</v>
      </c>
      <c r="G323" s="1378"/>
      <c r="H323" s="1378"/>
      <c r="I323" s="1378"/>
      <c r="J323" s="1177"/>
      <c r="K323" s="1190">
        <v>6.51</v>
      </c>
      <c r="L323" s="1083"/>
      <c r="M323" s="1083"/>
      <c r="N323" s="1177"/>
      <c r="O323" s="1177"/>
      <c r="P323" s="1177"/>
      <c r="Q323" s="1177"/>
      <c r="R323" s="1085"/>
      <c r="T323" s="1084"/>
      <c r="U323" s="1083"/>
      <c r="V323" s="1083"/>
      <c r="W323" s="1083"/>
      <c r="X323" s="1083"/>
      <c r="Y323" s="1083"/>
      <c r="Z323" s="1083"/>
      <c r="AA323" s="1082"/>
      <c r="AT323" s="1081" t="s">
        <v>1285</v>
      </c>
      <c r="AU323" s="1081" t="s">
        <v>1284</v>
      </c>
      <c r="AV323" s="1080" t="s">
        <v>1284</v>
      </c>
      <c r="AW323" s="1080" t="s">
        <v>3670</v>
      </c>
      <c r="AX323" s="1080" t="s">
        <v>1258</v>
      </c>
      <c r="AY323" s="1081" t="s">
        <v>1262</v>
      </c>
    </row>
    <row r="324" spans="2:51" s="1073" customFormat="1" ht="16.5" customHeight="1">
      <c r="B324" s="1079"/>
      <c r="C324" s="1178"/>
      <c r="D324" s="1178"/>
      <c r="E324" s="1191" t="s">
        <v>3256</v>
      </c>
      <c r="F324" s="1372" t="s">
        <v>1386</v>
      </c>
      <c r="G324" s="1373"/>
      <c r="H324" s="1373"/>
      <c r="I324" s="1373"/>
      <c r="J324" s="1178"/>
      <c r="K324" s="1192">
        <v>6.51</v>
      </c>
      <c r="L324" s="1076"/>
      <c r="M324" s="1076"/>
      <c r="N324" s="1178"/>
      <c r="O324" s="1178"/>
      <c r="P324" s="1178"/>
      <c r="Q324" s="1178"/>
      <c r="R324" s="1078"/>
      <c r="T324" s="1077"/>
      <c r="U324" s="1076"/>
      <c r="V324" s="1076"/>
      <c r="W324" s="1076"/>
      <c r="X324" s="1076"/>
      <c r="Y324" s="1076"/>
      <c r="Z324" s="1076"/>
      <c r="AA324" s="1075"/>
      <c r="AT324" s="1074" t="s">
        <v>1285</v>
      </c>
      <c r="AU324" s="1074" t="s">
        <v>1284</v>
      </c>
      <c r="AV324" s="1073" t="s">
        <v>1261</v>
      </c>
      <c r="AW324" s="1073" t="s">
        <v>3670</v>
      </c>
      <c r="AX324" s="1073" t="s">
        <v>457</v>
      </c>
      <c r="AY324" s="1074" t="s">
        <v>1262</v>
      </c>
    </row>
    <row r="325" spans="2:65" s="1048" customFormat="1" ht="25.5" customHeight="1">
      <c r="B325" s="1072"/>
      <c r="C325" s="1185" t="s">
        <v>2178</v>
      </c>
      <c r="D325" s="1185" t="s">
        <v>1257</v>
      </c>
      <c r="E325" s="1186" t="s">
        <v>2170</v>
      </c>
      <c r="F325" s="1374" t="s">
        <v>2169</v>
      </c>
      <c r="G325" s="1374"/>
      <c r="H325" s="1374"/>
      <c r="I325" s="1374"/>
      <c r="J325" s="1187" t="s">
        <v>1287</v>
      </c>
      <c r="K325" s="1188">
        <v>54.569</v>
      </c>
      <c r="L325" s="1375">
        <v>0</v>
      </c>
      <c r="M325" s="1375"/>
      <c r="N325" s="1376">
        <f>ROUND(L325*K325,2)</f>
        <v>0</v>
      </c>
      <c r="O325" s="1376"/>
      <c r="P325" s="1376"/>
      <c r="Q325" s="1376"/>
      <c r="R325" s="1071"/>
      <c r="T325" s="1057" t="s">
        <v>3256</v>
      </c>
      <c r="U325" s="1070" t="s">
        <v>1256</v>
      </c>
      <c r="V325" s="1065"/>
      <c r="W325" s="1069">
        <f>V325*K325</f>
        <v>0</v>
      </c>
      <c r="X325" s="1069">
        <v>0</v>
      </c>
      <c r="Y325" s="1069">
        <f>X325*K325</f>
        <v>0</v>
      </c>
      <c r="Z325" s="1069">
        <v>0</v>
      </c>
      <c r="AA325" s="1068">
        <f>Z325*K325</f>
        <v>0</v>
      </c>
      <c r="AR325" s="1053" t="s">
        <v>1261</v>
      </c>
      <c r="AT325" s="1053" t="s">
        <v>1257</v>
      </c>
      <c r="AU325" s="1053" t="s">
        <v>1284</v>
      </c>
      <c r="AY325" s="1053" t="s">
        <v>1262</v>
      </c>
      <c r="BE325" s="1052">
        <f>IF(U325="základní",N325,0)</f>
        <v>0</v>
      </c>
      <c r="BF325" s="1052">
        <f>IF(U325="snížená",N325,0)</f>
        <v>0</v>
      </c>
      <c r="BG325" s="1052">
        <f>IF(U325="zákl. přenesená",N325,0)</f>
        <v>0</v>
      </c>
      <c r="BH325" s="1052">
        <f>IF(U325="sníž. přenesená",N325,0)</f>
        <v>0</v>
      </c>
      <c r="BI325" s="1052">
        <f>IF(U325="nulová",N325,0)</f>
        <v>0</v>
      </c>
      <c r="BJ325" s="1053" t="s">
        <v>457</v>
      </c>
      <c r="BK325" s="1052">
        <f>ROUND(L325*K325,2)</f>
        <v>0</v>
      </c>
      <c r="BL325" s="1053" t="s">
        <v>1261</v>
      </c>
      <c r="BM325" s="1053" t="s">
        <v>1985</v>
      </c>
    </row>
    <row r="326" spans="2:51" s="1080" customFormat="1" ht="16.5" customHeight="1">
      <c r="B326" s="1086"/>
      <c r="C326" s="1177"/>
      <c r="D326" s="1177"/>
      <c r="E326" s="1189" t="s">
        <v>3256</v>
      </c>
      <c r="F326" s="1377" t="s">
        <v>2168</v>
      </c>
      <c r="G326" s="1378"/>
      <c r="H326" s="1378"/>
      <c r="I326" s="1378"/>
      <c r="J326" s="1177"/>
      <c r="K326" s="1190">
        <v>54.569</v>
      </c>
      <c r="L326" s="1083"/>
      <c r="M326" s="1083"/>
      <c r="N326" s="1177"/>
      <c r="O326" s="1177"/>
      <c r="P326" s="1177"/>
      <c r="Q326" s="1177"/>
      <c r="R326" s="1085"/>
      <c r="T326" s="1084"/>
      <c r="U326" s="1083"/>
      <c r="V326" s="1083"/>
      <c r="W326" s="1083"/>
      <c r="X326" s="1083"/>
      <c r="Y326" s="1083"/>
      <c r="Z326" s="1083"/>
      <c r="AA326" s="1082"/>
      <c r="AT326" s="1081" t="s">
        <v>1285</v>
      </c>
      <c r="AU326" s="1081" t="s">
        <v>1284</v>
      </c>
      <c r="AV326" s="1080" t="s">
        <v>1284</v>
      </c>
      <c r="AW326" s="1080" t="s">
        <v>3670</v>
      </c>
      <c r="AX326" s="1080" t="s">
        <v>1258</v>
      </c>
      <c r="AY326" s="1081" t="s">
        <v>1262</v>
      </c>
    </row>
    <row r="327" spans="2:51" s="1073" customFormat="1" ht="16.5" customHeight="1">
      <c r="B327" s="1079"/>
      <c r="C327" s="1178"/>
      <c r="D327" s="1178"/>
      <c r="E327" s="1191" t="s">
        <v>3256</v>
      </c>
      <c r="F327" s="1372" t="s">
        <v>1386</v>
      </c>
      <c r="G327" s="1373"/>
      <c r="H327" s="1373"/>
      <c r="I327" s="1373"/>
      <c r="J327" s="1178"/>
      <c r="K327" s="1192">
        <v>54.569</v>
      </c>
      <c r="L327" s="1076"/>
      <c r="M327" s="1076"/>
      <c r="N327" s="1178"/>
      <c r="O327" s="1178"/>
      <c r="P327" s="1178"/>
      <c r="Q327" s="1178"/>
      <c r="R327" s="1078"/>
      <c r="T327" s="1077"/>
      <c r="U327" s="1076"/>
      <c r="V327" s="1076"/>
      <c r="W327" s="1076"/>
      <c r="X327" s="1076"/>
      <c r="Y327" s="1076"/>
      <c r="Z327" s="1076"/>
      <c r="AA327" s="1075"/>
      <c r="AT327" s="1074" t="s">
        <v>1285</v>
      </c>
      <c r="AU327" s="1074" t="s">
        <v>1284</v>
      </c>
      <c r="AV327" s="1073" t="s">
        <v>1261</v>
      </c>
      <c r="AW327" s="1073" t="s">
        <v>3670</v>
      </c>
      <c r="AX327" s="1073" t="s">
        <v>457</v>
      </c>
      <c r="AY327" s="1074" t="s">
        <v>1262</v>
      </c>
    </row>
    <row r="328" spans="2:65" s="1048" customFormat="1" ht="38.25" customHeight="1">
      <c r="B328" s="1072"/>
      <c r="C328" s="1185" t="s">
        <v>2175</v>
      </c>
      <c r="D328" s="1185" t="s">
        <v>1257</v>
      </c>
      <c r="E328" s="1186" t="s">
        <v>2166</v>
      </c>
      <c r="F328" s="1374" t="s">
        <v>2165</v>
      </c>
      <c r="G328" s="1374"/>
      <c r="H328" s="1374"/>
      <c r="I328" s="1374"/>
      <c r="J328" s="1187" t="s">
        <v>1287</v>
      </c>
      <c r="K328" s="1188">
        <v>0.034</v>
      </c>
      <c r="L328" s="1375">
        <v>0</v>
      </c>
      <c r="M328" s="1375"/>
      <c r="N328" s="1376">
        <f>ROUND(L328*K328,2)</f>
        <v>0</v>
      </c>
      <c r="O328" s="1376"/>
      <c r="P328" s="1376"/>
      <c r="Q328" s="1376"/>
      <c r="R328" s="1071"/>
      <c r="T328" s="1057" t="s">
        <v>3256</v>
      </c>
      <c r="U328" s="1070" t="s">
        <v>1256</v>
      </c>
      <c r="V328" s="1065"/>
      <c r="W328" s="1069">
        <f>V328*K328</f>
        <v>0</v>
      </c>
      <c r="X328" s="1069">
        <v>0</v>
      </c>
      <c r="Y328" s="1069">
        <f>X328*K328</f>
        <v>0</v>
      </c>
      <c r="Z328" s="1069">
        <v>0</v>
      </c>
      <c r="AA328" s="1068">
        <f>Z328*K328</f>
        <v>0</v>
      </c>
      <c r="AR328" s="1053" t="s">
        <v>1261</v>
      </c>
      <c r="AT328" s="1053" t="s">
        <v>1257</v>
      </c>
      <c r="AU328" s="1053" t="s">
        <v>1284</v>
      </c>
      <c r="AY328" s="1053" t="s">
        <v>1262</v>
      </c>
      <c r="BE328" s="1052">
        <f>IF(U328="základní",N328,0)</f>
        <v>0</v>
      </c>
      <c r="BF328" s="1052">
        <f>IF(U328="snížená",N328,0)</f>
        <v>0</v>
      </c>
      <c r="BG328" s="1052">
        <f>IF(U328="zákl. přenesená",N328,0)</f>
        <v>0</v>
      </c>
      <c r="BH328" s="1052">
        <f>IF(U328="sníž. přenesená",N328,0)</f>
        <v>0</v>
      </c>
      <c r="BI328" s="1052">
        <f>IF(U328="nulová",N328,0)</f>
        <v>0</v>
      </c>
      <c r="BJ328" s="1053" t="s">
        <v>457</v>
      </c>
      <c r="BK328" s="1052">
        <f>ROUND(L328*K328,2)</f>
        <v>0</v>
      </c>
      <c r="BL328" s="1053" t="s">
        <v>1261</v>
      </c>
      <c r="BM328" s="1053" t="s">
        <v>1980</v>
      </c>
    </row>
    <row r="329" spans="2:51" s="1080" customFormat="1" ht="16.5" customHeight="1">
      <c r="B329" s="1086"/>
      <c r="C329" s="1177"/>
      <c r="D329" s="1177"/>
      <c r="E329" s="1189" t="s">
        <v>3256</v>
      </c>
      <c r="F329" s="1377" t="s">
        <v>2164</v>
      </c>
      <c r="G329" s="1378"/>
      <c r="H329" s="1378"/>
      <c r="I329" s="1378"/>
      <c r="J329" s="1177"/>
      <c r="K329" s="1190">
        <v>0.034</v>
      </c>
      <c r="L329" s="1083"/>
      <c r="M329" s="1083"/>
      <c r="N329" s="1177"/>
      <c r="O329" s="1177"/>
      <c r="P329" s="1177"/>
      <c r="Q329" s="1177"/>
      <c r="R329" s="1085"/>
      <c r="T329" s="1084"/>
      <c r="U329" s="1083"/>
      <c r="V329" s="1083"/>
      <c r="W329" s="1083"/>
      <c r="X329" s="1083"/>
      <c r="Y329" s="1083"/>
      <c r="Z329" s="1083"/>
      <c r="AA329" s="1082"/>
      <c r="AT329" s="1081" t="s">
        <v>1285</v>
      </c>
      <c r="AU329" s="1081" t="s">
        <v>1284</v>
      </c>
      <c r="AV329" s="1080" t="s">
        <v>1284</v>
      </c>
      <c r="AW329" s="1080" t="s">
        <v>3670</v>
      </c>
      <c r="AX329" s="1080" t="s">
        <v>1258</v>
      </c>
      <c r="AY329" s="1081" t="s">
        <v>1262</v>
      </c>
    </row>
    <row r="330" spans="2:51" s="1073" customFormat="1" ht="16.5" customHeight="1">
      <c r="B330" s="1079"/>
      <c r="C330" s="1178"/>
      <c r="D330" s="1178"/>
      <c r="E330" s="1191" t="s">
        <v>3256</v>
      </c>
      <c r="F330" s="1372" t="s">
        <v>1386</v>
      </c>
      <c r="G330" s="1373"/>
      <c r="H330" s="1373"/>
      <c r="I330" s="1373"/>
      <c r="J330" s="1178"/>
      <c r="K330" s="1192">
        <v>0.034</v>
      </c>
      <c r="L330" s="1076"/>
      <c r="M330" s="1076"/>
      <c r="N330" s="1178"/>
      <c r="O330" s="1178"/>
      <c r="P330" s="1178"/>
      <c r="Q330" s="1178"/>
      <c r="R330" s="1078"/>
      <c r="T330" s="1077"/>
      <c r="U330" s="1076"/>
      <c r="V330" s="1076"/>
      <c r="W330" s="1076"/>
      <c r="X330" s="1076"/>
      <c r="Y330" s="1076"/>
      <c r="Z330" s="1076"/>
      <c r="AA330" s="1075"/>
      <c r="AT330" s="1074" t="s">
        <v>1285</v>
      </c>
      <c r="AU330" s="1074" t="s">
        <v>1284</v>
      </c>
      <c r="AV330" s="1073" t="s">
        <v>1261</v>
      </c>
      <c r="AW330" s="1073" t="s">
        <v>3670</v>
      </c>
      <c r="AX330" s="1073" t="s">
        <v>457</v>
      </c>
      <c r="AY330" s="1074" t="s">
        <v>1262</v>
      </c>
    </row>
    <row r="331" spans="2:65" s="1048" customFormat="1" ht="25.5" customHeight="1">
      <c r="B331" s="1072"/>
      <c r="C331" s="1193" t="s">
        <v>2171</v>
      </c>
      <c r="D331" s="1193" t="s">
        <v>1263</v>
      </c>
      <c r="E331" s="1194" t="s">
        <v>2162</v>
      </c>
      <c r="F331" s="1383" t="s">
        <v>2161</v>
      </c>
      <c r="G331" s="1383"/>
      <c r="H331" s="1383"/>
      <c r="I331" s="1383"/>
      <c r="J331" s="1195" t="s">
        <v>1287</v>
      </c>
      <c r="K331" s="1196">
        <v>0.037</v>
      </c>
      <c r="L331" s="1384">
        <v>0</v>
      </c>
      <c r="M331" s="1384"/>
      <c r="N331" s="1385">
        <f>ROUND(L331*K331,2)</f>
        <v>0</v>
      </c>
      <c r="O331" s="1376"/>
      <c r="P331" s="1376"/>
      <c r="Q331" s="1376"/>
      <c r="R331" s="1071"/>
      <c r="T331" s="1057" t="s">
        <v>3256</v>
      </c>
      <c r="U331" s="1070" t="s">
        <v>1256</v>
      </c>
      <c r="V331" s="1065"/>
      <c r="W331" s="1069">
        <f>V331*K331</f>
        <v>0</v>
      </c>
      <c r="X331" s="1069">
        <v>0</v>
      </c>
      <c r="Y331" s="1069">
        <f>X331*K331</f>
        <v>0</v>
      </c>
      <c r="Z331" s="1069">
        <v>0</v>
      </c>
      <c r="AA331" s="1068">
        <f>Z331*K331</f>
        <v>0</v>
      </c>
      <c r="AR331" s="1053" t="s">
        <v>1264</v>
      </c>
      <c r="AT331" s="1053" t="s">
        <v>1263</v>
      </c>
      <c r="AU331" s="1053" t="s">
        <v>1284</v>
      </c>
      <c r="AY331" s="1053" t="s">
        <v>1262</v>
      </c>
      <c r="BE331" s="1052">
        <f>IF(U331="základní",N331,0)</f>
        <v>0</v>
      </c>
      <c r="BF331" s="1052">
        <f>IF(U331="snížená",N331,0)</f>
        <v>0</v>
      </c>
      <c r="BG331" s="1052">
        <f>IF(U331="zákl. přenesená",N331,0)</f>
        <v>0</v>
      </c>
      <c r="BH331" s="1052">
        <f>IF(U331="sníž. přenesená",N331,0)</f>
        <v>0</v>
      </c>
      <c r="BI331" s="1052">
        <f>IF(U331="nulová",N331,0)</f>
        <v>0</v>
      </c>
      <c r="BJ331" s="1053" t="s">
        <v>457</v>
      </c>
      <c r="BK331" s="1052">
        <f>ROUND(L331*K331,2)</f>
        <v>0</v>
      </c>
      <c r="BL331" s="1053" t="s">
        <v>1261</v>
      </c>
      <c r="BM331" s="1053" t="s">
        <v>1975</v>
      </c>
    </row>
    <row r="332" spans="2:65" s="1048" customFormat="1" ht="25.5" customHeight="1">
      <c r="B332" s="1072"/>
      <c r="C332" s="1185" t="s">
        <v>2167</v>
      </c>
      <c r="D332" s="1185" t="s">
        <v>1257</v>
      </c>
      <c r="E332" s="1186" t="s">
        <v>2159</v>
      </c>
      <c r="F332" s="1374" t="s">
        <v>2158</v>
      </c>
      <c r="G332" s="1374"/>
      <c r="H332" s="1374"/>
      <c r="I332" s="1374"/>
      <c r="J332" s="1187" t="s">
        <v>95</v>
      </c>
      <c r="K332" s="1188">
        <v>8.066</v>
      </c>
      <c r="L332" s="1375">
        <v>0</v>
      </c>
      <c r="M332" s="1375"/>
      <c r="N332" s="1376">
        <f>ROUND(L332*K332,2)</f>
        <v>0</v>
      </c>
      <c r="O332" s="1376"/>
      <c r="P332" s="1376"/>
      <c r="Q332" s="1376"/>
      <c r="R332" s="1071"/>
      <c r="T332" s="1057" t="s">
        <v>3256</v>
      </c>
      <c r="U332" s="1070" t="s">
        <v>1256</v>
      </c>
      <c r="V332" s="1065"/>
      <c r="W332" s="1069">
        <f>V332*K332</f>
        <v>0</v>
      </c>
      <c r="X332" s="1069">
        <v>0</v>
      </c>
      <c r="Y332" s="1069">
        <f>X332*K332</f>
        <v>0</v>
      </c>
      <c r="Z332" s="1069">
        <v>0</v>
      </c>
      <c r="AA332" s="1068">
        <f>Z332*K332</f>
        <v>0</v>
      </c>
      <c r="AR332" s="1053" t="s">
        <v>1261</v>
      </c>
      <c r="AT332" s="1053" t="s">
        <v>1257</v>
      </c>
      <c r="AU332" s="1053" t="s">
        <v>1284</v>
      </c>
      <c r="AY332" s="1053" t="s">
        <v>1262</v>
      </c>
      <c r="BE332" s="1052">
        <f>IF(U332="základní",N332,0)</f>
        <v>0</v>
      </c>
      <c r="BF332" s="1052">
        <f>IF(U332="snížená",N332,0)</f>
        <v>0</v>
      </c>
      <c r="BG332" s="1052">
        <f>IF(U332="zákl. přenesená",N332,0)</f>
        <v>0</v>
      </c>
      <c r="BH332" s="1052">
        <f>IF(U332="sníž. přenesená",N332,0)</f>
        <v>0</v>
      </c>
      <c r="BI332" s="1052">
        <f>IF(U332="nulová",N332,0)</f>
        <v>0</v>
      </c>
      <c r="BJ332" s="1053" t="s">
        <v>457</v>
      </c>
      <c r="BK332" s="1052">
        <f>ROUND(L332*K332,2)</f>
        <v>0</v>
      </c>
      <c r="BL332" s="1053" t="s">
        <v>1261</v>
      </c>
      <c r="BM332" s="1053" t="s">
        <v>1967</v>
      </c>
    </row>
    <row r="333" spans="2:51" s="1080" customFormat="1" ht="25.5" customHeight="1">
      <c r="B333" s="1086"/>
      <c r="C333" s="1177"/>
      <c r="D333" s="1177"/>
      <c r="E333" s="1189" t="s">
        <v>3256</v>
      </c>
      <c r="F333" s="1377" t="s">
        <v>2157</v>
      </c>
      <c r="G333" s="1378"/>
      <c r="H333" s="1378"/>
      <c r="I333" s="1378"/>
      <c r="J333" s="1177"/>
      <c r="K333" s="1190">
        <v>8.066</v>
      </c>
      <c r="L333" s="1083"/>
      <c r="M333" s="1083"/>
      <c r="N333" s="1177"/>
      <c r="O333" s="1177"/>
      <c r="P333" s="1177"/>
      <c r="Q333" s="1177"/>
      <c r="R333" s="1085"/>
      <c r="T333" s="1084"/>
      <c r="U333" s="1083"/>
      <c r="V333" s="1083"/>
      <c r="W333" s="1083"/>
      <c r="X333" s="1083"/>
      <c r="Y333" s="1083"/>
      <c r="Z333" s="1083"/>
      <c r="AA333" s="1082"/>
      <c r="AT333" s="1081" t="s">
        <v>1285</v>
      </c>
      <c r="AU333" s="1081" t="s">
        <v>1284</v>
      </c>
      <c r="AV333" s="1080" t="s">
        <v>1284</v>
      </c>
      <c r="AW333" s="1080" t="s">
        <v>3670</v>
      </c>
      <c r="AX333" s="1080" t="s">
        <v>1258</v>
      </c>
      <c r="AY333" s="1081" t="s">
        <v>1262</v>
      </c>
    </row>
    <row r="334" spans="2:51" s="1073" customFormat="1" ht="16.5" customHeight="1">
      <c r="B334" s="1079"/>
      <c r="C334" s="1178"/>
      <c r="D334" s="1178"/>
      <c r="E334" s="1191" t="s">
        <v>3256</v>
      </c>
      <c r="F334" s="1372" t="s">
        <v>1386</v>
      </c>
      <c r="G334" s="1373"/>
      <c r="H334" s="1373"/>
      <c r="I334" s="1373"/>
      <c r="J334" s="1178"/>
      <c r="K334" s="1192">
        <v>8.066</v>
      </c>
      <c r="L334" s="1076"/>
      <c r="M334" s="1076"/>
      <c r="N334" s="1178"/>
      <c r="O334" s="1178"/>
      <c r="P334" s="1178"/>
      <c r="Q334" s="1178"/>
      <c r="R334" s="1078"/>
      <c r="T334" s="1077"/>
      <c r="U334" s="1076"/>
      <c r="V334" s="1076"/>
      <c r="W334" s="1076"/>
      <c r="X334" s="1076"/>
      <c r="Y334" s="1076"/>
      <c r="Z334" s="1076"/>
      <c r="AA334" s="1075"/>
      <c r="AT334" s="1074" t="s">
        <v>1285</v>
      </c>
      <c r="AU334" s="1074" t="s">
        <v>1284</v>
      </c>
      <c r="AV334" s="1073" t="s">
        <v>1261</v>
      </c>
      <c r="AW334" s="1073" t="s">
        <v>3670</v>
      </c>
      <c r="AX334" s="1073" t="s">
        <v>457</v>
      </c>
      <c r="AY334" s="1074" t="s">
        <v>1262</v>
      </c>
    </row>
    <row r="335" spans="2:65" s="1048" customFormat="1" ht="25.5" customHeight="1">
      <c r="B335" s="1072"/>
      <c r="C335" s="1185" t="s">
        <v>2163</v>
      </c>
      <c r="D335" s="1185" t="s">
        <v>1257</v>
      </c>
      <c r="E335" s="1186" t="s">
        <v>2155</v>
      </c>
      <c r="F335" s="1374" t="s">
        <v>2154</v>
      </c>
      <c r="G335" s="1374"/>
      <c r="H335" s="1374"/>
      <c r="I335" s="1374"/>
      <c r="J335" s="1187" t="s">
        <v>1287</v>
      </c>
      <c r="K335" s="1188">
        <v>0.8</v>
      </c>
      <c r="L335" s="1375">
        <v>0</v>
      </c>
      <c r="M335" s="1375"/>
      <c r="N335" s="1376">
        <f>ROUND(L335*K335,2)</f>
        <v>0</v>
      </c>
      <c r="O335" s="1376"/>
      <c r="P335" s="1376"/>
      <c r="Q335" s="1376"/>
      <c r="R335" s="1071"/>
      <c r="T335" s="1057" t="s">
        <v>3256</v>
      </c>
      <c r="U335" s="1070" t="s">
        <v>1256</v>
      </c>
      <c r="V335" s="1065"/>
      <c r="W335" s="1069">
        <f>V335*K335</f>
        <v>0</v>
      </c>
      <c r="X335" s="1069">
        <v>0</v>
      </c>
      <c r="Y335" s="1069">
        <f>X335*K335</f>
        <v>0</v>
      </c>
      <c r="Z335" s="1069">
        <v>0</v>
      </c>
      <c r="AA335" s="1068">
        <f>Z335*K335</f>
        <v>0</v>
      </c>
      <c r="AR335" s="1053" t="s">
        <v>1261</v>
      </c>
      <c r="AT335" s="1053" t="s">
        <v>1257</v>
      </c>
      <c r="AU335" s="1053" t="s">
        <v>1284</v>
      </c>
      <c r="AY335" s="1053" t="s">
        <v>1262</v>
      </c>
      <c r="BE335" s="1052">
        <f>IF(U335="základní",N335,0)</f>
        <v>0</v>
      </c>
      <c r="BF335" s="1052">
        <f>IF(U335="snížená",N335,0)</f>
        <v>0</v>
      </c>
      <c r="BG335" s="1052">
        <f>IF(U335="zákl. přenesená",N335,0)</f>
        <v>0</v>
      </c>
      <c r="BH335" s="1052">
        <f>IF(U335="sníž. přenesená",N335,0)</f>
        <v>0</v>
      </c>
      <c r="BI335" s="1052">
        <f>IF(U335="nulová",N335,0)</f>
        <v>0</v>
      </c>
      <c r="BJ335" s="1053" t="s">
        <v>457</v>
      </c>
      <c r="BK335" s="1052">
        <f>ROUND(L335*K335,2)</f>
        <v>0</v>
      </c>
      <c r="BL335" s="1053" t="s">
        <v>1261</v>
      </c>
      <c r="BM335" s="1053" t="s">
        <v>1958</v>
      </c>
    </row>
    <row r="336" spans="2:65" s="1048" customFormat="1" ht="25.5" customHeight="1">
      <c r="B336" s="1072"/>
      <c r="C336" s="1185" t="s">
        <v>2160</v>
      </c>
      <c r="D336" s="1185" t="s">
        <v>1257</v>
      </c>
      <c r="E336" s="1186" t="s">
        <v>2152</v>
      </c>
      <c r="F336" s="1374" t="s">
        <v>2151</v>
      </c>
      <c r="G336" s="1374"/>
      <c r="H336" s="1374"/>
      <c r="I336" s="1374"/>
      <c r="J336" s="1187" t="s">
        <v>1292</v>
      </c>
      <c r="K336" s="1188">
        <v>43.279</v>
      </c>
      <c r="L336" s="1375">
        <v>0</v>
      </c>
      <c r="M336" s="1375"/>
      <c r="N336" s="1376">
        <f>ROUND(L336*K336,2)</f>
        <v>0</v>
      </c>
      <c r="O336" s="1376"/>
      <c r="P336" s="1376"/>
      <c r="Q336" s="1376"/>
      <c r="R336" s="1071"/>
      <c r="T336" s="1057" t="s">
        <v>3256</v>
      </c>
      <c r="U336" s="1070" t="s">
        <v>1256</v>
      </c>
      <c r="V336" s="1065"/>
      <c r="W336" s="1069">
        <f>V336*K336</f>
        <v>0</v>
      </c>
      <c r="X336" s="1069">
        <v>0</v>
      </c>
      <c r="Y336" s="1069">
        <f>X336*K336</f>
        <v>0</v>
      </c>
      <c r="Z336" s="1069">
        <v>0</v>
      </c>
      <c r="AA336" s="1068">
        <f>Z336*K336</f>
        <v>0</v>
      </c>
      <c r="AR336" s="1053" t="s">
        <v>1261</v>
      </c>
      <c r="AT336" s="1053" t="s">
        <v>1257</v>
      </c>
      <c r="AU336" s="1053" t="s">
        <v>1284</v>
      </c>
      <c r="AY336" s="1053" t="s">
        <v>1262</v>
      </c>
      <c r="BE336" s="1052">
        <f>IF(U336="základní",N336,0)</f>
        <v>0</v>
      </c>
      <c r="BF336" s="1052">
        <f>IF(U336="snížená",N336,0)</f>
        <v>0</v>
      </c>
      <c r="BG336" s="1052">
        <f>IF(U336="zákl. přenesená",N336,0)</f>
        <v>0</v>
      </c>
      <c r="BH336" s="1052">
        <f>IF(U336="sníž. přenesená",N336,0)</f>
        <v>0</v>
      </c>
      <c r="BI336" s="1052">
        <f>IF(U336="nulová",N336,0)</f>
        <v>0</v>
      </c>
      <c r="BJ336" s="1053" t="s">
        <v>457</v>
      </c>
      <c r="BK336" s="1052">
        <f>ROUND(L336*K336,2)</f>
        <v>0</v>
      </c>
      <c r="BL336" s="1053" t="s">
        <v>1261</v>
      </c>
      <c r="BM336" s="1053" t="s">
        <v>1952</v>
      </c>
    </row>
    <row r="337" spans="2:51" s="1080" customFormat="1" ht="25.5" customHeight="1">
      <c r="B337" s="1086"/>
      <c r="C337" s="1177"/>
      <c r="D337" s="1177"/>
      <c r="E337" s="1189" t="s">
        <v>3256</v>
      </c>
      <c r="F337" s="1377" t="s">
        <v>2150</v>
      </c>
      <c r="G337" s="1378"/>
      <c r="H337" s="1378"/>
      <c r="I337" s="1378"/>
      <c r="J337" s="1177"/>
      <c r="K337" s="1190">
        <v>35.068</v>
      </c>
      <c r="L337" s="1083"/>
      <c r="M337" s="1083"/>
      <c r="N337" s="1177"/>
      <c r="O337" s="1177"/>
      <c r="P337" s="1177"/>
      <c r="Q337" s="1177"/>
      <c r="R337" s="1085"/>
      <c r="T337" s="1084"/>
      <c r="U337" s="1083"/>
      <c r="V337" s="1083"/>
      <c r="W337" s="1083"/>
      <c r="X337" s="1083"/>
      <c r="Y337" s="1083"/>
      <c r="Z337" s="1083"/>
      <c r="AA337" s="1082"/>
      <c r="AT337" s="1081" t="s">
        <v>1285</v>
      </c>
      <c r="AU337" s="1081" t="s">
        <v>1284</v>
      </c>
      <c r="AV337" s="1080" t="s">
        <v>1284</v>
      </c>
      <c r="AW337" s="1080" t="s">
        <v>3670</v>
      </c>
      <c r="AX337" s="1080" t="s">
        <v>1258</v>
      </c>
      <c r="AY337" s="1081" t="s">
        <v>1262</v>
      </c>
    </row>
    <row r="338" spans="2:51" s="1080" customFormat="1" ht="16.5" customHeight="1">
      <c r="B338" s="1086"/>
      <c r="C338" s="1177"/>
      <c r="D338" s="1177"/>
      <c r="E338" s="1189" t="s">
        <v>3256</v>
      </c>
      <c r="F338" s="1379" t="s">
        <v>2149</v>
      </c>
      <c r="G338" s="1380"/>
      <c r="H338" s="1380"/>
      <c r="I338" s="1380"/>
      <c r="J338" s="1177"/>
      <c r="K338" s="1190">
        <v>8.211</v>
      </c>
      <c r="L338" s="1083"/>
      <c r="M338" s="1083"/>
      <c r="N338" s="1177"/>
      <c r="O338" s="1177"/>
      <c r="P338" s="1177"/>
      <c r="Q338" s="1177"/>
      <c r="R338" s="1085"/>
      <c r="T338" s="1084"/>
      <c r="U338" s="1083"/>
      <c r="V338" s="1083"/>
      <c r="W338" s="1083"/>
      <c r="X338" s="1083"/>
      <c r="Y338" s="1083"/>
      <c r="Z338" s="1083"/>
      <c r="AA338" s="1082"/>
      <c r="AT338" s="1081" t="s">
        <v>1285</v>
      </c>
      <c r="AU338" s="1081" t="s">
        <v>1284</v>
      </c>
      <c r="AV338" s="1080" t="s">
        <v>1284</v>
      </c>
      <c r="AW338" s="1080" t="s">
        <v>3670</v>
      </c>
      <c r="AX338" s="1080" t="s">
        <v>1258</v>
      </c>
      <c r="AY338" s="1081" t="s">
        <v>1262</v>
      </c>
    </row>
    <row r="339" spans="2:51" s="1073" customFormat="1" ht="16.5" customHeight="1">
      <c r="B339" s="1079"/>
      <c r="C339" s="1178"/>
      <c r="D339" s="1178"/>
      <c r="E339" s="1191" t="s">
        <v>3256</v>
      </c>
      <c r="F339" s="1372" t="s">
        <v>1386</v>
      </c>
      <c r="G339" s="1373"/>
      <c r="H339" s="1373"/>
      <c r="I339" s="1373"/>
      <c r="J339" s="1178"/>
      <c r="K339" s="1192">
        <v>43.279</v>
      </c>
      <c r="L339" s="1076"/>
      <c r="M339" s="1076"/>
      <c r="N339" s="1178"/>
      <c r="O339" s="1178"/>
      <c r="P339" s="1178"/>
      <c r="Q339" s="1178"/>
      <c r="R339" s="1078"/>
      <c r="T339" s="1077"/>
      <c r="U339" s="1076"/>
      <c r="V339" s="1076"/>
      <c r="W339" s="1076"/>
      <c r="X339" s="1076"/>
      <c r="Y339" s="1076"/>
      <c r="Z339" s="1076"/>
      <c r="AA339" s="1075"/>
      <c r="AT339" s="1074" t="s">
        <v>1285</v>
      </c>
      <c r="AU339" s="1074" t="s">
        <v>1284</v>
      </c>
      <c r="AV339" s="1073" t="s">
        <v>1261</v>
      </c>
      <c r="AW339" s="1073" t="s">
        <v>3670</v>
      </c>
      <c r="AX339" s="1073" t="s">
        <v>457</v>
      </c>
      <c r="AY339" s="1074" t="s">
        <v>1262</v>
      </c>
    </row>
    <row r="340" spans="2:65" s="1048" customFormat="1" ht="25.5" customHeight="1">
      <c r="B340" s="1072"/>
      <c r="C340" s="1185" t="s">
        <v>2156</v>
      </c>
      <c r="D340" s="1185" t="s">
        <v>1257</v>
      </c>
      <c r="E340" s="1186" t="s">
        <v>2147</v>
      </c>
      <c r="F340" s="1374" t="s">
        <v>2146</v>
      </c>
      <c r="G340" s="1374"/>
      <c r="H340" s="1374"/>
      <c r="I340" s="1374"/>
      <c r="J340" s="1187" t="s">
        <v>1292</v>
      </c>
      <c r="K340" s="1188">
        <v>43.279</v>
      </c>
      <c r="L340" s="1375">
        <v>0</v>
      </c>
      <c r="M340" s="1375"/>
      <c r="N340" s="1376">
        <f>ROUND(L340*K340,2)</f>
        <v>0</v>
      </c>
      <c r="O340" s="1376"/>
      <c r="P340" s="1376"/>
      <c r="Q340" s="1376"/>
      <c r="R340" s="1071"/>
      <c r="T340" s="1057" t="s">
        <v>3256</v>
      </c>
      <c r="U340" s="1070" t="s">
        <v>1256</v>
      </c>
      <c r="V340" s="1065"/>
      <c r="W340" s="1069">
        <f>V340*K340</f>
        <v>0</v>
      </c>
      <c r="X340" s="1069">
        <v>0</v>
      </c>
      <c r="Y340" s="1069">
        <f>X340*K340</f>
        <v>0</v>
      </c>
      <c r="Z340" s="1069">
        <v>0</v>
      </c>
      <c r="AA340" s="1068">
        <f>Z340*K340</f>
        <v>0</v>
      </c>
      <c r="AR340" s="1053" t="s">
        <v>1261</v>
      </c>
      <c r="AT340" s="1053" t="s">
        <v>1257</v>
      </c>
      <c r="AU340" s="1053" t="s">
        <v>1284</v>
      </c>
      <c r="AY340" s="1053" t="s">
        <v>1262</v>
      </c>
      <c r="BE340" s="1052">
        <f>IF(U340="základní",N340,0)</f>
        <v>0</v>
      </c>
      <c r="BF340" s="1052">
        <f>IF(U340="snížená",N340,0)</f>
        <v>0</v>
      </c>
      <c r="BG340" s="1052">
        <f>IF(U340="zákl. přenesená",N340,0)</f>
        <v>0</v>
      </c>
      <c r="BH340" s="1052">
        <f>IF(U340="sníž. přenesená",N340,0)</f>
        <v>0</v>
      </c>
      <c r="BI340" s="1052">
        <f>IF(U340="nulová",N340,0)</f>
        <v>0</v>
      </c>
      <c r="BJ340" s="1053" t="s">
        <v>457</v>
      </c>
      <c r="BK340" s="1052">
        <f>ROUND(L340*K340,2)</f>
        <v>0</v>
      </c>
      <c r="BL340" s="1053" t="s">
        <v>1261</v>
      </c>
      <c r="BM340" s="1053" t="s">
        <v>1944</v>
      </c>
    </row>
    <row r="341" spans="2:65" s="1048" customFormat="1" ht="38.25" customHeight="1">
      <c r="B341" s="1072"/>
      <c r="C341" s="1185" t="s">
        <v>2153</v>
      </c>
      <c r="D341" s="1185" t="s">
        <v>1257</v>
      </c>
      <c r="E341" s="1186" t="s">
        <v>2145</v>
      </c>
      <c r="F341" s="1374" t="s">
        <v>2144</v>
      </c>
      <c r="G341" s="1374"/>
      <c r="H341" s="1374"/>
      <c r="I341" s="1374"/>
      <c r="J341" s="1187" t="s">
        <v>1265</v>
      </c>
      <c r="K341" s="1188">
        <v>4</v>
      </c>
      <c r="L341" s="1375">
        <v>0</v>
      </c>
      <c r="M341" s="1375"/>
      <c r="N341" s="1376">
        <f>ROUND(L341*K341,2)</f>
        <v>0</v>
      </c>
      <c r="O341" s="1376"/>
      <c r="P341" s="1376"/>
      <c r="Q341" s="1376"/>
      <c r="R341" s="1071"/>
      <c r="T341" s="1057" t="s">
        <v>3256</v>
      </c>
      <c r="U341" s="1070" t="s">
        <v>1256</v>
      </c>
      <c r="V341" s="1065"/>
      <c r="W341" s="1069">
        <f>V341*K341</f>
        <v>0</v>
      </c>
      <c r="X341" s="1069">
        <v>0</v>
      </c>
      <c r="Y341" s="1069">
        <f>X341*K341</f>
        <v>0</v>
      </c>
      <c r="Z341" s="1069">
        <v>0</v>
      </c>
      <c r="AA341" s="1068">
        <f>Z341*K341</f>
        <v>0</v>
      </c>
      <c r="AR341" s="1053" t="s">
        <v>1261</v>
      </c>
      <c r="AT341" s="1053" t="s">
        <v>1257</v>
      </c>
      <c r="AU341" s="1053" t="s">
        <v>1284</v>
      </c>
      <c r="AY341" s="1053" t="s">
        <v>1262</v>
      </c>
      <c r="BE341" s="1052">
        <f>IF(U341="základní",N341,0)</f>
        <v>0</v>
      </c>
      <c r="BF341" s="1052">
        <f>IF(U341="snížená",N341,0)</f>
        <v>0</v>
      </c>
      <c r="BG341" s="1052">
        <f>IF(U341="zákl. přenesená",N341,0)</f>
        <v>0</v>
      </c>
      <c r="BH341" s="1052">
        <f>IF(U341="sníž. přenesená",N341,0)</f>
        <v>0</v>
      </c>
      <c r="BI341" s="1052">
        <f>IF(U341="nulová",N341,0)</f>
        <v>0</v>
      </c>
      <c r="BJ341" s="1053" t="s">
        <v>457</v>
      </c>
      <c r="BK341" s="1052">
        <f>ROUND(L341*K341,2)</f>
        <v>0</v>
      </c>
      <c r="BL341" s="1053" t="s">
        <v>1261</v>
      </c>
      <c r="BM341" s="1053" t="s">
        <v>1937</v>
      </c>
    </row>
    <row r="342" spans="2:65" s="1048" customFormat="1" ht="16.5" customHeight="1">
      <c r="B342" s="1072"/>
      <c r="C342" s="1193" t="s">
        <v>2148</v>
      </c>
      <c r="D342" s="1193" t="s">
        <v>1263</v>
      </c>
      <c r="E342" s="1194" t="s">
        <v>2142</v>
      </c>
      <c r="F342" s="1383" t="s">
        <v>2141</v>
      </c>
      <c r="G342" s="1383"/>
      <c r="H342" s="1383"/>
      <c r="I342" s="1383"/>
      <c r="J342" s="1195" t="s">
        <v>1265</v>
      </c>
      <c r="K342" s="1196">
        <v>2</v>
      </c>
      <c r="L342" s="1384">
        <v>0</v>
      </c>
      <c r="M342" s="1384"/>
      <c r="N342" s="1385">
        <f>ROUND(L342*K342,2)</f>
        <v>0</v>
      </c>
      <c r="O342" s="1376"/>
      <c r="P342" s="1376"/>
      <c r="Q342" s="1376"/>
      <c r="R342" s="1071"/>
      <c r="T342" s="1057" t="s">
        <v>3256</v>
      </c>
      <c r="U342" s="1070" t="s">
        <v>1256</v>
      </c>
      <c r="V342" s="1065"/>
      <c r="W342" s="1069">
        <f>V342*K342</f>
        <v>0</v>
      </c>
      <c r="X342" s="1069">
        <v>0</v>
      </c>
      <c r="Y342" s="1069">
        <f>X342*K342</f>
        <v>0</v>
      </c>
      <c r="Z342" s="1069">
        <v>0</v>
      </c>
      <c r="AA342" s="1068">
        <f>Z342*K342</f>
        <v>0</v>
      </c>
      <c r="AR342" s="1053" t="s">
        <v>1264</v>
      </c>
      <c r="AT342" s="1053" t="s">
        <v>1263</v>
      </c>
      <c r="AU342" s="1053" t="s">
        <v>1284</v>
      </c>
      <c r="AY342" s="1053" t="s">
        <v>1262</v>
      </c>
      <c r="BE342" s="1052">
        <f>IF(U342="základní",N342,0)</f>
        <v>0</v>
      </c>
      <c r="BF342" s="1052">
        <f>IF(U342="snížená",N342,0)</f>
        <v>0</v>
      </c>
      <c r="BG342" s="1052">
        <f>IF(U342="zákl. přenesená",N342,0)</f>
        <v>0</v>
      </c>
      <c r="BH342" s="1052">
        <f>IF(U342="sníž. přenesená",N342,0)</f>
        <v>0</v>
      </c>
      <c r="BI342" s="1052">
        <f>IF(U342="nulová",N342,0)</f>
        <v>0</v>
      </c>
      <c r="BJ342" s="1053" t="s">
        <v>457</v>
      </c>
      <c r="BK342" s="1052">
        <f>ROUND(L342*K342,2)</f>
        <v>0</v>
      </c>
      <c r="BL342" s="1053" t="s">
        <v>1261</v>
      </c>
      <c r="BM342" s="1053" t="s">
        <v>1931</v>
      </c>
    </row>
    <row r="343" spans="2:65" s="1048" customFormat="1" ht="16.5" customHeight="1">
      <c r="B343" s="1072"/>
      <c r="C343" s="1193" t="s">
        <v>1301</v>
      </c>
      <c r="D343" s="1193" t="s">
        <v>1263</v>
      </c>
      <c r="E343" s="1194" t="s">
        <v>2139</v>
      </c>
      <c r="F343" s="1383" t="s">
        <v>2138</v>
      </c>
      <c r="G343" s="1383"/>
      <c r="H343" s="1383"/>
      <c r="I343" s="1383"/>
      <c r="J343" s="1195" t="s">
        <v>1265</v>
      </c>
      <c r="K343" s="1196">
        <v>2</v>
      </c>
      <c r="L343" s="1384">
        <v>0</v>
      </c>
      <c r="M343" s="1384"/>
      <c r="N343" s="1385">
        <f>ROUND(L343*K343,2)</f>
        <v>0</v>
      </c>
      <c r="O343" s="1376"/>
      <c r="P343" s="1376"/>
      <c r="Q343" s="1376"/>
      <c r="R343" s="1071"/>
      <c r="T343" s="1057" t="s">
        <v>3256</v>
      </c>
      <c r="U343" s="1070" t="s">
        <v>1256</v>
      </c>
      <c r="V343" s="1065"/>
      <c r="W343" s="1069">
        <f>V343*K343</f>
        <v>0</v>
      </c>
      <c r="X343" s="1069">
        <v>0</v>
      </c>
      <c r="Y343" s="1069">
        <f>X343*K343</f>
        <v>0</v>
      </c>
      <c r="Z343" s="1069">
        <v>0</v>
      </c>
      <c r="AA343" s="1068">
        <f>Z343*K343</f>
        <v>0</v>
      </c>
      <c r="AR343" s="1053" t="s">
        <v>1264</v>
      </c>
      <c r="AT343" s="1053" t="s">
        <v>1263</v>
      </c>
      <c r="AU343" s="1053" t="s">
        <v>1284</v>
      </c>
      <c r="AY343" s="1053" t="s">
        <v>1262</v>
      </c>
      <c r="BE343" s="1052">
        <f>IF(U343="základní",N343,0)</f>
        <v>0</v>
      </c>
      <c r="BF343" s="1052">
        <f>IF(U343="snížená",N343,0)</f>
        <v>0</v>
      </c>
      <c r="BG343" s="1052">
        <f>IF(U343="zákl. přenesená",N343,0)</f>
        <v>0</v>
      </c>
      <c r="BH343" s="1052">
        <f>IF(U343="sníž. přenesená",N343,0)</f>
        <v>0</v>
      </c>
      <c r="BI343" s="1052">
        <f>IF(U343="nulová",N343,0)</f>
        <v>0</v>
      </c>
      <c r="BJ343" s="1053" t="s">
        <v>457</v>
      </c>
      <c r="BK343" s="1052">
        <f>ROUND(L343*K343,2)</f>
        <v>0</v>
      </c>
      <c r="BL343" s="1053" t="s">
        <v>1261</v>
      </c>
      <c r="BM343" s="1053" t="s">
        <v>1925</v>
      </c>
    </row>
    <row r="344" spans="2:63" s="1087" customFormat="1" ht="29.85" customHeight="1">
      <c r="B344" s="1096"/>
      <c r="C344" s="1182"/>
      <c r="D344" s="1184" t="s">
        <v>2137</v>
      </c>
      <c r="E344" s="1184"/>
      <c r="F344" s="1184"/>
      <c r="G344" s="1184"/>
      <c r="H344" s="1184"/>
      <c r="I344" s="1184"/>
      <c r="J344" s="1184"/>
      <c r="K344" s="1184"/>
      <c r="L344" s="1097"/>
      <c r="M344" s="1097"/>
      <c r="N344" s="1388">
        <f>BK344</f>
        <v>0</v>
      </c>
      <c r="O344" s="1389"/>
      <c r="P344" s="1389"/>
      <c r="Q344" s="1389"/>
      <c r="R344" s="1095"/>
      <c r="T344" s="1094"/>
      <c r="U344" s="1092"/>
      <c r="V344" s="1092"/>
      <c r="W344" s="1093">
        <f>SUM(W345:W426)</f>
        <v>0</v>
      </c>
      <c r="X344" s="1092"/>
      <c r="Y344" s="1093">
        <f>SUM(Y345:Y426)</f>
        <v>0</v>
      </c>
      <c r="Z344" s="1092"/>
      <c r="AA344" s="1091">
        <f>SUM(AA345:AA426)</f>
        <v>0</v>
      </c>
      <c r="AR344" s="1089" t="s">
        <v>457</v>
      </c>
      <c r="AT344" s="1090" t="s">
        <v>1259</v>
      </c>
      <c r="AU344" s="1090" t="s">
        <v>457</v>
      </c>
      <c r="AY344" s="1089" t="s">
        <v>1262</v>
      </c>
      <c r="BK344" s="1088">
        <f>SUM(BK345:BK426)</f>
        <v>0</v>
      </c>
    </row>
    <row r="345" spans="2:65" s="1048" customFormat="1" ht="25.5" customHeight="1">
      <c r="B345" s="1072"/>
      <c r="C345" s="1185" t="s">
        <v>2143</v>
      </c>
      <c r="D345" s="1185" t="s">
        <v>1257</v>
      </c>
      <c r="E345" s="1186" t="s">
        <v>2135</v>
      </c>
      <c r="F345" s="1374" t="s">
        <v>2134</v>
      </c>
      <c r="G345" s="1374"/>
      <c r="H345" s="1374"/>
      <c r="I345" s="1374"/>
      <c r="J345" s="1187" t="s">
        <v>1292</v>
      </c>
      <c r="K345" s="1188">
        <v>1236.03</v>
      </c>
      <c r="L345" s="1375">
        <v>0</v>
      </c>
      <c r="M345" s="1375"/>
      <c r="N345" s="1376">
        <f>ROUND(L345*K345,2)</f>
        <v>0</v>
      </c>
      <c r="O345" s="1376"/>
      <c r="P345" s="1376"/>
      <c r="Q345" s="1376"/>
      <c r="R345" s="1071"/>
      <c r="T345" s="1057" t="s">
        <v>3256</v>
      </c>
      <c r="U345" s="1070" t="s">
        <v>1256</v>
      </c>
      <c r="V345" s="1065"/>
      <c r="W345" s="1069">
        <f>V345*K345</f>
        <v>0</v>
      </c>
      <c r="X345" s="1069">
        <v>0</v>
      </c>
      <c r="Y345" s="1069">
        <f>X345*K345</f>
        <v>0</v>
      </c>
      <c r="Z345" s="1069">
        <v>0</v>
      </c>
      <c r="AA345" s="1068">
        <f>Z345*K345</f>
        <v>0</v>
      </c>
      <c r="AR345" s="1053" t="s">
        <v>1261</v>
      </c>
      <c r="AT345" s="1053" t="s">
        <v>1257</v>
      </c>
      <c r="AU345" s="1053" t="s">
        <v>1284</v>
      </c>
      <c r="AY345" s="1053" t="s">
        <v>1262</v>
      </c>
      <c r="BE345" s="1052">
        <f>IF(U345="základní",N345,0)</f>
        <v>0</v>
      </c>
      <c r="BF345" s="1052">
        <f>IF(U345="snížená",N345,0)</f>
        <v>0</v>
      </c>
      <c r="BG345" s="1052">
        <f>IF(U345="zákl. přenesená",N345,0)</f>
        <v>0</v>
      </c>
      <c r="BH345" s="1052">
        <f>IF(U345="sníž. přenesená",N345,0)</f>
        <v>0</v>
      </c>
      <c r="BI345" s="1052">
        <f>IF(U345="nulová",N345,0)</f>
        <v>0</v>
      </c>
      <c r="BJ345" s="1053" t="s">
        <v>457</v>
      </c>
      <c r="BK345" s="1052">
        <f>ROUND(L345*K345,2)</f>
        <v>0</v>
      </c>
      <c r="BL345" s="1053" t="s">
        <v>1261</v>
      </c>
      <c r="BM345" s="1053" t="s">
        <v>1918</v>
      </c>
    </row>
    <row r="346" spans="2:51" s="1080" customFormat="1" ht="16.5" customHeight="1">
      <c r="B346" s="1086"/>
      <c r="C346" s="1177"/>
      <c r="D346" s="1177"/>
      <c r="E346" s="1189" t="s">
        <v>3256</v>
      </c>
      <c r="F346" s="1377" t="s">
        <v>1740</v>
      </c>
      <c r="G346" s="1378"/>
      <c r="H346" s="1378"/>
      <c r="I346" s="1378"/>
      <c r="J346" s="1177"/>
      <c r="K346" s="1190">
        <v>460.35</v>
      </c>
      <c r="L346" s="1083"/>
      <c r="M346" s="1083"/>
      <c r="N346" s="1177"/>
      <c r="O346" s="1177"/>
      <c r="P346" s="1177"/>
      <c r="Q346" s="1177"/>
      <c r="R346" s="1085"/>
      <c r="T346" s="1084"/>
      <c r="U346" s="1083"/>
      <c r="V346" s="1083"/>
      <c r="W346" s="1083"/>
      <c r="X346" s="1083"/>
      <c r="Y346" s="1083"/>
      <c r="Z346" s="1083"/>
      <c r="AA346" s="1082"/>
      <c r="AT346" s="1081" t="s">
        <v>1285</v>
      </c>
      <c r="AU346" s="1081" t="s">
        <v>1284</v>
      </c>
      <c r="AV346" s="1080" t="s">
        <v>1284</v>
      </c>
      <c r="AW346" s="1080" t="s">
        <v>3670</v>
      </c>
      <c r="AX346" s="1080" t="s">
        <v>1258</v>
      </c>
      <c r="AY346" s="1081" t="s">
        <v>1262</v>
      </c>
    </row>
    <row r="347" spans="2:51" s="1080" customFormat="1" ht="16.5" customHeight="1">
      <c r="B347" s="1086"/>
      <c r="C347" s="1177"/>
      <c r="D347" s="1177"/>
      <c r="E347" s="1189" t="s">
        <v>3256</v>
      </c>
      <c r="F347" s="1379" t="s">
        <v>2133</v>
      </c>
      <c r="G347" s="1380"/>
      <c r="H347" s="1380"/>
      <c r="I347" s="1380"/>
      <c r="J347" s="1177"/>
      <c r="K347" s="1190">
        <v>248.11</v>
      </c>
      <c r="L347" s="1083"/>
      <c r="M347" s="1083"/>
      <c r="N347" s="1177"/>
      <c r="O347" s="1177"/>
      <c r="P347" s="1177"/>
      <c r="Q347" s="1177"/>
      <c r="R347" s="1085"/>
      <c r="T347" s="1084"/>
      <c r="U347" s="1083"/>
      <c r="V347" s="1083"/>
      <c r="W347" s="1083"/>
      <c r="X347" s="1083"/>
      <c r="Y347" s="1083"/>
      <c r="Z347" s="1083"/>
      <c r="AA347" s="1082"/>
      <c r="AT347" s="1081" t="s">
        <v>1285</v>
      </c>
      <c r="AU347" s="1081" t="s">
        <v>1284</v>
      </c>
      <c r="AV347" s="1080" t="s">
        <v>1284</v>
      </c>
      <c r="AW347" s="1080" t="s">
        <v>3670</v>
      </c>
      <c r="AX347" s="1080" t="s">
        <v>1258</v>
      </c>
      <c r="AY347" s="1081" t="s">
        <v>1262</v>
      </c>
    </row>
    <row r="348" spans="2:51" s="1080" customFormat="1" ht="16.5" customHeight="1">
      <c r="B348" s="1086"/>
      <c r="C348" s="1177"/>
      <c r="D348" s="1177"/>
      <c r="E348" s="1189" t="s">
        <v>3256</v>
      </c>
      <c r="F348" s="1379" t="s">
        <v>2132</v>
      </c>
      <c r="G348" s="1380"/>
      <c r="H348" s="1380"/>
      <c r="I348" s="1380"/>
      <c r="J348" s="1177"/>
      <c r="K348" s="1190">
        <v>56.31</v>
      </c>
      <c r="L348" s="1083"/>
      <c r="M348" s="1083"/>
      <c r="N348" s="1177"/>
      <c r="O348" s="1177"/>
      <c r="P348" s="1177"/>
      <c r="Q348" s="1177"/>
      <c r="R348" s="1085"/>
      <c r="T348" s="1084"/>
      <c r="U348" s="1083"/>
      <c r="V348" s="1083"/>
      <c r="W348" s="1083"/>
      <c r="X348" s="1083"/>
      <c r="Y348" s="1083"/>
      <c r="Z348" s="1083"/>
      <c r="AA348" s="1082"/>
      <c r="AT348" s="1081" t="s">
        <v>1285</v>
      </c>
      <c r="AU348" s="1081" t="s">
        <v>1284</v>
      </c>
      <c r="AV348" s="1080" t="s">
        <v>1284</v>
      </c>
      <c r="AW348" s="1080" t="s">
        <v>3670</v>
      </c>
      <c r="AX348" s="1080" t="s">
        <v>1258</v>
      </c>
      <c r="AY348" s="1081" t="s">
        <v>1262</v>
      </c>
    </row>
    <row r="349" spans="2:51" s="1080" customFormat="1" ht="16.5" customHeight="1">
      <c r="B349" s="1086"/>
      <c r="C349" s="1177"/>
      <c r="D349" s="1177"/>
      <c r="E349" s="1189" t="s">
        <v>3256</v>
      </c>
      <c r="F349" s="1379" t="s">
        <v>2131</v>
      </c>
      <c r="G349" s="1380"/>
      <c r="H349" s="1380"/>
      <c r="I349" s="1380"/>
      <c r="J349" s="1177"/>
      <c r="K349" s="1190">
        <v>40.56</v>
      </c>
      <c r="L349" s="1083"/>
      <c r="M349" s="1083"/>
      <c r="N349" s="1177"/>
      <c r="O349" s="1177"/>
      <c r="P349" s="1177"/>
      <c r="Q349" s="1177"/>
      <c r="R349" s="1085"/>
      <c r="T349" s="1084"/>
      <c r="U349" s="1083"/>
      <c r="V349" s="1083"/>
      <c r="W349" s="1083"/>
      <c r="X349" s="1083"/>
      <c r="Y349" s="1083"/>
      <c r="Z349" s="1083"/>
      <c r="AA349" s="1082"/>
      <c r="AT349" s="1081" t="s">
        <v>1285</v>
      </c>
      <c r="AU349" s="1081" t="s">
        <v>1284</v>
      </c>
      <c r="AV349" s="1080" t="s">
        <v>1284</v>
      </c>
      <c r="AW349" s="1080" t="s">
        <v>3670</v>
      </c>
      <c r="AX349" s="1080" t="s">
        <v>1258</v>
      </c>
      <c r="AY349" s="1081" t="s">
        <v>1262</v>
      </c>
    </row>
    <row r="350" spans="2:51" s="1080" customFormat="1" ht="16.5" customHeight="1">
      <c r="B350" s="1086"/>
      <c r="C350" s="1177"/>
      <c r="D350" s="1177"/>
      <c r="E350" s="1189" t="s">
        <v>3256</v>
      </c>
      <c r="F350" s="1379" t="s">
        <v>2130</v>
      </c>
      <c r="G350" s="1380"/>
      <c r="H350" s="1380"/>
      <c r="I350" s="1380"/>
      <c r="J350" s="1177"/>
      <c r="K350" s="1190">
        <v>96.63</v>
      </c>
      <c r="L350" s="1083"/>
      <c r="M350" s="1083"/>
      <c r="N350" s="1177"/>
      <c r="O350" s="1177"/>
      <c r="P350" s="1177"/>
      <c r="Q350" s="1177"/>
      <c r="R350" s="1085"/>
      <c r="T350" s="1084"/>
      <c r="U350" s="1083"/>
      <c r="V350" s="1083"/>
      <c r="W350" s="1083"/>
      <c r="X350" s="1083"/>
      <c r="Y350" s="1083"/>
      <c r="Z350" s="1083"/>
      <c r="AA350" s="1082"/>
      <c r="AT350" s="1081" t="s">
        <v>1285</v>
      </c>
      <c r="AU350" s="1081" t="s">
        <v>1284</v>
      </c>
      <c r="AV350" s="1080" t="s">
        <v>1284</v>
      </c>
      <c r="AW350" s="1080" t="s">
        <v>3670</v>
      </c>
      <c r="AX350" s="1080" t="s">
        <v>1258</v>
      </c>
      <c r="AY350" s="1081" t="s">
        <v>1262</v>
      </c>
    </row>
    <row r="351" spans="2:51" s="1080" customFormat="1" ht="16.5" customHeight="1">
      <c r="B351" s="1086"/>
      <c r="C351" s="1177"/>
      <c r="D351" s="1177"/>
      <c r="E351" s="1189" t="s">
        <v>3256</v>
      </c>
      <c r="F351" s="1379" t="s">
        <v>2129</v>
      </c>
      <c r="G351" s="1380"/>
      <c r="H351" s="1380"/>
      <c r="I351" s="1380"/>
      <c r="J351" s="1177"/>
      <c r="K351" s="1190">
        <v>38.8</v>
      </c>
      <c r="L351" s="1083"/>
      <c r="M351" s="1083"/>
      <c r="N351" s="1177"/>
      <c r="O351" s="1177"/>
      <c r="P351" s="1177"/>
      <c r="Q351" s="1177"/>
      <c r="R351" s="1085"/>
      <c r="T351" s="1084"/>
      <c r="U351" s="1083"/>
      <c r="V351" s="1083"/>
      <c r="W351" s="1083"/>
      <c r="X351" s="1083"/>
      <c r="Y351" s="1083"/>
      <c r="Z351" s="1083"/>
      <c r="AA351" s="1082"/>
      <c r="AT351" s="1081" t="s">
        <v>1285</v>
      </c>
      <c r="AU351" s="1081" t="s">
        <v>1284</v>
      </c>
      <c r="AV351" s="1080" t="s">
        <v>1284</v>
      </c>
      <c r="AW351" s="1080" t="s">
        <v>3670</v>
      </c>
      <c r="AX351" s="1080" t="s">
        <v>1258</v>
      </c>
      <c r="AY351" s="1081" t="s">
        <v>1262</v>
      </c>
    </row>
    <row r="352" spans="2:51" s="1080" customFormat="1" ht="16.5" customHeight="1">
      <c r="B352" s="1086"/>
      <c r="C352" s="1177"/>
      <c r="D352" s="1177"/>
      <c r="E352" s="1189" t="s">
        <v>3256</v>
      </c>
      <c r="F352" s="1379" t="s">
        <v>2128</v>
      </c>
      <c r="G352" s="1380"/>
      <c r="H352" s="1380"/>
      <c r="I352" s="1380"/>
      <c r="J352" s="1177"/>
      <c r="K352" s="1190">
        <v>45.08</v>
      </c>
      <c r="L352" s="1083"/>
      <c r="M352" s="1083"/>
      <c r="N352" s="1177"/>
      <c r="O352" s="1177"/>
      <c r="P352" s="1177"/>
      <c r="Q352" s="1177"/>
      <c r="R352" s="1085"/>
      <c r="T352" s="1084"/>
      <c r="U352" s="1083"/>
      <c r="V352" s="1083"/>
      <c r="W352" s="1083"/>
      <c r="X352" s="1083"/>
      <c r="Y352" s="1083"/>
      <c r="Z352" s="1083"/>
      <c r="AA352" s="1082"/>
      <c r="AT352" s="1081" t="s">
        <v>1285</v>
      </c>
      <c r="AU352" s="1081" t="s">
        <v>1284</v>
      </c>
      <c r="AV352" s="1080" t="s">
        <v>1284</v>
      </c>
      <c r="AW352" s="1080" t="s">
        <v>3670</v>
      </c>
      <c r="AX352" s="1080" t="s">
        <v>1258</v>
      </c>
      <c r="AY352" s="1081" t="s">
        <v>1262</v>
      </c>
    </row>
    <row r="353" spans="2:51" s="1080" customFormat="1" ht="16.5" customHeight="1">
      <c r="B353" s="1086"/>
      <c r="C353" s="1177"/>
      <c r="D353" s="1177"/>
      <c r="E353" s="1189" t="s">
        <v>3256</v>
      </c>
      <c r="F353" s="1379" t="s">
        <v>2127</v>
      </c>
      <c r="G353" s="1380"/>
      <c r="H353" s="1380"/>
      <c r="I353" s="1380"/>
      <c r="J353" s="1177"/>
      <c r="K353" s="1190">
        <v>208.42</v>
      </c>
      <c r="L353" s="1083"/>
      <c r="M353" s="1083"/>
      <c r="N353" s="1177"/>
      <c r="O353" s="1177"/>
      <c r="P353" s="1177"/>
      <c r="Q353" s="1177"/>
      <c r="R353" s="1085"/>
      <c r="T353" s="1084"/>
      <c r="U353" s="1083"/>
      <c r="V353" s="1083"/>
      <c r="W353" s="1083"/>
      <c r="X353" s="1083"/>
      <c r="Y353" s="1083"/>
      <c r="Z353" s="1083"/>
      <c r="AA353" s="1082"/>
      <c r="AT353" s="1081" t="s">
        <v>1285</v>
      </c>
      <c r="AU353" s="1081" t="s">
        <v>1284</v>
      </c>
      <c r="AV353" s="1080" t="s">
        <v>1284</v>
      </c>
      <c r="AW353" s="1080" t="s">
        <v>3670</v>
      </c>
      <c r="AX353" s="1080" t="s">
        <v>1258</v>
      </c>
      <c r="AY353" s="1081" t="s">
        <v>1262</v>
      </c>
    </row>
    <row r="354" spans="2:51" s="1080" customFormat="1" ht="16.5" customHeight="1">
      <c r="B354" s="1086"/>
      <c r="C354" s="1177"/>
      <c r="D354" s="1177"/>
      <c r="E354" s="1189" t="s">
        <v>3256</v>
      </c>
      <c r="F354" s="1379" t="s">
        <v>1401</v>
      </c>
      <c r="G354" s="1380"/>
      <c r="H354" s="1380"/>
      <c r="I354" s="1380"/>
      <c r="J354" s="1177"/>
      <c r="K354" s="1190">
        <v>36.27</v>
      </c>
      <c r="L354" s="1083"/>
      <c r="M354" s="1083"/>
      <c r="N354" s="1177"/>
      <c r="O354" s="1177"/>
      <c r="P354" s="1177"/>
      <c r="Q354" s="1177"/>
      <c r="R354" s="1085"/>
      <c r="T354" s="1084"/>
      <c r="U354" s="1083"/>
      <c r="V354" s="1083"/>
      <c r="W354" s="1083"/>
      <c r="X354" s="1083"/>
      <c r="Y354" s="1083"/>
      <c r="Z354" s="1083"/>
      <c r="AA354" s="1082"/>
      <c r="AT354" s="1081" t="s">
        <v>1285</v>
      </c>
      <c r="AU354" s="1081" t="s">
        <v>1284</v>
      </c>
      <c r="AV354" s="1080" t="s">
        <v>1284</v>
      </c>
      <c r="AW354" s="1080" t="s">
        <v>3670</v>
      </c>
      <c r="AX354" s="1080" t="s">
        <v>1258</v>
      </c>
      <c r="AY354" s="1081" t="s">
        <v>1262</v>
      </c>
    </row>
    <row r="355" spans="2:51" s="1080" customFormat="1" ht="16.5" customHeight="1">
      <c r="B355" s="1086"/>
      <c r="C355" s="1177"/>
      <c r="D355" s="1177"/>
      <c r="E355" s="1189" t="s">
        <v>3256</v>
      </c>
      <c r="F355" s="1379" t="s">
        <v>1400</v>
      </c>
      <c r="G355" s="1380"/>
      <c r="H355" s="1380"/>
      <c r="I355" s="1380"/>
      <c r="J355" s="1177"/>
      <c r="K355" s="1190">
        <v>5.5</v>
      </c>
      <c r="L355" s="1083"/>
      <c r="M355" s="1083"/>
      <c r="N355" s="1177"/>
      <c r="O355" s="1177"/>
      <c r="P355" s="1177"/>
      <c r="Q355" s="1177"/>
      <c r="R355" s="1085"/>
      <c r="T355" s="1084"/>
      <c r="U355" s="1083"/>
      <c r="V355" s="1083"/>
      <c r="W355" s="1083"/>
      <c r="X355" s="1083"/>
      <c r="Y355" s="1083"/>
      <c r="Z355" s="1083"/>
      <c r="AA355" s="1082"/>
      <c r="AT355" s="1081" t="s">
        <v>1285</v>
      </c>
      <c r="AU355" s="1081" t="s">
        <v>1284</v>
      </c>
      <c r="AV355" s="1080" t="s">
        <v>1284</v>
      </c>
      <c r="AW355" s="1080" t="s">
        <v>3670</v>
      </c>
      <c r="AX355" s="1080" t="s">
        <v>1258</v>
      </c>
      <c r="AY355" s="1081" t="s">
        <v>1262</v>
      </c>
    </row>
    <row r="356" spans="2:51" s="1073" customFormat="1" ht="16.5" customHeight="1">
      <c r="B356" s="1079"/>
      <c r="C356" s="1178"/>
      <c r="D356" s="1178"/>
      <c r="E356" s="1191" t="s">
        <v>3256</v>
      </c>
      <c r="F356" s="1372" t="s">
        <v>1386</v>
      </c>
      <c r="G356" s="1373"/>
      <c r="H356" s="1373"/>
      <c r="I356" s="1373"/>
      <c r="J356" s="1178"/>
      <c r="K356" s="1192">
        <v>1236.03</v>
      </c>
      <c r="L356" s="1076"/>
      <c r="M356" s="1076"/>
      <c r="N356" s="1178"/>
      <c r="O356" s="1178"/>
      <c r="P356" s="1178"/>
      <c r="Q356" s="1178"/>
      <c r="R356" s="1078"/>
      <c r="T356" s="1077"/>
      <c r="U356" s="1076"/>
      <c r="V356" s="1076"/>
      <c r="W356" s="1076"/>
      <c r="X356" s="1076"/>
      <c r="Y356" s="1076"/>
      <c r="Z356" s="1076"/>
      <c r="AA356" s="1075"/>
      <c r="AT356" s="1074" t="s">
        <v>1285</v>
      </c>
      <c r="AU356" s="1074" t="s">
        <v>1284</v>
      </c>
      <c r="AV356" s="1073" t="s">
        <v>1261</v>
      </c>
      <c r="AW356" s="1073" t="s">
        <v>3670</v>
      </c>
      <c r="AX356" s="1073" t="s">
        <v>457</v>
      </c>
      <c r="AY356" s="1074" t="s">
        <v>1262</v>
      </c>
    </row>
    <row r="357" spans="2:65" s="1048" customFormat="1" ht="38.25" customHeight="1">
      <c r="B357" s="1072"/>
      <c r="C357" s="1185" t="s">
        <v>2140</v>
      </c>
      <c r="D357" s="1185" t="s">
        <v>1257</v>
      </c>
      <c r="E357" s="1186" t="s">
        <v>2125</v>
      </c>
      <c r="F357" s="1374" t="s">
        <v>2124</v>
      </c>
      <c r="G357" s="1374"/>
      <c r="H357" s="1374"/>
      <c r="I357" s="1374"/>
      <c r="J357" s="1187" t="s">
        <v>1292</v>
      </c>
      <c r="K357" s="1188">
        <v>167.89</v>
      </c>
      <c r="L357" s="1375">
        <v>0</v>
      </c>
      <c r="M357" s="1375"/>
      <c r="N357" s="1376">
        <f>ROUND(L357*K357,2)</f>
        <v>0</v>
      </c>
      <c r="O357" s="1376"/>
      <c r="P357" s="1376"/>
      <c r="Q357" s="1376"/>
      <c r="R357" s="1071"/>
      <c r="T357" s="1057" t="s">
        <v>3256</v>
      </c>
      <c r="U357" s="1070" t="s">
        <v>1256</v>
      </c>
      <c r="V357" s="1065"/>
      <c r="W357" s="1069">
        <f>V357*K357</f>
        <v>0</v>
      </c>
      <c r="X357" s="1069">
        <v>0</v>
      </c>
      <c r="Y357" s="1069">
        <f>X357*K357</f>
        <v>0</v>
      </c>
      <c r="Z357" s="1069">
        <v>0</v>
      </c>
      <c r="AA357" s="1068">
        <f>Z357*K357</f>
        <v>0</v>
      </c>
      <c r="AR357" s="1053" t="s">
        <v>1261</v>
      </c>
      <c r="AT357" s="1053" t="s">
        <v>1257</v>
      </c>
      <c r="AU357" s="1053" t="s">
        <v>1284</v>
      </c>
      <c r="AY357" s="1053" t="s">
        <v>1262</v>
      </c>
      <c r="BE357" s="1052">
        <f>IF(U357="základní",N357,0)</f>
        <v>0</v>
      </c>
      <c r="BF357" s="1052">
        <f>IF(U357="snížená",N357,0)</f>
        <v>0</v>
      </c>
      <c r="BG357" s="1052">
        <f>IF(U357="zákl. přenesená",N357,0)</f>
        <v>0</v>
      </c>
      <c r="BH357" s="1052">
        <f>IF(U357="sníž. přenesená",N357,0)</f>
        <v>0</v>
      </c>
      <c r="BI357" s="1052">
        <f>IF(U357="nulová",N357,0)</f>
        <v>0</v>
      </c>
      <c r="BJ357" s="1053" t="s">
        <v>457</v>
      </c>
      <c r="BK357" s="1052">
        <f>ROUND(L357*K357,2)</f>
        <v>0</v>
      </c>
      <c r="BL357" s="1053" t="s">
        <v>1261</v>
      </c>
      <c r="BM357" s="1053" t="s">
        <v>1910</v>
      </c>
    </row>
    <row r="358" spans="2:51" s="1080" customFormat="1" ht="16.5" customHeight="1">
      <c r="B358" s="1086"/>
      <c r="C358" s="1177"/>
      <c r="D358" s="1177"/>
      <c r="E358" s="1189" t="s">
        <v>3256</v>
      </c>
      <c r="F358" s="1377" t="s">
        <v>2120</v>
      </c>
      <c r="G358" s="1378"/>
      <c r="H358" s="1378"/>
      <c r="I358" s="1378"/>
      <c r="J358" s="1177"/>
      <c r="K358" s="1190">
        <v>167.89</v>
      </c>
      <c r="L358" s="1083"/>
      <c r="M358" s="1083"/>
      <c r="N358" s="1177"/>
      <c r="O358" s="1177"/>
      <c r="P358" s="1177"/>
      <c r="Q358" s="1177"/>
      <c r="R358" s="1085"/>
      <c r="T358" s="1084"/>
      <c r="U358" s="1083"/>
      <c r="V358" s="1083"/>
      <c r="W358" s="1083"/>
      <c r="X358" s="1083"/>
      <c r="Y358" s="1083"/>
      <c r="Z358" s="1083"/>
      <c r="AA358" s="1082"/>
      <c r="AT358" s="1081" t="s">
        <v>1285</v>
      </c>
      <c r="AU358" s="1081" t="s">
        <v>1284</v>
      </c>
      <c r="AV358" s="1080" t="s">
        <v>1284</v>
      </c>
      <c r="AW358" s="1080" t="s">
        <v>3670</v>
      </c>
      <c r="AX358" s="1080" t="s">
        <v>1258</v>
      </c>
      <c r="AY358" s="1081" t="s">
        <v>1262</v>
      </c>
    </row>
    <row r="359" spans="2:51" s="1073" customFormat="1" ht="16.5" customHeight="1">
      <c r="B359" s="1079"/>
      <c r="C359" s="1178"/>
      <c r="D359" s="1178"/>
      <c r="E359" s="1191" t="s">
        <v>3256</v>
      </c>
      <c r="F359" s="1372" t="s">
        <v>1386</v>
      </c>
      <c r="G359" s="1373"/>
      <c r="H359" s="1373"/>
      <c r="I359" s="1373"/>
      <c r="J359" s="1178"/>
      <c r="K359" s="1192">
        <v>167.89</v>
      </c>
      <c r="L359" s="1076"/>
      <c r="M359" s="1076"/>
      <c r="N359" s="1178"/>
      <c r="O359" s="1178"/>
      <c r="P359" s="1178"/>
      <c r="Q359" s="1178"/>
      <c r="R359" s="1078"/>
      <c r="T359" s="1077"/>
      <c r="U359" s="1076"/>
      <c r="V359" s="1076"/>
      <c r="W359" s="1076"/>
      <c r="X359" s="1076"/>
      <c r="Y359" s="1076"/>
      <c r="Z359" s="1076"/>
      <c r="AA359" s="1075"/>
      <c r="AT359" s="1074" t="s">
        <v>1285</v>
      </c>
      <c r="AU359" s="1074" t="s">
        <v>1284</v>
      </c>
      <c r="AV359" s="1073" t="s">
        <v>1261</v>
      </c>
      <c r="AW359" s="1073" t="s">
        <v>3670</v>
      </c>
      <c r="AX359" s="1073" t="s">
        <v>457</v>
      </c>
      <c r="AY359" s="1074" t="s">
        <v>1262</v>
      </c>
    </row>
    <row r="360" spans="2:65" s="1048" customFormat="1" ht="38.25" customHeight="1">
      <c r="B360" s="1072"/>
      <c r="C360" s="1185" t="s">
        <v>2136</v>
      </c>
      <c r="D360" s="1185" t="s">
        <v>1257</v>
      </c>
      <c r="E360" s="1186" t="s">
        <v>2122</v>
      </c>
      <c r="F360" s="1374" t="s">
        <v>2121</v>
      </c>
      <c r="G360" s="1374"/>
      <c r="H360" s="1374"/>
      <c r="I360" s="1374"/>
      <c r="J360" s="1187" t="s">
        <v>1292</v>
      </c>
      <c r="K360" s="1188">
        <v>167.89</v>
      </c>
      <c r="L360" s="1375">
        <v>0</v>
      </c>
      <c r="M360" s="1375"/>
      <c r="N360" s="1376">
        <f>ROUND(L360*K360,2)</f>
        <v>0</v>
      </c>
      <c r="O360" s="1376"/>
      <c r="P360" s="1376"/>
      <c r="Q360" s="1376"/>
      <c r="R360" s="1071"/>
      <c r="T360" s="1057" t="s">
        <v>3256</v>
      </c>
      <c r="U360" s="1070" t="s">
        <v>1256</v>
      </c>
      <c r="V360" s="1065"/>
      <c r="W360" s="1069">
        <f>V360*K360</f>
        <v>0</v>
      </c>
      <c r="X360" s="1069">
        <v>0</v>
      </c>
      <c r="Y360" s="1069">
        <f>X360*K360</f>
        <v>0</v>
      </c>
      <c r="Z360" s="1069">
        <v>0</v>
      </c>
      <c r="AA360" s="1068">
        <f>Z360*K360</f>
        <v>0</v>
      </c>
      <c r="AR360" s="1053" t="s">
        <v>1261</v>
      </c>
      <c r="AT360" s="1053" t="s">
        <v>1257</v>
      </c>
      <c r="AU360" s="1053" t="s">
        <v>1284</v>
      </c>
      <c r="AY360" s="1053" t="s">
        <v>1262</v>
      </c>
      <c r="BE360" s="1052">
        <f>IF(U360="základní",N360,0)</f>
        <v>0</v>
      </c>
      <c r="BF360" s="1052">
        <f>IF(U360="snížená",N360,0)</f>
        <v>0</v>
      </c>
      <c r="BG360" s="1052">
        <f>IF(U360="zákl. přenesená",N360,0)</f>
        <v>0</v>
      </c>
      <c r="BH360" s="1052">
        <f>IF(U360="sníž. přenesená",N360,0)</f>
        <v>0</v>
      </c>
      <c r="BI360" s="1052">
        <f>IF(U360="nulová",N360,0)</f>
        <v>0</v>
      </c>
      <c r="BJ360" s="1053" t="s">
        <v>457</v>
      </c>
      <c r="BK360" s="1052">
        <f>ROUND(L360*K360,2)</f>
        <v>0</v>
      </c>
      <c r="BL360" s="1053" t="s">
        <v>1261</v>
      </c>
      <c r="BM360" s="1053" t="s">
        <v>1905</v>
      </c>
    </row>
    <row r="361" spans="2:51" s="1080" customFormat="1" ht="16.5" customHeight="1">
      <c r="B361" s="1086"/>
      <c r="C361" s="1177"/>
      <c r="D361" s="1177"/>
      <c r="E361" s="1189" t="s">
        <v>3256</v>
      </c>
      <c r="F361" s="1377" t="s">
        <v>2120</v>
      </c>
      <c r="G361" s="1378"/>
      <c r="H361" s="1378"/>
      <c r="I361" s="1378"/>
      <c r="J361" s="1177"/>
      <c r="K361" s="1190">
        <v>167.89</v>
      </c>
      <c r="L361" s="1083"/>
      <c r="M361" s="1083"/>
      <c r="N361" s="1177"/>
      <c r="O361" s="1177"/>
      <c r="P361" s="1177"/>
      <c r="Q361" s="1177"/>
      <c r="R361" s="1085"/>
      <c r="T361" s="1084"/>
      <c r="U361" s="1083"/>
      <c r="V361" s="1083"/>
      <c r="W361" s="1083"/>
      <c r="X361" s="1083"/>
      <c r="Y361" s="1083"/>
      <c r="Z361" s="1083"/>
      <c r="AA361" s="1082"/>
      <c r="AT361" s="1081" t="s">
        <v>1285</v>
      </c>
      <c r="AU361" s="1081" t="s">
        <v>1284</v>
      </c>
      <c r="AV361" s="1080" t="s">
        <v>1284</v>
      </c>
      <c r="AW361" s="1080" t="s">
        <v>3670</v>
      </c>
      <c r="AX361" s="1080" t="s">
        <v>1258</v>
      </c>
      <c r="AY361" s="1081" t="s">
        <v>1262</v>
      </c>
    </row>
    <row r="362" spans="2:51" s="1073" customFormat="1" ht="16.5" customHeight="1">
      <c r="B362" s="1079"/>
      <c r="C362" s="1178"/>
      <c r="D362" s="1178"/>
      <c r="E362" s="1191" t="s">
        <v>3256</v>
      </c>
      <c r="F362" s="1372" t="s">
        <v>1386</v>
      </c>
      <c r="G362" s="1373"/>
      <c r="H362" s="1373"/>
      <c r="I362" s="1373"/>
      <c r="J362" s="1178"/>
      <c r="K362" s="1192">
        <v>167.89</v>
      </c>
      <c r="L362" s="1076"/>
      <c r="M362" s="1076"/>
      <c r="N362" s="1178"/>
      <c r="O362" s="1178"/>
      <c r="P362" s="1178"/>
      <c r="Q362" s="1178"/>
      <c r="R362" s="1078"/>
      <c r="T362" s="1077"/>
      <c r="U362" s="1076"/>
      <c r="V362" s="1076"/>
      <c r="W362" s="1076"/>
      <c r="X362" s="1076"/>
      <c r="Y362" s="1076"/>
      <c r="Z362" s="1076"/>
      <c r="AA362" s="1075"/>
      <c r="AT362" s="1074" t="s">
        <v>1285</v>
      </c>
      <c r="AU362" s="1074" t="s">
        <v>1284</v>
      </c>
      <c r="AV362" s="1073" t="s">
        <v>1261</v>
      </c>
      <c r="AW362" s="1073" t="s">
        <v>3670</v>
      </c>
      <c r="AX362" s="1073" t="s">
        <v>457</v>
      </c>
      <c r="AY362" s="1074" t="s">
        <v>1262</v>
      </c>
    </row>
    <row r="363" spans="2:65" s="1048" customFormat="1" ht="38.25" customHeight="1">
      <c r="B363" s="1072"/>
      <c r="C363" s="1185" t="s">
        <v>2126</v>
      </c>
      <c r="D363" s="1185" t="s">
        <v>1257</v>
      </c>
      <c r="E363" s="1186" t="s">
        <v>2118</v>
      </c>
      <c r="F363" s="1374" t="s">
        <v>2117</v>
      </c>
      <c r="G363" s="1374"/>
      <c r="H363" s="1374"/>
      <c r="I363" s="1374"/>
      <c r="J363" s="1187" t="s">
        <v>1292</v>
      </c>
      <c r="K363" s="1188">
        <v>167.39</v>
      </c>
      <c r="L363" s="1375">
        <v>0</v>
      </c>
      <c r="M363" s="1375"/>
      <c r="N363" s="1376">
        <f>ROUND(L363*K363,2)</f>
        <v>0</v>
      </c>
      <c r="O363" s="1376"/>
      <c r="P363" s="1376"/>
      <c r="Q363" s="1376"/>
      <c r="R363" s="1071"/>
      <c r="T363" s="1057" t="s">
        <v>3256</v>
      </c>
      <c r="U363" s="1070" t="s">
        <v>1256</v>
      </c>
      <c r="V363" s="1065"/>
      <c r="W363" s="1069">
        <f>V363*K363</f>
        <v>0</v>
      </c>
      <c r="X363" s="1069">
        <v>0</v>
      </c>
      <c r="Y363" s="1069">
        <f>X363*K363</f>
        <v>0</v>
      </c>
      <c r="Z363" s="1069">
        <v>0</v>
      </c>
      <c r="AA363" s="1068">
        <f>Z363*K363</f>
        <v>0</v>
      </c>
      <c r="AR363" s="1053" t="s">
        <v>1261</v>
      </c>
      <c r="AT363" s="1053" t="s">
        <v>1257</v>
      </c>
      <c r="AU363" s="1053" t="s">
        <v>1284</v>
      </c>
      <c r="AY363" s="1053" t="s">
        <v>1262</v>
      </c>
      <c r="BE363" s="1052">
        <f>IF(U363="základní",N363,0)</f>
        <v>0</v>
      </c>
      <c r="BF363" s="1052">
        <f>IF(U363="snížená",N363,0)</f>
        <v>0</v>
      </c>
      <c r="BG363" s="1052">
        <f>IF(U363="zákl. přenesená",N363,0)</f>
        <v>0</v>
      </c>
      <c r="BH363" s="1052">
        <f>IF(U363="sníž. přenesená",N363,0)</f>
        <v>0</v>
      </c>
      <c r="BI363" s="1052">
        <f>IF(U363="nulová",N363,0)</f>
        <v>0</v>
      </c>
      <c r="BJ363" s="1053" t="s">
        <v>457</v>
      </c>
      <c r="BK363" s="1052">
        <f>ROUND(L363*K363,2)</f>
        <v>0</v>
      </c>
      <c r="BL363" s="1053" t="s">
        <v>1261</v>
      </c>
      <c r="BM363" s="1053" t="s">
        <v>1899</v>
      </c>
    </row>
    <row r="364" spans="2:51" s="1080" customFormat="1" ht="25.5" customHeight="1">
      <c r="B364" s="1086"/>
      <c r="C364" s="1177"/>
      <c r="D364" s="1177"/>
      <c r="E364" s="1189" t="s">
        <v>3256</v>
      </c>
      <c r="F364" s="1377" t="s">
        <v>2116</v>
      </c>
      <c r="G364" s="1378"/>
      <c r="H364" s="1378"/>
      <c r="I364" s="1378"/>
      <c r="J364" s="1177"/>
      <c r="K364" s="1190">
        <v>167.39</v>
      </c>
      <c r="L364" s="1083"/>
      <c r="M364" s="1083"/>
      <c r="N364" s="1177"/>
      <c r="O364" s="1177"/>
      <c r="P364" s="1177"/>
      <c r="Q364" s="1177"/>
      <c r="R364" s="1085"/>
      <c r="T364" s="1084"/>
      <c r="U364" s="1083"/>
      <c r="V364" s="1083"/>
      <c r="W364" s="1083"/>
      <c r="X364" s="1083"/>
      <c r="Y364" s="1083"/>
      <c r="Z364" s="1083"/>
      <c r="AA364" s="1082"/>
      <c r="AT364" s="1081" t="s">
        <v>1285</v>
      </c>
      <c r="AU364" s="1081" t="s">
        <v>1284</v>
      </c>
      <c r="AV364" s="1080" t="s">
        <v>1284</v>
      </c>
      <c r="AW364" s="1080" t="s">
        <v>3670</v>
      </c>
      <c r="AX364" s="1080" t="s">
        <v>1258</v>
      </c>
      <c r="AY364" s="1081" t="s">
        <v>1262</v>
      </c>
    </row>
    <row r="365" spans="2:51" s="1073" customFormat="1" ht="16.5" customHeight="1">
      <c r="B365" s="1079"/>
      <c r="C365" s="1178"/>
      <c r="D365" s="1178"/>
      <c r="E365" s="1191" t="s">
        <v>3256</v>
      </c>
      <c r="F365" s="1372" t="s">
        <v>1386</v>
      </c>
      <c r="G365" s="1373"/>
      <c r="H365" s="1373"/>
      <c r="I365" s="1373"/>
      <c r="J365" s="1178"/>
      <c r="K365" s="1192">
        <v>167.39</v>
      </c>
      <c r="L365" s="1076"/>
      <c r="M365" s="1076"/>
      <c r="N365" s="1178"/>
      <c r="O365" s="1178"/>
      <c r="P365" s="1178"/>
      <c r="Q365" s="1178"/>
      <c r="R365" s="1078"/>
      <c r="T365" s="1077"/>
      <c r="U365" s="1076"/>
      <c r="V365" s="1076"/>
      <c r="W365" s="1076"/>
      <c r="X365" s="1076"/>
      <c r="Y365" s="1076"/>
      <c r="Z365" s="1076"/>
      <c r="AA365" s="1075"/>
      <c r="AT365" s="1074" t="s">
        <v>1285</v>
      </c>
      <c r="AU365" s="1074" t="s">
        <v>1284</v>
      </c>
      <c r="AV365" s="1073" t="s">
        <v>1261</v>
      </c>
      <c r="AW365" s="1073" t="s">
        <v>3670</v>
      </c>
      <c r="AX365" s="1073" t="s">
        <v>457</v>
      </c>
      <c r="AY365" s="1074" t="s">
        <v>1262</v>
      </c>
    </row>
    <row r="366" spans="2:65" s="1048" customFormat="1" ht="25.5" customHeight="1">
      <c r="B366" s="1072"/>
      <c r="C366" s="1185" t="s">
        <v>2123</v>
      </c>
      <c r="D366" s="1185" t="s">
        <v>1257</v>
      </c>
      <c r="E366" s="1186" t="s">
        <v>2113</v>
      </c>
      <c r="F366" s="1374" t="s">
        <v>2112</v>
      </c>
      <c r="G366" s="1374"/>
      <c r="H366" s="1374"/>
      <c r="I366" s="1374"/>
      <c r="J366" s="1187" t="s">
        <v>1292</v>
      </c>
      <c r="K366" s="1188">
        <v>4153.237</v>
      </c>
      <c r="L366" s="1375">
        <v>0</v>
      </c>
      <c r="M366" s="1375"/>
      <c r="N366" s="1376">
        <f>ROUND(L366*K366,2)</f>
        <v>0</v>
      </c>
      <c r="O366" s="1376"/>
      <c r="P366" s="1376"/>
      <c r="Q366" s="1376"/>
      <c r="R366" s="1071"/>
      <c r="T366" s="1057" t="s">
        <v>3256</v>
      </c>
      <c r="U366" s="1070" t="s">
        <v>1256</v>
      </c>
      <c r="V366" s="1065"/>
      <c r="W366" s="1069">
        <f>V366*K366</f>
        <v>0</v>
      </c>
      <c r="X366" s="1069">
        <v>0</v>
      </c>
      <c r="Y366" s="1069">
        <f>X366*K366</f>
        <v>0</v>
      </c>
      <c r="Z366" s="1069">
        <v>0</v>
      </c>
      <c r="AA366" s="1068">
        <f>Z366*K366</f>
        <v>0</v>
      </c>
      <c r="AR366" s="1053" t="s">
        <v>1261</v>
      </c>
      <c r="AT366" s="1053" t="s">
        <v>1257</v>
      </c>
      <c r="AU366" s="1053" t="s">
        <v>1284</v>
      </c>
      <c r="AY366" s="1053" t="s">
        <v>1262</v>
      </c>
      <c r="BE366" s="1052">
        <f>IF(U366="základní",N366,0)</f>
        <v>0</v>
      </c>
      <c r="BF366" s="1052">
        <f>IF(U366="snížená",N366,0)</f>
        <v>0</v>
      </c>
      <c r="BG366" s="1052">
        <f>IF(U366="zákl. přenesená",N366,0)</f>
        <v>0</v>
      </c>
      <c r="BH366" s="1052">
        <f>IF(U366="sníž. přenesená",N366,0)</f>
        <v>0</v>
      </c>
      <c r="BI366" s="1052">
        <f>IF(U366="nulová",N366,0)</f>
        <v>0</v>
      </c>
      <c r="BJ366" s="1053" t="s">
        <v>457</v>
      </c>
      <c r="BK366" s="1052">
        <f>ROUND(L366*K366,2)</f>
        <v>0</v>
      </c>
      <c r="BL366" s="1053" t="s">
        <v>1261</v>
      </c>
      <c r="BM366" s="1053" t="s">
        <v>1891</v>
      </c>
    </row>
    <row r="367" spans="2:65" s="1048" customFormat="1" ht="38.25" customHeight="1">
      <c r="B367" s="1072"/>
      <c r="C367" s="1185" t="s">
        <v>2119</v>
      </c>
      <c r="D367" s="1185" t="s">
        <v>1257</v>
      </c>
      <c r="E367" s="1186" t="s">
        <v>2110</v>
      </c>
      <c r="F367" s="1374" t="s">
        <v>2109</v>
      </c>
      <c r="G367" s="1374"/>
      <c r="H367" s="1374"/>
      <c r="I367" s="1374"/>
      <c r="J367" s="1187" t="s">
        <v>1292</v>
      </c>
      <c r="K367" s="1188">
        <v>4491.89</v>
      </c>
      <c r="L367" s="1375">
        <v>0</v>
      </c>
      <c r="M367" s="1375"/>
      <c r="N367" s="1376">
        <f>ROUND(L367*K367,2)</f>
        <v>0</v>
      </c>
      <c r="O367" s="1376"/>
      <c r="P367" s="1376"/>
      <c r="Q367" s="1376"/>
      <c r="R367" s="1071"/>
      <c r="T367" s="1057" t="s">
        <v>3256</v>
      </c>
      <c r="U367" s="1070" t="s">
        <v>1256</v>
      </c>
      <c r="V367" s="1065"/>
      <c r="W367" s="1069">
        <f>V367*K367</f>
        <v>0</v>
      </c>
      <c r="X367" s="1069">
        <v>0</v>
      </c>
      <c r="Y367" s="1069">
        <f>X367*K367</f>
        <v>0</v>
      </c>
      <c r="Z367" s="1069">
        <v>0</v>
      </c>
      <c r="AA367" s="1068">
        <f>Z367*K367</f>
        <v>0</v>
      </c>
      <c r="AR367" s="1053" t="s">
        <v>1261</v>
      </c>
      <c r="AT367" s="1053" t="s">
        <v>1257</v>
      </c>
      <c r="AU367" s="1053" t="s">
        <v>1284</v>
      </c>
      <c r="AY367" s="1053" t="s">
        <v>1262</v>
      </c>
      <c r="BE367" s="1052">
        <f>IF(U367="základní",N367,0)</f>
        <v>0</v>
      </c>
      <c r="BF367" s="1052">
        <f>IF(U367="snížená",N367,0)</f>
        <v>0</v>
      </c>
      <c r="BG367" s="1052">
        <f>IF(U367="zákl. přenesená",N367,0)</f>
        <v>0</v>
      </c>
      <c r="BH367" s="1052">
        <f>IF(U367="sníž. přenesená",N367,0)</f>
        <v>0</v>
      </c>
      <c r="BI367" s="1052">
        <f>IF(U367="nulová",N367,0)</f>
        <v>0</v>
      </c>
      <c r="BJ367" s="1053" t="s">
        <v>457</v>
      </c>
      <c r="BK367" s="1052">
        <f>ROUND(L367*K367,2)</f>
        <v>0</v>
      </c>
      <c r="BL367" s="1053" t="s">
        <v>1261</v>
      </c>
      <c r="BM367" s="1053" t="s">
        <v>1886</v>
      </c>
    </row>
    <row r="368" spans="2:65" s="1048" customFormat="1" ht="25.5" customHeight="1">
      <c r="B368" s="1072"/>
      <c r="C368" s="1185" t="s">
        <v>2115</v>
      </c>
      <c r="D368" s="1185" t="s">
        <v>1257</v>
      </c>
      <c r="E368" s="1186" t="s">
        <v>2107</v>
      </c>
      <c r="F368" s="1374" t="s">
        <v>2106</v>
      </c>
      <c r="G368" s="1374"/>
      <c r="H368" s="1374"/>
      <c r="I368" s="1374"/>
      <c r="J368" s="1187" t="s">
        <v>1292</v>
      </c>
      <c r="K368" s="1188">
        <v>4491.89</v>
      </c>
      <c r="L368" s="1375">
        <v>0</v>
      </c>
      <c r="M368" s="1375"/>
      <c r="N368" s="1376">
        <f>ROUND(L368*K368,2)</f>
        <v>0</v>
      </c>
      <c r="O368" s="1376"/>
      <c r="P368" s="1376"/>
      <c r="Q368" s="1376"/>
      <c r="R368" s="1071"/>
      <c r="T368" s="1057" t="s">
        <v>3256</v>
      </c>
      <c r="U368" s="1070" t="s">
        <v>1256</v>
      </c>
      <c r="V368" s="1065"/>
      <c r="W368" s="1069">
        <f>V368*K368</f>
        <v>0</v>
      </c>
      <c r="X368" s="1069">
        <v>0</v>
      </c>
      <c r="Y368" s="1069">
        <f>X368*K368</f>
        <v>0</v>
      </c>
      <c r="Z368" s="1069">
        <v>0</v>
      </c>
      <c r="AA368" s="1068">
        <f>Z368*K368</f>
        <v>0</v>
      </c>
      <c r="AR368" s="1053" t="s">
        <v>1261</v>
      </c>
      <c r="AT368" s="1053" t="s">
        <v>1257</v>
      </c>
      <c r="AU368" s="1053" t="s">
        <v>1284</v>
      </c>
      <c r="AY368" s="1053" t="s">
        <v>1262</v>
      </c>
      <c r="BE368" s="1052">
        <f>IF(U368="základní",N368,0)</f>
        <v>0</v>
      </c>
      <c r="BF368" s="1052">
        <f>IF(U368="snížená",N368,0)</f>
        <v>0</v>
      </c>
      <c r="BG368" s="1052">
        <f>IF(U368="zákl. přenesená",N368,0)</f>
        <v>0</v>
      </c>
      <c r="BH368" s="1052">
        <f>IF(U368="sníž. přenesená",N368,0)</f>
        <v>0</v>
      </c>
      <c r="BI368" s="1052">
        <f>IF(U368="nulová",N368,0)</f>
        <v>0</v>
      </c>
      <c r="BJ368" s="1053" t="s">
        <v>457</v>
      </c>
      <c r="BK368" s="1052">
        <f>ROUND(L368*K368,2)</f>
        <v>0</v>
      </c>
      <c r="BL368" s="1053" t="s">
        <v>1261</v>
      </c>
      <c r="BM368" s="1053" t="s">
        <v>1879</v>
      </c>
    </row>
    <row r="369" spans="2:51" s="1080" customFormat="1" ht="25.5" customHeight="1">
      <c r="B369" s="1086"/>
      <c r="C369" s="1177"/>
      <c r="D369" s="1177"/>
      <c r="E369" s="1189" t="s">
        <v>3256</v>
      </c>
      <c r="F369" s="1377" t="s">
        <v>3649</v>
      </c>
      <c r="G369" s="1378"/>
      <c r="H369" s="1378"/>
      <c r="I369" s="1378"/>
      <c r="J369" s="1177"/>
      <c r="K369" s="1190">
        <v>1840.139</v>
      </c>
      <c r="L369" s="1083"/>
      <c r="M369" s="1083"/>
      <c r="N369" s="1177"/>
      <c r="O369" s="1177"/>
      <c r="P369" s="1177"/>
      <c r="Q369" s="1177"/>
      <c r="R369" s="1085"/>
      <c r="T369" s="1084"/>
      <c r="U369" s="1083"/>
      <c r="V369" s="1083"/>
      <c r="W369" s="1083"/>
      <c r="X369" s="1083"/>
      <c r="Y369" s="1083"/>
      <c r="Z369" s="1083"/>
      <c r="AA369" s="1082"/>
      <c r="AT369" s="1081" t="s">
        <v>1285</v>
      </c>
      <c r="AU369" s="1081" t="s">
        <v>1284</v>
      </c>
      <c r="AV369" s="1080" t="s">
        <v>1284</v>
      </c>
      <c r="AW369" s="1080" t="s">
        <v>3670</v>
      </c>
      <c r="AX369" s="1080" t="s">
        <v>1258</v>
      </c>
      <c r="AY369" s="1081" t="s">
        <v>1262</v>
      </c>
    </row>
    <row r="370" spans="2:51" s="1080" customFormat="1" ht="16.5" customHeight="1">
      <c r="B370" s="1086"/>
      <c r="C370" s="1177"/>
      <c r="D370" s="1177"/>
      <c r="E370" s="1189" t="s">
        <v>3256</v>
      </c>
      <c r="F370" s="1379" t="s">
        <v>2105</v>
      </c>
      <c r="G370" s="1380"/>
      <c r="H370" s="1380"/>
      <c r="I370" s="1380"/>
      <c r="J370" s="1177"/>
      <c r="K370" s="1190">
        <v>659.16</v>
      </c>
      <c r="L370" s="1083"/>
      <c r="M370" s="1083"/>
      <c r="N370" s="1177"/>
      <c r="O370" s="1177"/>
      <c r="P370" s="1177"/>
      <c r="Q370" s="1177"/>
      <c r="R370" s="1085"/>
      <c r="T370" s="1084"/>
      <c r="U370" s="1083"/>
      <c r="V370" s="1083"/>
      <c r="W370" s="1083"/>
      <c r="X370" s="1083"/>
      <c r="Y370" s="1083"/>
      <c r="Z370" s="1083"/>
      <c r="AA370" s="1082"/>
      <c r="AT370" s="1081" t="s">
        <v>1285</v>
      </c>
      <c r="AU370" s="1081" t="s">
        <v>1284</v>
      </c>
      <c r="AV370" s="1080" t="s">
        <v>1284</v>
      </c>
      <c r="AW370" s="1080" t="s">
        <v>3670</v>
      </c>
      <c r="AX370" s="1080" t="s">
        <v>1258</v>
      </c>
      <c r="AY370" s="1081" t="s">
        <v>1262</v>
      </c>
    </row>
    <row r="371" spans="2:51" s="1080" customFormat="1" ht="16.5" customHeight="1">
      <c r="B371" s="1086"/>
      <c r="C371" s="1177"/>
      <c r="D371" s="1177"/>
      <c r="E371" s="1189" t="s">
        <v>3256</v>
      </c>
      <c r="F371" s="1379" t="s">
        <v>2104</v>
      </c>
      <c r="G371" s="1380"/>
      <c r="H371" s="1380"/>
      <c r="I371" s="1380"/>
      <c r="J371" s="1177"/>
      <c r="K371" s="1190">
        <v>78.32</v>
      </c>
      <c r="L371" s="1083"/>
      <c r="M371" s="1083"/>
      <c r="N371" s="1177"/>
      <c r="O371" s="1177"/>
      <c r="P371" s="1177"/>
      <c r="Q371" s="1177"/>
      <c r="R371" s="1085"/>
      <c r="T371" s="1084"/>
      <c r="U371" s="1083"/>
      <c r="V371" s="1083"/>
      <c r="W371" s="1083"/>
      <c r="X371" s="1083"/>
      <c r="Y371" s="1083"/>
      <c r="Z371" s="1083"/>
      <c r="AA371" s="1082"/>
      <c r="AT371" s="1081" t="s">
        <v>1285</v>
      </c>
      <c r="AU371" s="1081" t="s">
        <v>1284</v>
      </c>
      <c r="AV371" s="1080" t="s">
        <v>1284</v>
      </c>
      <c r="AW371" s="1080" t="s">
        <v>3670</v>
      </c>
      <c r="AX371" s="1080" t="s">
        <v>1258</v>
      </c>
      <c r="AY371" s="1081" t="s">
        <v>1262</v>
      </c>
    </row>
    <row r="372" spans="2:51" s="1080" customFormat="1" ht="25.5" customHeight="1">
      <c r="B372" s="1086"/>
      <c r="C372" s="1177"/>
      <c r="D372" s="1177"/>
      <c r="E372" s="1189" t="s">
        <v>3256</v>
      </c>
      <c r="F372" s="1379" t="s">
        <v>3648</v>
      </c>
      <c r="G372" s="1380"/>
      <c r="H372" s="1380"/>
      <c r="I372" s="1380"/>
      <c r="J372" s="1177"/>
      <c r="K372" s="1190">
        <v>121.153</v>
      </c>
      <c r="L372" s="1083"/>
      <c r="M372" s="1083"/>
      <c r="N372" s="1177"/>
      <c r="O372" s="1177"/>
      <c r="P372" s="1177"/>
      <c r="Q372" s="1177"/>
      <c r="R372" s="1085"/>
      <c r="T372" s="1084"/>
      <c r="U372" s="1083"/>
      <c r="V372" s="1083"/>
      <c r="W372" s="1083"/>
      <c r="X372" s="1083"/>
      <c r="Y372" s="1083"/>
      <c r="Z372" s="1083"/>
      <c r="AA372" s="1082"/>
      <c r="AT372" s="1081" t="s">
        <v>1285</v>
      </c>
      <c r="AU372" s="1081" t="s">
        <v>1284</v>
      </c>
      <c r="AV372" s="1080" t="s">
        <v>1284</v>
      </c>
      <c r="AW372" s="1080" t="s">
        <v>3670</v>
      </c>
      <c r="AX372" s="1080" t="s">
        <v>1258</v>
      </c>
      <c r="AY372" s="1081" t="s">
        <v>1262</v>
      </c>
    </row>
    <row r="373" spans="2:51" s="1080" customFormat="1" ht="16.5" customHeight="1">
      <c r="B373" s="1086"/>
      <c r="C373" s="1177"/>
      <c r="D373" s="1177"/>
      <c r="E373" s="1189" t="s">
        <v>3256</v>
      </c>
      <c r="F373" s="1379" t="s">
        <v>3647</v>
      </c>
      <c r="G373" s="1380"/>
      <c r="H373" s="1380"/>
      <c r="I373" s="1380"/>
      <c r="J373" s="1177"/>
      <c r="K373" s="1190">
        <v>1793.118</v>
      </c>
      <c r="L373" s="1083"/>
      <c r="M373" s="1083"/>
      <c r="N373" s="1177"/>
      <c r="O373" s="1177"/>
      <c r="P373" s="1177"/>
      <c r="Q373" s="1177"/>
      <c r="R373" s="1085"/>
      <c r="T373" s="1084"/>
      <c r="U373" s="1083"/>
      <c r="V373" s="1083"/>
      <c r="W373" s="1083"/>
      <c r="X373" s="1083"/>
      <c r="Y373" s="1083"/>
      <c r="Z373" s="1083"/>
      <c r="AA373" s="1082"/>
      <c r="AT373" s="1081" t="s">
        <v>1285</v>
      </c>
      <c r="AU373" s="1081" t="s">
        <v>1284</v>
      </c>
      <c r="AV373" s="1080" t="s">
        <v>1284</v>
      </c>
      <c r="AW373" s="1080" t="s">
        <v>3670</v>
      </c>
      <c r="AX373" s="1080" t="s">
        <v>1258</v>
      </c>
      <c r="AY373" s="1081" t="s">
        <v>1262</v>
      </c>
    </row>
    <row r="374" spans="2:51" s="1073" customFormat="1" ht="16.5" customHeight="1">
      <c r="B374" s="1079"/>
      <c r="C374" s="1178"/>
      <c r="D374" s="1178"/>
      <c r="E374" s="1191" t="s">
        <v>3256</v>
      </c>
      <c r="F374" s="1372" t="s">
        <v>1386</v>
      </c>
      <c r="G374" s="1373"/>
      <c r="H374" s="1373"/>
      <c r="I374" s="1373"/>
      <c r="J374" s="1178"/>
      <c r="K374" s="1192">
        <v>4491.89</v>
      </c>
      <c r="L374" s="1076"/>
      <c r="M374" s="1076"/>
      <c r="N374" s="1178"/>
      <c r="O374" s="1178"/>
      <c r="P374" s="1178"/>
      <c r="Q374" s="1178"/>
      <c r="R374" s="1078"/>
      <c r="T374" s="1077"/>
      <c r="U374" s="1076"/>
      <c r="V374" s="1076"/>
      <c r="W374" s="1076"/>
      <c r="X374" s="1076"/>
      <c r="Y374" s="1076"/>
      <c r="Z374" s="1076"/>
      <c r="AA374" s="1075"/>
      <c r="AT374" s="1074" t="s">
        <v>1285</v>
      </c>
      <c r="AU374" s="1074" t="s">
        <v>1284</v>
      </c>
      <c r="AV374" s="1073" t="s">
        <v>1261</v>
      </c>
      <c r="AW374" s="1073" t="s">
        <v>3670</v>
      </c>
      <c r="AX374" s="1073" t="s">
        <v>457</v>
      </c>
      <c r="AY374" s="1074" t="s">
        <v>1262</v>
      </c>
    </row>
    <row r="375" spans="2:65" s="1048" customFormat="1" ht="25.5" customHeight="1">
      <c r="B375" s="1072"/>
      <c r="C375" s="1185" t="s">
        <v>2114</v>
      </c>
      <c r="D375" s="1185" t="s">
        <v>1257</v>
      </c>
      <c r="E375" s="1186" t="s">
        <v>2102</v>
      </c>
      <c r="F375" s="1374" t="s">
        <v>3884</v>
      </c>
      <c r="G375" s="1374"/>
      <c r="H375" s="1374"/>
      <c r="I375" s="1374"/>
      <c r="J375" s="1187" t="s">
        <v>1292</v>
      </c>
      <c r="K375" s="1188">
        <v>261.74</v>
      </c>
      <c r="L375" s="1375">
        <v>0</v>
      </c>
      <c r="M375" s="1375"/>
      <c r="N375" s="1376">
        <f>ROUND(L375*K375,2)</f>
        <v>0</v>
      </c>
      <c r="O375" s="1376"/>
      <c r="P375" s="1376"/>
      <c r="Q375" s="1376"/>
      <c r="R375" s="1071"/>
      <c r="T375" s="1057" t="s">
        <v>3256</v>
      </c>
      <c r="U375" s="1070" t="s">
        <v>1256</v>
      </c>
      <c r="V375" s="1065"/>
      <c r="W375" s="1069">
        <f>V375*K375</f>
        <v>0</v>
      </c>
      <c r="X375" s="1069">
        <v>0</v>
      </c>
      <c r="Y375" s="1069">
        <f>X375*K375</f>
        <v>0</v>
      </c>
      <c r="Z375" s="1069">
        <v>0</v>
      </c>
      <c r="AA375" s="1068">
        <f>Z375*K375</f>
        <v>0</v>
      </c>
      <c r="AR375" s="1053" t="s">
        <v>1261</v>
      </c>
      <c r="AT375" s="1053" t="s">
        <v>1257</v>
      </c>
      <c r="AU375" s="1053" t="s">
        <v>1284</v>
      </c>
      <c r="AY375" s="1053" t="s">
        <v>1262</v>
      </c>
      <c r="BE375" s="1052">
        <f>IF(U375="základní",N375,0)</f>
        <v>0</v>
      </c>
      <c r="BF375" s="1052">
        <f>IF(U375="snížená",N375,0)</f>
        <v>0</v>
      </c>
      <c r="BG375" s="1052">
        <f>IF(U375="zákl. přenesená",N375,0)</f>
        <v>0</v>
      </c>
      <c r="BH375" s="1052">
        <f>IF(U375="sníž. přenesená",N375,0)</f>
        <v>0</v>
      </c>
      <c r="BI375" s="1052">
        <f>IF(U375="nulová",N375,0)</f>
        <v>0</v>
      </c>
      <c r="BJ375" s="1053" t="s">
        <v>457</v>
      </c>
      <c r="BK375" s="1052">
        <f>ROUND(L375*K375,2)</f>
        <v>0</v>
      </c>
      <c r="BL375" s="1053" t="s">
        <v>1261</v>
      </c>
      <c r="BM375" s="1053" t="s">
        <v>1874</v>
      </c>
    </row>
    <row r="376" spans="2:51" s="1080" customFormat="1" ht="25.5" customHeight="1">
      <c r="B376" s="1086"/>
      <c r="C376" s="1177"/>
      <c r="D376" s="1177"/>
      <c r="E376" s="1189" t="s">
        <v>3256</v>
      </c>
      <c r="F376" s="1377" t="s">
        <v>2101</v>
      </c>
      <c r="G376" s="1378"/>
      <c r="H376" s="1378"/>
      <c r="I376" s="1378"/>
      <c r="J376" s="1177"/>
      <c r="K376" s="1190">
        <v>261.74</v>
      </c>
      <c r="L376" s="1083"/>
      <c r="M376" s="1083"/>
      <c r="N376" s="1177"/>
      <c r="O376" s="1177"/>
      <c r="P376" s="1177"/>
      <c r="Q376" s="1177"/>
      <c r="R376" s="1085"/>
      <c r="T376" s="1084"/>
      <c r="U376" s="1083"/>
      <c r="V376" s="1083"/>
      <c r="W376" s="1083"/>
      <c r="X376" s="1083"/>
      <c r="Y376" s="1083"/>
      <c r="Z376" s="1083"/>
      <c r="AA376" s="1082"/>
      <c r="AT376" s="1081" t="s">
        <v>1285</v>
      </c>
      <c r="AU376" s="1081" t="s">
        <v>1284</v>
      </c>
      <c r="AV376" s="1080" t="s">
        <v>1284</v>
      </c>
      <c r="AW376" s="1080" t="s">
        <v>3670</v>
      </c>
      <c r="AX376" s="1080" t="s">
        <v>1258</v>
      </c>
      <c r="AY376" s="1081" t="s">
        <v>1262</v>
      </c>
    </row>
    <row r="377" spans="2:51" s="1073" customFormat="1" ht="16.5" customHeight="1">
      <c r="B377" s="1079"/>
      <c r="C377" s="1178"/>
      <c r="D377" s="1178"/>
      <c r="E377" s="1191" t="s">
        <v>3256</v>
      </c>
      <c r="F377" s="1372" t="s">
        <v>1386</v>
      </c>
      <c r="G377" s="1373"/>
      <c r="H377" s="1373"/>
      <c r="I377" s="1373"/>
      <c r="J377" s="1178"/>
      <c r="K377" s="1192">
        <v>261.74</v>
      </c>
      <c r="L377" s="1076"/>
      <c r="M377" s="1076"/>
      <c r="N377" s="1178"/>
      <c r="O377" s="1178"/>
      <c r="P377" s="1178"/>
      <c r="Q377" s="1178"/>
      <c r="R377" s="1078"/>
      <c r="T377" s="1077"/>
      <c r="U377" s="1076"/>
      <c r="V377" s="1076"/>
      <c r="W377" s="1076"/>
      <c r="X377" s="1076"/>
      <c r="Y377" s="1076"/>
      <c r="Z377" s="1076"/>
      <c r="AA377" s="1075"/>
      <c r="AT377" s="1074" t="s">
        <v>1285</v>
      </c>
      <c r="AU377" s="1074" t="s">
        <v>1284</v>
      </c>
      <c r="AV377" s="1073" t="s">
        <v>1261</v>
      </c>
      <c r="AW377" s="1073" t="s">
        <v>3670</v>
      </c>
      <c r="AX377" s="1073" t="s">
        <v>457</v>
      </c>
      <c r="AY377" s="1074" t="s">
        <v>1262</v>
      </c>
    </row>
    <row r="378" spans="2:65" s="1048" customFormat="1" ht="38.25" customHeight="1">
      <c r="B378" s="1072"/>
      <c r="C378" s="1185" t="s">
        <v>2111</v>
      </c>
      <c r="D378" s="1185" t="s">
        <v>1257</v>
      </c>
      <c r="E378" s="1186" t="s">
        <v>2098</v>
      </c>
      <c r="F378" s="1374" t="s">
        <v>2097</v>
      </c>
      <c r="G378" s="1374"/>
      <c r="H378" s="1374"/>
      <c r="I378" s="1374"/>
      <c r="J378" s="1187" t="s">
        <v>1292</v>
      </c>
      <c r="K378" s="1188">
        <v>338.264</v>
      </c>
      <c r="L378" s="1375">
        <v>0</v>
      </c>
      <c r="M378" s="1375"/>
      <c r="N378" s="1376">
        <f>ROUND(L378*K378,2)</f>
        <v>0</v>
      </c>
      <c r="O378" s="1376"/>
      <c r="P378" s="1376"/>
      <c r="Q378" s="1376"/>
      <c r="R378" s="1071"/>
      <c r="T378" s="1057" t="s">
        <v>3256</v>
      </c>
      <c r="U378" s="1070" t="s">
        <v>1256</v>
      </c>
      <c r="V378" s="1065"/>
      <c r="W378" s="1069">
        <f>V378*K378</f>
        <v>0</v>
      </c>
      <c r="X378" s="1069">
        <v>0</v>
      </c>
      <c r="Y378" s="1069">
        <f>X378*K378</f>
        <v>0</v>
      </c>
      <c r="Z378" s="1069">
        <v>0</v>
      </c>
      <c r="AA378" s="1068">
        <f>Z378*K378</f>
        <v>0</v>
      </c>
      <c r="AR378" s="1053" t="s">
        <v>1261</v>
      </c>
      <c r="AT378" s="1053" t="s">
        <v>1257</v>
      </c>
      <c r="AU378" s="1053" t="s">
        <v>1284</v>
      </c>
      <c r="AY378" s="1053" t="s">
        <v>1262</v>
      </c>
      <c r="BE378" s="1052">
        <f>IF(U378="základní",N378,0)</f>
        <v>0</v>
      </c>
      <c r="BF378" s="1052">
        <f>IF(U378="snížená",N378,0)</f>
        <v>0</v>
      </c>
      <c r="BG378" s="1052">
        <f>IF(U378="zákl. přenesená",N378,0)</f>
        <v>0</v>
      </c>
      <c r="BH378" s="1052">
        <f>IF(U378="sníž. přenesená",N378,0)</f>
        <v>0</v>
      </c>
      <c r="BI378" s="1052">
        <f>IF(U378="nulová",N378,0)</f>
        <v>0</v>
      </c>
      <c r="BJ378" s="1053" t="s">
        <v>457</v>
      </c>
      <c r="BK378" s="1052">
        <f>ROUND(L378*K378,2)</f>
        <v>0</v>
      </c>
      <c r="BL378" s="1053" t="s">
        <v>1261</v>
      </c>
      <c r="BM378" s="1053" t="s">
        <v>1868</v>
      </c>
    </row>
    <row r="379" spans="2:51" s="1080" customFormat="1" ht="38.25" customHeight="1">
      <c r="B379" s="1086"/>
      <c r="C379" s="1177"/>
      <c r="D379" s="1177"/>
      <c r="E379" s="1189" t="s">
        <v>3256</v>
      </c>
      <c r="F379" s="1377" t="s">
        <v>2096</v>
      </c>
      <c r="G379" s="1378"/>
      <c r="H379" s="1378"/>
      <c r="I379" s="1378"/>
      <c r="J379" s="1177"/>
      <c r="K379" s="1190">
        <v>306.772</v>
      </c>
      <c r="L379" s="1083"/>
      <c r="M379" s="1083"/>
      <c r="N379" s="1177"/>
      <c r="O379" s="1177"/>
      <c r="P379" s="1177"/>
      <c r="Q379" s="1177"/>
      <c r="R379" s="1085"/>
      <c r="T379" s="1084"/>
      <c r="U379" s="1083"/>
      <c r="V379" s="1083"/>
      <c r="W379" s="1083"/>
      <c r="X379" s="1083"/>
      <c r="Y379" s="1083"/>
      <c r="Z379" s="1083"/>
      <c r="AA379" s="1082"/>
      <c r="AT379" s="1081" t="s">
        <v>1285</v>
      </c>
      <c r="AU379" s="1081" t="s">
        <v>1284</v>
      </c>
      <c r="AV379" s="1080" t="s">
        <v>1284</v>
      </c>
      <c r="AW379" s="1080" t="s">
        <v>3670</v>
      </c>
      <c r="AX379" s="1080" t="s">
        <v>1258</v>
      </c>
      <c r="AY379" s="1081" t="s">
        <v>1262</v>
      </c>
    </row>
    <row r="380" spans="2:51" s="1080" customFormat="1" ht="16.5" customHeight="1">
      <c r="B380" s="1086"/>
      <c r="C380" s="1177"/>
      <c r="D380" s="1177"/>
      <c r="E380" s="1189" t="s">
        <v>3256</v>
      </c>
      <c r="F380" s="1379" t="s">
        <v>2089</v>
      </c>
      <c r="G380" s="1380"/>
      <c r="H380" s="1380"/>
      <c r="I380" s="1380"/>
      <c r="J380" s="1177"/>
      <c r="K380" s="1190">
        <v>31.492</v>
      </c>
      <c r="L380" s="1083"/>
      <c r="M380" s="1083"/>
      <c r="N380" s="1177"/>
      <c r="O380" s="1177"/>
      <c r="P380" s="1177"/>
      <c r="Q380" s="1177"/>
      <c r="R380" s="1085"/>
      <c r="T380" s="1084"/>
      <c r="U380" s="1083"/>
      <c r="V380" s="1083"/>
      <c r="W380" s="1083"/>
      <c r="X380" s="1083"/>
      <c r="Y380" s="1083"/>
      <c r="Z380" s="1083"/>
      <c r="AA380" s="1082"/>
      <c r="AT380" s="1081" t="s">
        <v>1285</v>
      </c>
      <c r="AU380" s="1081" t="s">
        <v>1284</v>
      </c>
      <c r="AV380" s="1080" t="s">
        <v>1284</v>
      </c>
      <c r="AW380" s="1080" t="s">
        <v>3670</v>
      </c>
      <c r="AX380" s="1080" t="s">
        <v>1258</v>
      </c>
      <c r="AY380" s="1081" t="s">
        <v>1262</v>
      </c>
    </row>
    <row r="381" spans="2:51" s="1073" customFormat="1" ht="16.5" customHeight="1">
      <c r="B381" s="1079"/>
      <c r="C381" s="1178"/>
      <c r="D381" s="1178"/>
      <c r="E381" s="1191" t="s">
        <v>3256</v>
      </c>
      <c r="F381" s="1372" t="s">
        <v>1386</v>
      </c>
      <c r="G381" s="1373"/>
      <c r="H381" s="1373"/>
      <c r="I381" s="1373"/>
      <c r="J381" s="1178"/>
      <c r="K381" s="1192">
        <v>338.264</v>
      </c>
      <c r="L381" s="1076"/>
      <c r="M381" s="1076"/>
      <c r="N381" s="1178"/>
      <c r="O381" s="1178"/>
      <c r="P381" s="1178"/>
      <c r="Q381" s="1178"/>
      <c r="R381" s="1078"/>
      <c r="T381" s="1077"/>
      <c r="U381" s="1076"/>
      <c r="V381" s="1076"/>
      <c r="W381" s="1076"/>
      <c r="X381" s="1076"/>
      <c r="Y381" s="1076"/>
      <c r="Z381" s="1076"/>
      <c r="AA381" s="1075"/>
      <c r="AT381" s="1074" t="s">
        <v>1285</v>
      </c>
      <c r="AU381" s="1074" t="s">
        <v>1284</v>
      </c>
      <c r="AV381" s="1073" t="s">
        <v>1261</v>
      </c>
      <c r="AW381" s="1073" t="s">
        <v>3670</v>
      </c>
      <c r="AX381" s="1073" t="s">
        <v>457</v>
      </c>
      <c r="AY381" s="1074" t="s">
        <v>1262</v>
      </c>
    </row>
    <row r="382" spans="2:65" s="1048" customFormat="1" ht="25.5" customHeight="1">
      <c r="B382" s="1072"/>
      <c r="C382" s="1193" t="s">
        <v>2108</v>
      </c>
      <c r="D382" s="1193" t="s">
        <v>1263</v>
      </c>
      <c r="E382" s="1194" t="s">
        <v>2094</v>
      </c>
      <c r="F382" s="1383" t="s">
        <v>2093</v>
      </c>
      <c r="G382" s="1383"/>
      <c r="H382" s="1383"/>
      <c r="I382" s="1383"/>
      <c r="J382" s="1195" t="s">
        <v>1292</v>
      </c>
      <c r="K382" s="1196">
        <v>345.029</v>
      </c>
      <c r="L382" s="1384">
        <v>0</v>
      </c>
      <c r="M382" s="1384"/>
      <c r="N382" s="1385">
        <f>ROUND(L382*K382,2)</f>
        <v>0</v>
      </c>
      <c r="O382" s="1376"/>
      <c r="P382" s="1376"/>
      <c r="Q382" s="1376"/>
      <c r="R382" s="1071"/>
      <c r="T382" s="1057" t="s">
        <v>3256</v>
      </c>
      <c r="U382" s="1070" t="s">
        <v>1256</v>
      </c>
      <c r="V382" s="1065"/>
      <c r="W382" s="1069">
        <f>V382*K382</f>
        <v>0</v>
      </c>
      <c r="X382" s="1069">
        <v>0</v>
      </c>
      <c r="Y382" s="1069">
        <f>X382*K382</f>
        <v>0</v>
      </c>
      <c r="Z382" s="1069">
        <v>0</v>
      </c>
      <c r="AA382" s="1068">
        <f>Z382*K382</f>
        <v>0</v>
      </c>
      <c r="AR382" s="1053" t="s">
        <v>1264</v>
      </c>
      <c r="AT382" s="1053" t="s">
        <v>1263</v>
      </c>
      <c r="AU382" s="1053" t="s">
        <v>1284</v>
      </c>
      <c r="AY382" s="1053" t="s">
        <v>1262</v>
      </c>
      <c r="BE382" s="1052">
        <f>IF(U382="základní",N382,0)</f>
        <v>0</v>
      </c>
      <c r="BF382" s="1052">
        <f>IF(U382="snížená",N382,0)</f>
        <v>0</v>
      </c>
      <c r="BG382" s="1052">
        <f>IF(U382="zákl. přenesená",N382,0)</f>
        <v>0</v>
      </c>
      <c r="BH382" s="1052">
        <f>IF(U382="sníž. přenesená",N382,0)</f>
        <v>0</v>
      </c>
      <c r="BI382" s="1052">
        <f>IF(U382="nulová",N382,0)</f>
        <v>0</v>
      </c>
      <c r="BJ382" s="1053" t="s">
        <v>457</v>
      </c>
      <c r="BK382" s="1052">
        <f>ROUND(L382*K382,2)</f>
        <v>0</v>
      </c>
      <c r="BL382" s="1053" t="s">
        <v>1261</v>
      </c>
      <c r="BM382" s="1053" t="s">
        <v>1862</v>
      </c>
    </row>
    <row r="383" spans="2:65" s="1048" customFormat="1" ht="25.5" customHeight="1">
      <c r="B383" s="1072"/>
      <c r="C383" s="1185" t="s">
        <v>2103</v>
      </c>
      <c r="D383" s="1185" t="s">
        <v>1257</v>
      </c>
      <c r="E383" s="1186" t="s">
        <v>2091</v>
      </c>
      <c r="F383" s="1374" t="s">
        <v>2090</v>
      </c>
      <c r="G383" s="1374"/>
      <c r="H383" s="1374"/>
      <c r="I383" s="1374"/>
      <c r="J383" s="1187" t="s">
        <v>14</v>
      </c>
      <c r="K383" s="1188">
        <v>31.492</v>
      </c>
      <c r="L383" s="1375">
        <v>0</v>
      </c>
      <c r="M383" s="1375"/>
      <c r="N383" s="1376">
        <f>ROUND(L383*K383,2)</f>
        <v>0</v>
      </c>
      <c r="O383" s="1376"/>
      <c r="P383" s="1376"/>
      <c r="Q383" s="1376"/>
      <c r="R383" s="1071"/>
      <c r="T383" s="1057" t="s">
        <v>3256</v>
      </c>
      <c r="U383" s="1070" t="s">
        <v>1256</v>
      </c>
      <c r="V383" s="1065"/>
      <c r="W383" s="1069">
        <f>V383*K383</f>
        <v>0</v>
      </c>
      <c r="X383" s="1069">
        <v>0</v>
      </c>
      <c r="Y383" s="1069">
        <f>X383*K383</f>
        <v>0</v>
      </c>
      <c r="Z383" s="1069">
        <v>0</v>
      </c>
      <c r="AA383" s="1068">
        <f>Z383*K383</f>
        <v>0</v>
      </c>
      <c r="AR383" s="1053" t="s">
        <v>1261</v>
      </c>
      <c r="AT383" s="1053" t="s">
        <v>1257</v>
      </c>
      <c r="AU383" s="1053" t="s">
        <v>1284</v>
      </c>
      <c r="AY383" s="1053" t="s">
        <v>1262</v>
      </c>
      <c r="BE383" s="1052">
        <f>IF(U383="základní",N383,0)</f>
        <v>0</v>
      </c>
      <c r="BF383" s="1052">
        <f>IF(U383="snížená",N383,0)</f>
        <v>0</v>
      </c>
      <c r="BG383" s="1052">
        <f>IF(U383="zákl. přenesená",N383,0)</f>
        <v>0</v>
      </c>
      <c r="BH383" s="1052">
        <f>IF(U383="sníž. přenesená",N383,0)</f>
        <v>0</v>
      </c>
      <c r="BI383" s="1052">
        <f>IF(U383="nulová",N383,0)</f>
        <v>0</v>
      </c>
      <c r="BJ383" s="1053" t="s">
        <v>457</v>
      </c>
      <c r="BK383" s="1052">
        <f>ROUND(L383*K383,2)</f>
        <v>0</v>
      </c>
      <c r="BL383" s="1053" t="s">
        <v>1261</v>
      </c>
      <c r="BM383" s="1053" t="s">
        <v>1855</v>
      </c>
    </row>
    <row r="384" spans="2:51" s="1080" customFormat="1" ht="16.5" customHeight="1">
      <c r="B384" s="1086"/>
      <c r="C384" s="1177"/>
      <c r="D384" s="1177"/>
      <c r="E384" s="1189" t="s">
        <v>3256</v>
      </c>
      <c r="F384" s="1377" t="s">
        <v>2089</v>
      </c>
      <c r="G384" s="1378"/>
      <c r="H384" s="1378"/>
      <c r="I384" s="1378"/>
      <c r="J384" s="1177"/>
      <c r="K384" s="1190">
        <v>31.492</v>
      </c>
      <c r="L384" s="1083"/>
      <c r="M384" s="1083"/>
      <c r="N384" s="1177"/>
      <c r="O384" s="1177"/>
      <c r="P384" s="1177"/>
      <c r="Q384" s="1177"/>
      <c r="R384" s="1085"/>
      <c r="T384" s="1084"/>
      <c r="U384" s="1083"/>
      <c r="V384" s="1083"/>
      <c r="W384" s="1083"/>
      <c r="X384" s="1083"/>
      <c r="Y384" s="1083"/>
      <c r="Z384" s="1083"/>
      <c r="AA384" s="1082"/>
      <c r="AT384" s="1081" t="s">
        <v>1285</v>
      </c>
      <c r="AU384" s="1081" t="s">
        <v>1284</v>
      </c>
      <c r="AV384" s="1080" t="s">
        <v>1284</v>
      </c>
      <c r="AW384" s="1080" t="s">
        <v>3670</v>
      </c>
      <c r="AX384" s="1080" t="s">
        <v>1258</v>
      </c>
      <c r="AY384" s="1081" t="s">
        <v>1262</v>
      </c>
    </row>
    <row r="385" spans="2:51" s="1073" customFormat="1" ht="16.5" customHeight="1">
      <c r="B385" s="1079"/>
      <c r="C385" s="1178"/>
      <c r="D385" s="1178"/>
      <c r="E385" s="1191" t="s">
        <v>3256</v>
      </c>
      <c r="F385" s="1372" t="s">
        <v>1386</v>
      </c>
      <c r="G385" s="1373"/>
      <c r="H385" s="1373"/>
      <c r="I385" s="1373"/>
      <c r="J385" s="1178"/>
      <c r="K385" s="1192">
        <v>31.492</v>
      </c>
      <c r="L385" s="1076"/>
      <c r="M385" s="1076"/>
      <c r="N385" s="1178"/>
      <c r="O385" s="1178"/>
      <c r="P385" s="1178"/>
      <c r="Q385" s="1178"/>
      <c r="R385" s="1078"/>
      <c r="T385" s="1077"/>
      <c r="U385" s="1076"/>
      <c r="V385" s="1076"/>
      <c r="W385" s="1076"/>
      <c r="X385" s="1076"/>
      <c r="Y385" s="1076"/>
      <c r="Z385" s="1076"/>
      <c r="AA385" s="1075"/>
      <c r="AT385" s="1074" t="s">
        <v>1285</v>
      </c>
      <c r="AU385" s="1074" t="s">
        <v>1284</v>
      </c>
      <c r="AV385" s="1073" t="s">
        <v>1261</v>
      </c>
      <c r="AW385" s="1073" t="s">
        <v>3670</v>
      </c>
      <c r="AX385" s="1073" t="s">
        <v>457</v>
      </c>
      <c r="AY385" s="1074" t="s">
        <v>1262</v>
      </c>
    </row>
    <row r="386" spans="2:65" s="1048" customFormat="1" ht="25.5" customHeight="1">
      <c r="B386" s="1072"/>
      <c r="C386" s="1193" t="s">
        <v>2100</v>
      </c>
      <c r="D386" s="1193" t="s">
        <v>1263</v>
      </c>
      <c r="E386" s="1194" t="s">
        <v>2087</v>
      </c>
      <c r="F386" s="1383" t="s">
        <v>2086</v>
      </c>
      <c r="G386" s="1383"/>
      <c r="H386" s="1383"/>
      <c r="I386" s="1383"/>
      <c r="J386" s="1195" t="s">
        <v>14</v>
      </c>
      <c r="K386" s="1196">
        <v>35</v>
      </c>
      <c r="L386" s="1384">
        <v>0</v>
      </c>
      <c r="M386" s="1384"/>
      <c r="N386" s="1385">
        <f>ROUND(L386*K386,2)</f>
        <v>0</v>
      </c>
      <c r="O386" s="1376"/>
      <c r="P386" s="1376"/>
      <c r="Q386" s="1376"/>
      <c r="R386" s="1071"/>
      <c r="T386" s="1057" t="s">
        <v>3256</v>
      </c>
      <c r="U386" s="1070" t="s">
        <v>1256</v>
      </c>
      <c r="V386" s="1065"/>
      <c r="W386" s="1069">
        <f>V386*K386</f>
        <v>0</v>
      </c>
      <c r="X386" s="1069">
        <v>0</v>
      </c>
      <c r="Y386" s="1069">
        <f>X386*K386</f>
        <v>0</v>
      </c>
      <c r="Z386" s="1069">
        <v>0</v>
      </c>
      <c r="AA386" s="1068">
        <f>Z386*K386</f>
        <v>0</v>
      </c>
      <c r="AR386" s="1053" t="s">
        <v>1264</v>
      </c>
      <c r="AT386" s="1053" t="s">
        <v>1263</v>
      </c>
      <c r="AU386" s="1053" t="s">
        <v>1284</v>
      </c>
      <c r="AY386" s="1053" t="s">
        <v>1262</v>
      </c>
      <c r="BE386" s="1052">
        <f>IF(U386="základní",N386,0)</f>
        <v>0</v>
      </c>
      <c r="BF386" s="1052">
        <f>IF(U386="snížená",N386,0)</f>
        <v>0</v>
      </c>
      <c r="BG386" s="1052">
        <f>IF(U386="zákl. přenesená",N386,0)</f>
        <v>0</v>
      </c>
      <c r="BH386" s="1052">
        <f>IF(U386="sníž. přenesená",N386,0)</f>
        <v>0</v>
      </c>
      <c r="BI386" s="1052">
        <f>IF(U386="nulová",N386,0)</f>
        <v>0</v>
      </c>
      <c r="BJ386" s="1053" t="s">
        <v>457</v>
      </c>
      <c r="BK386" s="1052">
        <f>ROUND(L386*K386,2)</f>
        <v>0</v>
      </c>
      <c r="BL386" s="1053" t="s">
        <v>1261</v>
      </c>
      <c r="BM386" s="1053" t="s">
        <v>1848</v>
      </c>
    </row>
    <row r="387" spans="2:65" s="1048" customFormat="1" ht="16.5" customHeight="1">
      <c r="B387" s="1072"/>
      <c r="C387" s="1185" t="s">
        <v>2099</v>
      </c>
      <c r="D387" s="1185" t="s">
        <v>1257</v>
      </c>
      <c r="E387" s="1186" t="s">
        <v>2084</v>
      </c>
      <c r="F387" s="1374" t="s">
        <v>2083</v>
      </c>
      <c r="G387" s="1374"/>
      <c r="H387" s="1374"/>
      <c r="I387" s="1374"/>
      <c r="J387" s="1187" t="s">
        <v>14</v>
      </c>
      <c r="K387" s="1188">
        <v>76.8</v>
      </c>
      <c r="L387" s="1375">
        <v>0</v>
      </c>
      <c r="M387" s="1375"/>
      <c r="N387" s="1376">
        <f>ROUND(L387*K387,2)</f>
        <v>0</v>
      </c>
      <c r="O387" s="1376"/>
      <c r="P387" s="1376"/>
      <c r="Q387" s="1376"/>
      <c r="R387" s="1071"/>
      <c r="T387" s="1057" t="s">
        <v>3256</v>
      </c>
      <c r="U387" s="1070" t="s">
        <v>1256</v>
      </c>
      <c r="V387" s="1065"/>
      <c r="W387" s="1069">
        <f>V387*K387</f>
        <v>0</v>
      </c>
      <c r="X387" s="1069">
        <v>0</v>
      </c>
      <c r="Y387" s="1069">
        <f>X387*K387</f>
        <v>0</v>
      </c>
      <c r="Z387" s="1069">
        <v>0</v>
      </c>
      <c r="AA387" s="1068">
        <f>Z387*K387</f>
        <v>0</v>
      </c>
      <c r="AR387" s="1053" t="s">
        <v>1261</v>
      </c>
      <c r="AT387" s="1053" t="s">
        <v>1257</v>
      </c>
      <c r="AU387" s="1053" t="s">
        <v>1284</v>
      </c>
      <c r="AY387" s="1053" t="s">
        <v>1262</v>
      </c>
      <c r="BE387" s="1052">
        <f>IF(U387="základní",N387,0)</f>
        <v>0</v>
      </c>
      <c r="BF387" s="1052">
        <f>IF(U387="snížená",N387,0)</f>
        <v>0</v>
      </c>
      <c r="BG387" s="1052">
        <f>IF(U387="zákl. přenesená",N387,0)</f>
        <v>0</v>
      </c>
      <c r="BH387" s="1052">
        <f>IF(U387="sníž. přenesená",N387,0)</f>
        <v>0</v>
      </c>
      <c r="BI387" s="1052">
        <f>IF(U387="nulová",N387,0)</f>
        <v>0</v>
      </c>
      <c r="BJ387" s="1053" t="s">
        <v>457</v>
      </c>
      <c r="BK387" s="1052">
        <f>ROUND(L387*K387,2)</f>
        <v>0</v>
      </c>
      <c r="BL387" s="1053" t="s">
        <v>1261</v>
      </c>
      <c r="BM387" s="1053" t="s">
        <v>1841</v>
      </c>
    </row>
    <row r="388" spans="2:51" s="1080" customFormat="1" ht="16.5" customHeight="1">
      <c r="B388" s="1086"/>
      <c r="C388" s="1177"/>
      <c r="D388" s="1177"/>
      <c r="E388" s="1189" t="s">
        <v>3256</v>
      </c>
      <c r="F388" s="1377" t="s">
        <v>2082</v>
      </c>
      <c r="G388" s="1378"/>
      <c r="H388" s="1378"/>
      <c r="I388" s="1378"/>
      <c r="J388" s="1177"/>
      <c r="K388" s="1190">
        <v>76.8</v>
      </c>
      <c r="L388" s="1083"/>
      <c r="M388" s="1083"/>
      <c r="N388" s="1177"/>
      <c r="O388" s="1177"/>
      <c r="P388" s="1177"/>
      <c r="Q388" s="1177"/>
      <c r="R388" s="1085"/>
      <c r="T388" s="1084"/>
      <c r="U388" s="1083"/>
      <c r="V388" s="1083"/>
      <c r="W388" s="1083"/>
      <c r="X388" s="1083"/>
      <c r="Y388" s="1083"/>
      <c r="Z388" s="1083"/>
      <c r="AA388" s="1082"/>
      <c r="AT388" s="1081" t="s">
        <v>1285</v>
      </c>
      <c r="AU388" s="1081" t="s">
        <v>1284</v>
      </c>
      <c r="AV388" s="1080" t="s">
        <v>1284</v>
      </c>
      <c r="AW388" s="1080" t="s">
        <v>3670</v>
      </c>
      <c r="AX388" s="1080" t="s">
        <v>1258</v>
      </c>
      <c r="AY388" s="1081" t="s">
        <v>1262</v>
      </c>
    </row>
    <row r="389" spans="2:51" s="1073" customFormat="1" ht="16.5" customHeight="1">
      <c r="B389" s="1079"/>
      <c r="C389" s="1178"/>
      <c r="D389" s="1178"/>
      <c r="E389" s="1191" t="s">
        <v>3256</v>
      </c>
      <c r="F389" s="1372" t="s">
        <v>1386</v>
      </c>
      <c r="G389" s="1373"/>
      <c r="H389" s="1373"/>
      <c r="I389" s="1373"/>
      <c r="J389" s="1178"/>
      <c r="K389" s="1192">
        <v>76.8</v>
      </c>
      <c r="L389" s="1076"/>
      <c r="M389" s="1076"/>
      <c r="N389" s="1178"/>
      <c r="O389" s="1178"/>
      <c r="P389" s="1178"/>
      <c r="Q389" s="1178"/>
      <c r="R389" s="1078"/>
      <c r="T389" s="1077"/>
      <c r="U389" s="1076"/>
      <c r="V389" s="1076"/>
      <c r="W389" s="1076"/>
      <c r="X389" s="1076"/>
      <c r="Y389" s="1076"/>
      <c r="Z389" s="1076"/>
      <c r="AA389" s="1075"/>
      <c r="AT389" s="1074" t="s">
        <v>1285</v>
      </c>
      <c r="AU389" s="1074" t="s">
        <v>1284</v>
      </c>
      <c r="AV389" s="1073" t="s">
        <v>1261</v>
      </c>
      <c r="AW389" s="1073" t="s">
        <v>3670</v>
      </c>
      <c r="AX389" s="1073" t="s">
        <v>457</v>
      </c>
      <c r="AY389" s="1074" t="s">
        <v>1262</v>
      </c>
    </row>
    <row r="390" spans="2:65" s="1048" customFormat="1" ht="25.5" customHeight="1">
      <c r="B390" s="1072"/>
      <c r="C390" s="1193" t="s">
        <v>2095</v>
      </c>
      <c r="D390" s="1193" t="s">
        <v>1263</v>
      </c>
      <c r="E390" s="1194" t="s">
        <v>2080</v>
      </c>
      <c r="F390" s="1383" t="s">
        <v>2079</v>
      </c>
      <c r="G390" s="1383"/>
      <c r="H390" s="1383"/>
      <c r="I390" s="1383"/>
      <c r="J390" s="1195" t="s">
        <v>14</v>
      </c>
      <c r="K390" s="1196">
        <v>80.64</v>
      </c>
      <c r="L390" s="1384">
        <v>0</v>
      </c>
      <c r="M390" s="1384"/>
      <c r="N390" s="1385">
        <f>ROUND(L390*K390,2)</f>
        <v>0</v>
      </c>
      <c r="O390" s="1376"/>
      <c r="P390" s="1376"/>
      <c r="Q390" s="1376"/>
      <c r="R390" s="1071"/>
      <c r="T390" s="1057" t="s">
        <v>3256</v>
      </c>
      <c r="U390" s="1070" t="s">
        <v>1256</v>
      </c>
      <c r="V390" s="1065"/>
      <c r="W390" s="1069">
        <f>V390*K390</f>
        <v>0</v>
      </c>
      <c r="X390" s="1069">
        <v>0</v>
      </c>
      <c r="Y390" s="1069">
        <f>X390*K390</f>
        <v>0</v>
      </c>
      <c r="Z390" s="1069">
        <v>0</v>
      </c>
      <c r="AA390" s="1068">
        <f>Z390*K390</f>
        <v>0</v>
      </c>
      <c r="AR390" s="1053" t="s">
        <v>1264</v>
      </c>
      <c r="AT390" s="1053" t="s">
        <v>1263</v>
      </c>
      <c r="AU390" s="1053" t="s">
        <v>1284</v>
      </c>
      <c r="AY390" s="1053" t="s">
        <v>1262</v>
      </c>
      <c r="BE390" s="1052">
        <f>IF(U390="základní",N390,0)</f>
        <v>0</v>
      </c>
      <c r="BF390" s="1052">
        <f>IF(U390="snížená",N390,0)</f>
        <v>0</v>
      </c>
      <c r="BG390" s="1052">
        <f>IF(U390="zákl. přenesená",N390,0)</f>
        <v>0</v>
      </c>
      <c r="BH390" s="1052">
        <f>IF(U390="sníž. přenesená",N390,0)</f>
        <v>0</v>
      </c>
      <c r="BI390" s="1052">
        <f>IF(U390="nulová",N390,0)</f>
        <v>0</v>
      </c>
      <c r="BJ390" s="1053" t="s">
        <v>457</v>
      </c>
      <c r="BK390" s="1052">
        <f>ROUND(L390*K390,2)</f>
        <v>0</v>
      </c>
      <c r="BL390" s="1053" t="s">
        <v>1261</v>
      </c>
      <c r="BM390" s="1053" t="s">
        <v>1834</v>
      </c>
    </row>
    <row r="391" spans="2:65" s="1048" customFormat="1" ht="25.5" customHeight="1">
      <c r="B391" s="1072"/>
      <c r="C391" s="1185" t="s">
        <v>2092</v>
      </c>
      <c r="D391" s="1185" t="s">
        <v>1257</v>
      </c>
      <c r="E391" s="1186" t="s">
        <v>2077</v>
      </c>
      <c r="F391" s="1374" t="s">
        <v>2076</v>
      </c>
      <c r="G391" s="1374"/>
      <c r="H391" s="1374"/>
      <c r="I391" s="1374"/>
      <c r="J391" s="1187" t="s">
        <v>95</v>
      </c>
      <c r="K391" s="1188">
        <v>33.275</v>
      </c>
      <c r="L391" s="1375">
        <v>0</v>
      </c>
      <c r="M391" s="1375"/>
      <c r="N391" s="1376">
        <f>ROUND(L391*K391,2)</f>
        <v>0</v>
      </c>
      <c r="O391" s="1376"/>
      <c r="P391" s="1376"/>
      <c r="Q391" s="1376"/>
      <c r="R391" s="1071"/>
      <c r="T391" s="1057" t="s">
        <v>3256</v>
      </c>
      <c r="U391" s="1070" t="s">
        <v>1256</v>
      </c>
      <c r="V391" s="1065"/>
      <c r="W391" s="1069">
        <f>V391*K391</f>
        <v>0</v>
      </c>
      <c r="X391" s="1069">
        <v>0</v>
      </c>
      <c r="Y391" s="1069">
        <f>X391*K391</f>
        <v>0</v>
      </c>
      <c r="Z391" s="1069">
        <v>0</v>
      </c>
      <c r="AA391" s="1068">
        <f>Z391*K391</f>
        <v>0</v>
      </c>
      <c r="AR391" s="1053" t="s">
        <v>1261</v>
      </c>
      <c r="AT391" s="1053" t="s">
        <v>1257</v>
      </c>
      <c r="AU391" s="1053" t="s">
        <v>1284</v>
      </c>
      <c r="AY391" s="1053" t="s">
        <v>1262</v>
      </c>
      <c r="BE391" s="1052">
        <f>IF(U391="základní",N391,0)</f>
        <v>0</v>
      </c>
      <c r="BF391" s="1052">
        <f>IF(U391="snížená",N391,0)</f>
        <v>0</v>
      </c>
      <c r="BG391" s="1052">
        <f>IF(U391="zákl. přenesená",N391,0)</f>
        <v>0</v>
      </c>
      <c r="BH391" s="1052">
        <f>IF(U391="sníž. přenesená",N391,0)</f>
        <v>0</v>
      </c>
      <c r="BI391" s="1052">
        <f>IF(U391="nulová",N391,0)</f>
        <v>0</v>
      </c>
      <c r="BJ391" s="1053" t="s">
        <v>457</v>
      </c>
      <c r="BK391" s="1052">
        <f>ROUND(L391*K391,2)</f>
        <v>0</v>
      </c>
      <c r="BL391" s="1053" t="s">
        <v>1261</v>
      </c>
      <c r="BM391" s="1053" t="s">
        <v>1828</v>
      </c>
    </row>
    <row r="392" spans="2:51" s="1080" customFormat="1" ht="25.5" customHeight="1">
      <c r="B392" s="1086"/>
      <c r="C392" s="1177"/>
      <c r="D392" s="1177"/>
      <c r="E392" s="1189" t="s">
        <v>3256</v>
      </c>
      <c r="F392" s="1377" t="s">
        <v>2075</v>
      </c>
      <c r="G392" s="1378"/>
      <c r="H392" s="1378"/>
      <c r="I392" s="1378"/>
      <c r="J392" s="1177"/>
      <c r="K392" s="1190">
        <v>33.275</v>
      </c>
      <c r="L392" s="1083"/>
      <c r="M392" s="1083"/>
      <c r="N392" s="1177"/>
      <c r="O392" s="1177"/>
      <c r="P392" s="1177"/>
      <c r="Q392" s="1177"/>
      <c r="R392" s="1085"/>
      <c r="T392" s="1084"/>
      <c r="U392" s="1083"/>
      <c r="V392" s="1083"/>
      <c r="W392" s="1083"/>
      <c r="X392" s="1083"/>
      <c r="Y392" s="1083"/>
      <c r="Z392" s="1083"/>
      <c r="AA392" s="1082"/>
      <c r="AT392" s="1081" t="s">
        <v>1285</v>
      </c>
      <c r="AU392" s="1081" t="s">
        <v>1284</v>
      </c>
      <c r="AV392" s="1080" t="s">
        <v>1284</v>
      </c>
      <c r="AW392" s="1080" t="s">
        <v>3670</v>
      </c>
      <c r="AX392" s="1080" t="s">
        <v>1258</v>
      </c>
      <c r="AY392" s="1081" t="s">
        <v>1262</v>
      </c>
    </row>
    <row r="393" spans="2:51" s="1073" customFormat="1" ht="16.5" customHeight="1">
      <c r="B393" s="1079"/>
      <c r="C393" s="1178"/>
      <c r="D393" s="1178"/>
      <c r="E393" s="1191" t="s">
        <v>3256</v>
      </c>
      <c r="F393" s="1372" t="s">
        <v>1386</v>
      </c>
      <c r="G393" s="1373"/>
      <c r="H393" s="1373"/>
      <c r="I393" s="1373"/>
      <c r="J393" s="1178"/>
      <c r="K393" s="1192">
        <v>33.275</v>
      </c>
      <c r="L393" s="1076"/>
      <c r="M393" s="1076"/>
      <c r="N393" s="1178"/>
      <c r="O393" s="1178"/>
      <c r="P393" s="1178"/>
      <c r="Q393" s="1178"/>
      <c r="R393" s="1078"/>
      <c r="T393" s="1077"/>
      <c r="U393" s="1076"/>
      <c r="V393" s="1076"/>
      <c r="W393" s="1076"/>
      <c r="X393" s="1076"/>
      <c r="Y393" s="1076"/>
      <c r="Z393" s="1076"/>
      <c r="AA393" s="1075"/>
      <c r="AT393" s="1074" t="s">
        <v>1285</v>
      </c>
      <c r="AU393" s="1074" t="s">
        <v>1284</v>
      </c>
      <c r="AV393" s="1073" t="s">
        <v>1261</v>
      </c>
      <c r="AW393" s="1073" t="s">
        <v>3670</v>
      </c>
      <c r="AX393" s="1073" t="s">
        <v>457</v>
      </c>
      <c r="AY393" s="1074" t="s">
        <v>1262</v>
      </c>
    </row>
    <row r="394" spans="2:65" s="1048" customFormat="1" ht="25.5" customHeight="1">
      <c r="B394" s="1072"/>
      <c r="C394" s="1185" t="s">
        <v>2088</v>
      </c>
      <c r="D394" s="1185" t="s">
        <v>1257</v>
      </c>
      <c r="E394" s="1186" t="s">
        <v>2073</v>
      </c>
      <c r="F394" s="1374" t="s">
        <v>2072</v>
      </c>
      <c r="G394" s="1374"/>
      <c r="H394" s="1374"/>
      <c r="I394" s="1374"/>
      <c r="J394" s="1187" t="s">
        <v>95</v>
      </c>
      <c r="K394" s="1188">
        <v>101.438</v>
      </c>
      <c r="L394" s="1375">
        <v>0</v>
      </c>
      <c r="M394" s="1375"/>
      <c r="N394" s="1376">
        <f>ROUND(L394*K394,2)</f>
        <v>0</v>
      </c>
      <c r="O394" s="1376"/>
      <c r="P394" s="1376"/>
      <c r="Q394" s="1376"/>
      <c r="R394" s="1071"/>
      <c r="T394" s="1057" t="s">
        <v>3256</v>
      </c>
      <c r="U394" s="1070" t="s">
        <v>1256</v>
      </c>
      <c r="V394" s="1065"/>
      <c r="W394" s="1069">
        <f>V394*K394</f>
        <v>0</v>
      </c>
      <c r="X394" s="1069">
        <v>0</v>
      </c>
      <c r="Y394" s="1069">
        <f>X394*K394</f>
        <v>0</v>
      </c>
      <c r="Z394" s="1069">
        <v>0</v>
      </c>
      <c r="AA394" s="1068">
        <f>Z394*K394</f>
        <v>0</v>
      </c>
      <c r="AR394" s="1053" t="s">
        <v>1261</v>
      </c>
      <c r="AT394" s="1053" t="s">
        <v>1257</v>
      </c>
      <c r="AU394" s="1053" t="s">
        <v>1284</v>
      </c>
      <c r="AY394" s="1053" t="s">
        <v>1262</v>
      </c>
      <c r="BE394" s="1052">
        <f>IF(U394="základní",N394,0)</f>
        <v>0</v>
      </c>
      <c r="BF394" s="1052">
        <f>IF(U394="snížená",N394,0)</f>
        <v>0</v>
      </c>
      <c r="BG394" s="1052">
        <f>IF(U394="zákl. přenesená",N394,0)</f>
        <v>0</v>
      </c>
      <c r="BH394" s="1052">
        <f>IF(U394="sníž. přenesená",N394,0)</f>
        <v>0</v>
      </c>
      <c r="BI394" s="1052">
        <f>IF(U394="nulová",N394,0)</f>
        <v>0</v>
      </c>
      <c r="BJ394" s="1053" t="s">
        <v>457</v>
      </c>
      <c r="BK394" s="1052">
        <f>ROUND(L394*K394,2)</f>
        <v>0</v>
      </c>
      <c r="BL394" s="1053" t="s">
        <v>1261</v>
      </c>
      <c r="BM394" s="1053" t="s">
        <v>1821</v>
      </c>
    </row>
    <row r="395" spans="2:51" s="1080" customFormat="1" ht="25.5" customHeight="1">
      <c r="B395" s="1086"/>
      <c r="C395" s="1177"/>
      <c r="D395" s="1177"/>
      <c r="E395" s="1189" t="s">
        <v>3256</v>
      </c>
      <c r="F395" s="1377" t="s">
        <v>2071</v>
      </c>
      <c r="G395" s="1378"/>
      <c r="H395" s="1378"/>
      <c r="I395" s="1378"/>
      <c r="J395" s="1177"/>
      <c r="K395" s="1190">
        <v>63.945</v>
      </c>
      <c r="L395" s="1083"/>
      <c r="M395" s="1083"/>
      <c r="N395" s="1177"/>
      <c r="O395" s="1177"/>
      <c r="P395" s="1177"/>
      <c r="Q395" s="1177"/>
      <c r="R395" s="1085"/>
      <c r="T395" s="1084"/>
      <c r="U395" s="1083"/>
      <c r="V395" s="1083"/>
      <c r="W395" s="1083"/>
      <c r="X395" s="1083"/>
      <c r="Y395" s="1083"/>
      <c r="Z395" s="1083"/>
      <c r="AA395" s="1082"/>
      <c r="AT395" s="1081" t="s">
        <v>1285</v>
      </c>
      <c r="AU395" s="1081" t="s">
        <v>1284</v>
      </c>
      <c r="AV395" s="1080" t="s">
        <v>1284</v>
      </c>
      <c r="AW395" s="1080" t="s">
        <v>3670</v>
      </c>
      <c r="AX395" s="1080" t="s">
        <v>1258</v>
      </c>
      <c r="AY395" s="1081" t="s">
        <v>1262</v>
      </c>
    </row>
    <row r="396" spans="2:51" s="1080" customFormat="1" ht="16.5" customHeight="1">
      <c r="B396" s="1086"/>
      <c r="C396" s="1177"/>
      <c r="D396" s="1177"/>
      <c r="E396" s="1189" t="s">
        <v>3256</v>
      </c>
      <c r="F396" s="1379" t="s">
        <v>2070</v>
      </c>
      <c r="G396" s="1380"/>
      <c r="H396" s="1380"/>
      <c r="I396" s="1380"/>
      <c r="J396" s="1177"/>
      <c r="K396" s="1190">
        <v>11.698</v>
      </c>
      <c r="L396" s="1083"/>
      <c r="M396" s="1083"/>
      <c r="N396" s="1177"/>
      <c r="O396" s="1177"/>
      <c r="P396" s="1177"/>
      <c r="Q396" s="1177"/>
      <c r="R396" s="1085"/>
      <c r="T396" s="1084"/>
      <c r="U396" s="1083"/>
      <c r="V396" s="1083"/>
      <c r="W396" s="1083"/>
      <c r="X396" s="1083"/>
      <c r="Y396" s="1083"/>
      <c r="Z396" s="1083"/>
      <c r="AA396" s="1082"/>
      <c r="AT396" s="1081" t="s">
        <v>1285</v>
      </c>
      <c r="AU396" s="1081" t="s">
        <v>1284</v>
      </c>
      <c r="AV396" s="1080" t="s">
        <v>1284</v>
      </c>
      <c r="AW396" s="1080" t="s">
        <v>3670</v>
      </c>
      <c r="AX396" s="1080" t="s">
        <v>1258</v>
      </c>
      <c r="AY396" s="1081" t="s">
        <v>1262</v>
      </c>
    </row>
    <row r="397" spans="2:51" s="1080" customFormat="1" ht="16.5" customHeight="1">
      <c r="B397" s="1086"/>
      <c r="C397" s="1177"/>
      <c r="D397" s="1177"/>
      <c r="E397" s="1189" t="s">
        <v>3256</v>
      </c>
      <c r="F397" s="1379" t="s">
        <v>2069</v>
      </c>
      <c r="G397" s="1380"/>
      <c r="H397" s="1380"/>
      <c r="I397" s="1380"/>
      <c r="J397" s="1177"/>
      <c r="K397" s="1190">
        <v>24.225</v>
      </c>
      <c r="L397" s="1083"/>
      <c r="M397" s="1083"/>
      <c r="N397" s="1177"/>
      <c r="O397" s="1177"/>
      <c r="P397" s="1177"/>
      <c r="Q397" s="1177"/>
      <c r="R397" s="1085"/>
      <c r="T397" s="1084"/>
      <c r="U397" s="1083"/>
      <c r="V397" s="1083"/>
      <c r="W397" s="1083"/>
      <c r="X397" s="1083"/>
      <c r="Y397" s="1083"/>
      <c r="Z397" s="1083"/>
      <c r="AA397" s="1082"/>
      <c r="AT397" s="1081" t="s">
        <v>1285</v>
      </c>
      <c r="AU397" s="1081" t="s">
        <v>1284</v>
      </c>
      <c r="AV397" s="1080" t="s">
        <v>1284</v>
      </c>
      <c r="AW397" s="1080" t="s">
        <v>3670</v>
      </c>
      <c r="AX397" s="1080" t="s">
        <v>1258</v>
      </c>
      <c r="AY397" s="1081" t="s">
        <v>1262</v>
      </c>
    </row>
    <row r="398" spans="2:51" s="1080" customFormat="1" ht="16.5" customHeight="1">
      <c r="B398" s="1086"/>
      <c r="C398" s="1177"/>
      <c r="D398" s="1177"/>
      <c r="E398" s="1189" t="s">
        <v>3256</v>
      </c>
      <c r="F398" s="1379" t="s">
        <v>2068</v>
      </c>
      <c r="G398" s="1380"/>
      <c r="H398" s="1380"/>
      <c r="I398" s="1380"/>
      <c r="J398" s="1177"/>
      <c r="K398" s="1190">
        <v>1.57</v>
      </c>
      <c r="L398" s="1083"/>
      <c r="M398" s="1083"/>
      <c r="N398" s="1177"/>
      <c r="O398" s="1177"/>
      <c r="P398" s="1177"/>
      <c r="Q398" s="1177"/>
      <c r="R398" s="1085"/>
      <c r="T398" s="1084"/>
      <c r="U398" s="1083"/>
      <c r="V398" s="1083"/>
      <c r="W398" s="1083"/>
      <c r="X398" s="1083"/>
      <c r="Y398" s="1083"/>
      <c r="Z398" s="1083"/>
      <c r="AA398" s="1082"/>
      <c r="AT398" s="1081" t="s">
        <v>1285</v>
      </c>
      <c r="AU398" s="1081" t="s">
        <v>1284</v>
      </c>
      <c r="AV398" s="1080" t="s">
        <v>1284</v>
      </c>
      <c r="AW398" s="1080" t="s">
        <v>3670</v>
      </c>
      <c r="AX398" s="1080" t="s">
        <v>1258</v>
      </c>
      <c r="AY398" s="1081" t="s">
        <v>1262</v>
      </c>
    </row>
    <row r="399" spans="2:51" s="1073" customFormat="1" ht="16.5" customHeight="1">
      <c r="B399" s="1079"/>
      <c r="C399" s="1178"/>
      <c r="D399" s="1178"/>
      <c r="E399" s="1191" t="s">
        <v>3256</v>
      </c>
      <c r="F399" s="1372" t="s">
        <v>1386</v>
      </c>
      <c r="G399" s="1373"/>
      <c r="H399" s="1373"/>
      <c r="I399" s="1373"/>
      <c r="J399" s="1178"/>
      <c r="K399" s="1192">
        <v>101.438</v>
      </c>
      <c r="L399" s="1076"/>
      <c r="M399" s="1076"/>
      <c r="N399" s="1178"/>
      <c r="O399" s="1178"/>
      <c r="P399" s="1178"/>
      <c r="Q399" s="1178"/>
      <c r="R399" s="1078"/>
      <c r="T399" s="1077"/>
      <c r="U399" s="1076"/>
      <c r="V399" s="1076"/>
      <c r="W399" s="1076"/>
      <c r="X399" s="1076"/>
      <c r="Y399" s="1076"/>
      <c r="Z399" s="1076"/>
      <c r="AA399" s="1075"/>
      <c r="AT399" s="1074" t="s">
        <v>1285</v>
      </c>
      <c r="AU399" s="1074" t="s">
        <v>1284</v>
      </c>
      <c r="AV399" s="1073" t="s">
        <v>1261</v>
      </c>
      <c r="AW399" s="1073" t="s">
        <v>3670</v>
      </c>
      <c r="AX399" s="1073" t="s">
        <v>457</v>
      </c>
      <c r="AY399" s="1074" t="s">
        <v>1262</v>
      </c>
    </row>
    <row r="400" spans="2:65" s="1048" customFormat="1" ht="25.5" customHeight="1">
      <c r="B400" s="1072"/>
      <c r="C400" s="1185" t="s">
        <v>2085</v>
      </c>
      <c r="D400" s="1185" t="s">
        <v>1257</v>
      </c>
      <c r="E400" s="1186" t="s">
        <v>2066</v>
      </c>
      <c r="F400" s="1374" t="s">
        <v>2065</v>
      </c>
      <c r="G400" s="1374"/>
      <c r="H400" s="1374"/>
      <c r="I400" s="1374"/>
      <c r="J400" s="1187" t="s">
        <v>95</v>
      </c>
      <c r="K400" s="1188">
        <v>33.275</v>
      </c>
      <c r="L400" s="1375">
        <v>0</v>
      </c>
      <c r="M400" s="1375"/>
      <c r="N400" s="1376">
        <f>ROUND(L400*K400,2)</f>
        <v>0</v>
      </c>
      <c r="O400" s="1376"/>
      <c r="P400" s="1376"/>
      <c r="Q400" s="1376"/>
      <c r="R400" s="1071"/>
      <c r="T400" s="1057" t="s">
        <v>3256</v>
      </c>
      <c r="U400" s="1070" t="s">
        <v>1256</v>
      </c>
      <c r="V400" s="1065"/>
      <c r="W400" s="1069">
        <f>V400*K400</f>
        <v>0</v>
      </c>
      <c r="X400" s="1069">
        <v>0</v>
      </c>
      <c r="Y400" s="1069">
        <f>X400*K400</f>
        <v>0</v>
      </c>
      <c r="Z400" s="1069">
        <v>0</v>
      </c>
      <c r="AA400" s="1068">
        <f>Z400*K400</f>
        <v>0</v>
      </c>
      <c r="AR400" s="1053" t="s">
        <v>1261</v>
      </c>
      <c r="AT400" s="1053" t="s">
        <v>1257</v>
      </c>
      <c r="AU400" s="1053" t="s">
        <v>1284</v>
      </c>
      <c r="AY400" s="1053" t="s">
        <v>1262</v>
      </c>
      <c r="BE400" s="1052">
        <f>IF(U400="základní",N400,0)</f>
        <v>0</v>
      </c>
      <c r="BF400" s="1052">
        <f>IF(U400="snížená",N400,0)</f>
        <v>0</v>
      </c>
      <c r="BG400" s="1052">
        <f>IF(U400="zákl. přenesená",N400,0)</f>
        <v>0</v>
      </c>
      <c r="BH400" s="1052">
        <f>IF(U400="sníž. přenesená",N400,0)</f>
        <v>0</v>
      </c>
      <c r="BI400" s="1052">
        <f>IF(U400="nulová",N400,0)</f>
        <v>0</v>
      </c>
      <c r="BJ400" s="1053" t="s">
        <v>457</v>
      </c>
      <c r="BK400" s="1052">
        <f>ROUND(L400*K400,2)</f>
        <v>0</v>
      </c>
      <c r="BL400" s="1053" t="s">
        <v>1261</v>
      </c>
      <c r="BM400" s="1053" t="s">
        <v>1814</v>
      </c>
    </row>
    <row r="401" spans="2:65" s="1048" customFormat="1" ht="25.5" customHeight="1">
      <c r="B401" s="1072"/>
      <c r="C401" s="1185" t="s">
        <v>2081</v>
      </c>
      <c r="D401" s="1185" t="s">
        <v>1257</v>
      </c>
      <c r="E401" s="1186" t="s">
        <v>2063</v>
      </c>
      <c r="F401" s="1374" t="s">
        <v>2062</v>
      </c>
      <c r="G401" s="1374"/>
      <c r="H401" s="1374"/>
      <c r="I401" s="1374"/>
      <c r="J401" s="1187" t="s">
        <v>95</v>
      </c>
      <c r="K401" s="1188">
        <v>101.438</v>
      </c>
      <c r="L401" s="1375">
        <v>0</v>
      </c>
      <c r="M401" s="1375"/>
      <c r="N401" s="1376">
        <f>ROUND(L401*K401,2)</f>
        <v>0</v>
      </c>
      <c r="O401" s="1376"/>
      <c r="P401" s="1376"/>
      <c r="Q401" s="1376"/>
      <c r="R401" s="1071"/>
      <c r="T401" s="1057" t="s">
        <v>3256</v>
      </c>
      <c r="U401" s="1070" t="s">
        <v>1256</v>
      </c>
      <c r="V401" s="1065"/>
      <c r="W401" s="1069">
        <f>V401*K401</f>
        <v>0</v>
      </c>
      <c r="X401" s="1069">
        <v>0</v>
      </c>
      <c r="Y401" s="1069">
        <f>X401*K401</f>
        <v>0</v>
      </c>
      <c r="Z401" s="1069">
        <v>0</v>
      </c>
      <c r="AA401" s="1068">
        <f>Z401*K401</f>
        <v>0</v>
      </c>
      <c r="AR401" s="1053" t="s">
        <v>1261</v>
      </c>
      <c r="AT401" s="1053" t="s">
        <v>1257</v>
      </c>
      <c r="AU401" s="1053" t="s">
        <v>1284</v>
      </c>
      <c r="AY401" s="1053" t="s">
        <v>1262</v>
      </c>
      <c r="BE401" s="1052">
        <f>IF(U401="základní",N401,0)</f>
        <v>0</v>
      </c>
      <c r="BF401" s="1052">
        <f>IF(U401="snížená",N401,0)</f>
        <v>0</v>
      </c>
      <c r="BG401" s="1052">
        <f>IF(U401="zákl. přenesená",N401,0)</f>
        <v>0</v>
      </c>
      <c r="BH401" s="1052">
        <f>IF(U401="sníž. přenesená",N401,0)</f>
        <v>0</v>
      </c>
      <c r="BI401" s="1052">
        <f>IF(U401="nulová",N401,0)</f>
        <v>0</v>
      </c>
      <c r="BJ401" s="1053" t="s">
        <v>457</v>
      </c>
      <c r="BK401" s="1052">
        <f>ROUND(L401*K401,2)</f>
        <v>0</v>
      </c>
      <c r="BL401" s="1053" t="s">
        <v>1261</v>
      </c>
      <c r="BM401" s="1053" t="s">
        <v>1808</v>
      </c>
    </row>
    <row r="402" spans="2:65" s="1048" customFormat="1" ht="38.25" customHeight="1">
      <c r="B402" s="1072"/>
      <c r="C402" s="1185" t="s">
        <v>2078</v>
      </c>
      <c r="D402" s="1185" t="s">
        <v>1257</v>
      </c>
      <c r="E402" s="1186" t="s">
        <v>2060</v>
      </c>
      <c r="F402" s="1374" t="s">
        <v>2059</v>
      </c>
      <c r="G402" s="1374"/>
      <c r="H402" s="1374"/>
      <c r="I402" s="1374"/>
      <c r="J402" s="1187" t="s">
        <v>95</v>
      </c>
      <c r="K402" s="1188">
        <v>33.275</v>
      </c>
      <c r="L402" s="1375">
        <v>0</v>
      </c>
      <c r="M402" s="1375"/>
      <c r="N402" s="1376">
        <f>ROUND(L402*K402,2)</f>
        <v>0</v>
      </c>
      <c r="O402" s="1376"/>
      <c r="P402" s="1376"/>
      <c r="Q402" s="1376"/>
      <c r="R402" s="1071"/>
      <c r="T402" s="1057" t="s">
        <v>3256</v>
      </c>
      <c r="U402" s="1070" t="s">
        <v>1256</v>
      </c>
      <c r="V402" s="1065"/>
      <c r="W402" s="1069">
        <f>V402*K402</f>
        <v>0</v>
      </c>
      <c r="X402" s="1069">
        <v>0</v>
      </c>
      <c r="Y402" s="1069">
        <f>X402*K402</f>
        <v>0</v>
      </c>
      <c r="Z402" s="1069">
        <v>0</v>
      </c>
      <c r="AA402" s="1068">
        <f>Z402*K402</f>
        <v>0</v>
      </c>
      <c r="AR402" s="1053" t="s">
        <v>1261</v>
      </c>
      <c r="AT402" s="1053" t="s">
        <v>1257</v>
      </c>
      <c r="AU402" s="1053" t="s">
        <v>1284</v>
      </c>
      <c r="AY402" s="1053" t="s">
        <v>1262</v>
      </c>
      <c r="BE402" s="1052">
        <f>IF(U402="základní",N402,0)</f>
        <v>0</v>
      </c>
      <c r="BF402" s="1052">
        <f>IF(U402="snížená",N402,0)</f>
        <v>0</v>
      </c>
      <c r="BG402" s="1052">
        <f>IF(U402="zákl. přenesená",N402,0)</f>
        <v>0</v>
      </c>
      <c r="BH402" s="1052">
        <f>IF(U402="sníž. přenesená",N402,0)</f>
        <v>0</v>
      </c>
      <c r="BI402" s="1052">
        <f>IF(U402="nulová",N402,0)</f>
        <v>0</v>
      </c>
      <c r="BJ402" s="1053" t="s">
        <v>457</v>
      </c>
      <c r="BK402" s="1052">
        <f>ROUND(L402*K402,2)</f>
        <v>0</v>
      </c>
      <c r="BL402" s="1053" t="s">
        <v>1261</v>
      </c>
      <c r="BM402" s="1053" t="s">
        <v>1804</v>
      </c>
    </row>
    <row r="403" spans="2:65" s="1048" customFormat="1" ht="38.25" customHeight="1">
      <c r="B403" s="1072"/>
      <c r="C403" s="1185" t="s">
        <v>2074</v>
      </c>
      <c r="D403" s="1185" t="s">
        <v>1257</v>
      </c>
      <c r="E403" s="1186" t="s">
        <v>2057</v>
      </c>
      <c r="F403" s="1374" t="s">
        <v>2056</v>
      </c>
      <c r="G403" s="1374"/>
      <c r="H403" s="1374"/>
      <c r="I403" s="1374"/>
      <c r="J403" s="1187" t="s">
        <v>95</v>
      </c>
      <c r="K403" s="1188">
        <v>101.438</v>
      </c>
      <c r="L403" s="1375">
        <v>0</v>
      </c>
      <c r="M403" s="1375"/>
      <c r="N403" s="1376">
        <f>ROUND(L403*K403,2)</f>
        <v>0</v>
      </c>
      <c r="O403" s="1376"/>
      <c r="P403" s="1376"/>
      <c r="Q403" s="1376"/>
      <c r="R403" s="1071"/>
      <c r="T403" s="1057" t="s">
        <v>3256</v>
      </c>
      <c r="U403" s="1070" t="s">
        <v>1256</v>
      </c>
      <c r="V403" s="1065"/>
      <c r="W403" s="1069">
        <f>V403*K403</f>
        <v>0</v>
      </c>
      <c r="X403" s="1069">
        <v>0</v>
      </c>
      <c r="Y403" s="1069">
        <f>X403*K403</f>
        <v>0</v>
      </c>
      <c r="Z403" s="1069">
        <v>0</v>
      </c>
      <c r="AA403" s="1068">
        <f>Z403*K403</f>
        <v>0</v>
      </c>
      <c r="AR403" s="1053" t="s">
        <v>1261</v>
      </c>
      <c r="AT403" s="1053" t="s">
        <v>1257</v>
      </c>
      <c r="AU403" s="1053" t="s">
        <v>1284</v>
      </c>
      <c r="AY403" s="1053" t="s">
        <v>1262</v>
      </c>
      <c r="BE403" s="1052">
        <f>IF(U403="základní",N403,0)</f>
        <v>0</v>
      </c>
      <c r="BF403" s="1052">
        <f>IF(U403="snížená",N403,0)</f>
        <v>0</v>
      </c>
      <c r="BG403" s="1052">
        <f>IF(U403="zákl. přenesená",N403,0)</f>
        <v>0</v>
      </c>
      <c r="BH403" s="1052">
        <f>IF(U403="sníž. přenesená",N403,0)</f>
        <v>0</v>
      </c>
      <c r="BI403" s="1052">
        <f>IF(U403="nulová",N403,0)</f>
        <v>0</v>
      </c>
      <c r="BJ403" s="1053" t="s">
        <v>457</v>
      </c>
      <c r="BK403" s="1052">
        <f>ROUND(L403*K403,2)</f>
        <v>0</v>
      </c>
      <c r="BL403" s="1053" t="s">
        <v>1261</v>
      </c>
      <c r="BM403" s="1053" t="s">
        <v>1797</v>
      </c>
    </row>
    <row r="404" spans="2:65" s="1048" customFormat="1" ht="25.5" customHeight="1">
      <c r="B404" s="1072"/>
      <c r="C404" s="1185" t="s">
        <v>2067</v>
      </c>
      <c r="D404" s="1185" t="s">
        <v>1257</v>
      </c>
      <c r="E404" s="1186" t="s">
        <v>2054</v>
      </c>
      <c r="F404" s="1374" t="s">
        <v>2053</v>
      </c>
      <c r="G404" s="1374"/>
      <c r="H404" s="1374"/>
      <c r="I404" s="1374"/>
      <c r="J404" s="1187" t="s">
        <v>1287</v>
      </c>
      <c r="K404" s="1188">
        <v>11.08</v>
      </c>
      <c r="L404" s="1375">
        <v>0</v>
      </c>
      <c r="M404" s="1375"/>
      <c r="N404" s="1376">
        <f>ROUND(L404*K404,2)</f>
        <v>0</v>
      </c>
      <c r="O404" s="1376"/>
      <c r="P404" s="1376"/>
      <c r="Q404" s="1376"/>
      <c r="R404" s="1071"/>
      <c r="T404" s="1057" t="s">
        <v>3256</v>
      </c>
      <c r="U404" s="1070" t="s">
        <v>1256</v>
      </c>
      <c r="V404" s="1065"/>
      <c r="W404" s="1069">
        <f>V404*K404</f>
        <v>0</v>
      </c>
      <c r="X404" s="1069">
        <v>0</v>
      </c>
      <c r="Y404" s="1069">
        <f>X404*K404</f>
        <v>0</v>
      </c>
      <c r="Z404" s="1069">
        <v>0</v>
      </c>
      <c r="AA404" s="1068">
        <f>Z404*K404</f>
        <v>0</v>
      </c>
      <c r="AR404" s="1053" t="s">
        <v>1261</v>
      </c>
      <c r="AT404" s="1053" t="s">
        <v>1257</v>
      </c>
      <c r="AU404" s="1053" t="s">
        <v>1284</v>
      </c>
      <c r="AY404" s="1053" t="s">
        <v>1262</v>
      </c>
      <c r="BE404" s="1052">
        <f>IF(U404="základní",N404,0)</f>
        <v>0</v>
      </c>
      <c r="BF404" s="1052">
        <f>IF(U404="snížená",N404,0)</f>
        <v>0</v>
      </c>
      <c r="BG404" s="1052">
        <f>IF(U404="zákl. přenesená",N404,0)</f>
        <v>0</v>
      </c>
      <c r="BH404" s="1052">
        <f>IF(U404="sníž. přenesená",N404,0)</f>
        <v>0</v>
      </c>
      <c r="BI404" s="1052">
        <f>IF(U404="nulová",N404,0)</f>
        <v>0</v>
      </c>
      <c r="BJ404" s="1053" t="s">
        <v>457</v>
      </c>
      <c r="BK404" s="1052">
        <f>ROUND(L404*K404,2)</f>
        <v>0</v>
      </c>
      <c r="BL404" s="1053" t="s">
        <v>1261</v>
      </c>
      <c r="BM404" s="1053" t="s">
        <v>1791</v>
      </c>
    </row>
    <row r="405" spans="2:51" s="1080" customFormat="1" ht="25.5" customHeight="1">
      <c r="B405" s="1086"/>
      <c r="C405" s="1177"/>
      <c r="D405" s="1177"/>
      <c r="E405" s="1189" t="s">
        <v>3256</v>
      </c>
      <c r="F405" s="1377" t="s">
        <v>2052</v>
      </c>
      <c r="G405" s="1378"/>
      <c r="H405" s="1378"/>
      <c r="I405" s="1378"/>
      <c r="J405" s="1177"/>
      <c r="K405" s="1190">
        <v>11.08</v>
      </c>
      <c r="L405" s="1083"/>
      <c r="M405" s="1083"/>
      <c r="N405" s="1177"/>
      <c r="O405" s="1177"/>
      <c r="P405" s="1177"/>
      <c r="Q405" s="1177"/>
      <c r="R405" s="1085"/>
      <c r="T405" s="1084"/>
      <c r="U405" s="1083"/>
      <c r="V405" s="1083"/>
      <c r="W405" s="1083"/>
      <c r="X405" s="1083"/>
      <c r="Y405" s="1083"/>
      <c r="Z405" s="1083"/>
      <c r="AA405" s="1082"/>
      <c r="AT405" s="1081" t="s">
        <v>1285</v>
      </c>
      <c r="AU405" s="1081" t="s">
        <v>1284</v>
      </c>
      <c r="AV405" s="1080" t="s">
        <v>1284</v>
      </c>
      <c r="AW405" s="1080" t="s">
        <v>3670</v>
      </c>
      <c r="AX405" s="1080" t="s">
        <v>1258</v>
      </c>
      <c r="AY405" s="1081" t="s">
        <v>1262</v>
      </c>
    </row>
    <row r="406" spans="2:51" s="1073" customFormat="1" ht="16.5" customHeight="1">
      <c r="B406" s="1079"/>
      <c r="C406" s="1178"/>
      <c r="D406" s="1178"/>
      <c r="E406" s="1191" t="s">
        <v>3256</v>
      </c>
      <c r="F406" s="1372" t="s">
        <v>1386</v>
      </c>
      <c r="G406" s="1373"/>
      <c r="H406" s="1373"/>
      <c r="I406" s="1373"/>
      <c r="J406" s="1178"/>
      <c r="K406" s="1192">
        <v>11.08</v>
      </c>
      <c r="L406" s="1076"/>
      <c r="M406" s="1076"/>
      <c r="N406" s="1178"/>
      <c r="O406" s="1178"/>
      <c r="P406" s="1178"/>
      <c r="Q406" s="1178"/>
      <c r="R406" s="1078"/>
      <c r="T406" s="1077"/>
      <c r="U406" s="1076"/>
      <c r="V406" s="1076"/>
      <c r="W406" s="1076"/>
      <c r="X406" s="1076"/>
      <c r="Y406" s="1076"/>
      <c r="Z406" s="1076"/>
      <c r="AA406" s="1075"/>
      <c r="AT406" s="1074" t="s">
        <v>1285</v>
      </c>
      <c r="AU406" s="1074" t="s">
        <v>1284</v>
      </c>
      <c r="AV406" s="1073" t="s">
        <v>1261</v>
      </c>
      <c r="AW406" s="1073" t="s">
        <v>3670</v>
      </c>
      <c r="AX406" s="1073" t="s">
        <v>457</v>
      </c>
      <c r="AY406" s="1074" t="s">
        <v>1262</v>
      </c>
    </row>
    <row r="407" spans="2:65" s="1048" customFormat="1" ht="16.5" customHeight="1">
      <c r="B407" s="1072"/>
      <c r="C407" s="1185" t="s">
        <v>2064</v>
      </c>
      <c r="D407" s="1185" t="s">
        <v>1257</v>
      </c>
      <c r="E407" s="1186" t="s">
        <v>2050</v>
      </c>
      <c r="F407" s="1374" t="s">
        <v>2049</v>
      </c>
      <c r="G407" s="1374"/>
      <c r="H407" s="1374"/>
      <c r="I407" s="1374"/>
      <c r="J407" s="1187" t="s">
        <v>1292</v>
      </c>
      <c r="K407" s="1188">
        <v>1385.91</v>
      </c>
      <c r="L407" s="1375">
        <v>0</v>
      </c>
      <c r="M407" s="1375"/>
      <c r="N407" s="1376">
        <f>ROUND(L407*K407,2)</f>
        <v>0</v>
      </c>
      <c r="O407" s="1376"/>
      <c r="P407" s="1376"/>
      <c r="Q407" s="1376"/>
      <c r="R407" s="1071"/>
      <c r="T407" s="1057" t="s">
        <v>3256</v>
      </c>
      <c r="U407" s="1070" t="s">
        <v>1256</v>
      </c>
      <c r="V407" s="1065"/>
      <c r="W407" s="1069">
        <f>V407*K407</f>
        <v>0</v>
      </c>
      <c r="X407" s="1069">
        <v>0</v>
      </c>
      <c r="Y407" s="1069">
        <f>X407*K407</f>
        <v>0</v>
      </c>
      <c r="Z407" s="1069">
        <v>0</v>
      </c>
      <c r="AA407" s="1068">
        <f>Z407*K407</f>
        <v>0</v>
      </c>
      <c r="AR407" s="1053" t="s">
        <v>1261</v>
      </c>
      <c r="AT407" s="1053" t="s">
        <v>1257</v>
      </c>
      <c r="AU407" s="1053" t="s">
        <v>1284</v>
      </c>
      <c r="AY407" s="1053" t="s">
        <v>1262</v>
      </c>
      <c r="BE407" s="1052">
        <f>IF(U407="základní",N407,0)</f>
        <v>0</v>
      </c>
      <c r="BF407" s="1052">
        <f>IF(U407="snížená",N407,0)</f>
        <v>0</v>
      </c>
      <c r="BG407" s="1052">
        <f>IF(U407="zákl. přenesená",N407,0)</f>
        <v>0</v>
      </c>
      <c r="BH407" s="1052">
        <f>IF(U407="sníž. přenesená",N407,0)</f>
        <v>0</v>
      </c>
      <c r="BI407" s="1052">
        <f>IF(U407="nulová",N407,0)</f>
        <v>0</v>
      </c>
      <c r="BJ407" s="1053" t="s">
        <v>457</v>
      </c>
      <c r="BK407" s="1052">
        <f>ROUND(L407*K407,2)</f>
        <v>0</v>
      </c>
      <c r="BL407" s="1053" t="s">
        <v>1261</v>
      </c>
      <c r="BM407" s="1053" t="s">
        <v>1784</v>
      </c>
    </row>
    <row r="408" spans="2:51" s="1080" customFormat="1" ht="16.5" customHeight="1">
      <c r="B408" s="1086"/>
      <c r="C408" s="1177"/>
      <c r="D408" s="1177"/>
      <c r="E408" s="1189" t="s">
        <v>3256</v>
      </c>
      <c r="F408" s="1377" t="s">
        <v>1396</v>
      </c>
      <c r="G408" s="1378"/>
      <c r="H408" s="1378"/>
      <c r="I408" s="1378"/>
      <c r="J408" s="1177"/>
      <c r="K408" s="1190">
        <v>226.43</v>
      </c>
      <c r="L408" s="1083"/>
      <c r="M408" s="1083"/>
      <c r="N408" s="1177"/>
      <c r="O408" s="1177"/>
      <c r="P408" s="1177"/>
      <c r="Q408" s="1177"/>
      <c r="R408" s="1085"/>
      <c r="T408" s="1084"/>
      <c r="U408" s="1083"/>
      <c r="V408" s="1083"/>
      <c r="W408" s="1083"/>
      <c r="X408" s="1083"/>
      <c r="Y408" s="1083"/>
      <c r="Z408" s="1083"/>
      <c r="AA408" s="1082"/>
      <c r="AT408" s="1081" t="s">
        <v>1285</v>
      </c>
      <c r="AU408" s="1081" t="s">
        <v>1284</v>
      </c>
      <c r="AV408" s="1080" t="s">
        <v>1284</v>
      </c>
      <c r="AW408" s="1080" t="s">
        <v>3670</v>
      </c>
      <c r="AX408" s="1080" t="s">
        <v>1258</v>
      </c>
      <c r="AY408" s="1081" t="s">
        <v>1262</v>
      </c>
    </row>
    <row r="409" spans="2:51" s="1080" customFormat="1" ht="16.5" customHeight="1">
      <c r="B409" s="1086"/>
      <c r="C409" s="1177"/>
      <c r="D409" s="1177"/>
      <c r="E409" s="1189" t="s">
        <v>3256</v>
      </c>
      <c r="F409" s="1379" t="s">
        <v>1395</v>
      </c>
      <c r="G409" s="1380"/>
      <c r="H409" s="1380"/>
      <c r="I409" s="1380"/>
      <c r="J409" s="1177"/>
      <c r="K409" s="1190">
        <v>17.44</v>
      </c>
      <c r="L409" s="1083"/>
      <c r="M409" s="1083"/>
      <c r="N409" s="1177"/>
      <c r="O409" s="1177"/>
      <c r="P409" s="1177"/>
      <c r="Q409" s="1177"/>
      <c r="R409" s="1085"/>
      <c r="T409" s="1084"/>
      <c r="U409" s="1083"/>
      <c r="V409" s="1083"/>
      <c r="W409" s="1083"/>
      <c r="X409" s="1083"/>
      <c r="Y409" s="1083"/>
      <c r="Z409" s="1083"/>
      <c r="AA409" s="1082"/>
      <c r="AT409" s="1081" t="s">
        <v>1285</v>
      </c>
      <c r="AU409" s="1081" t="s">
        <v>1284</v>
      </c>
      <c r="AV409" s="1080" t="s">
        <v>1284</v>
      </c>
      <c r="AW409" s="1080" t="s">
        <v>3670</v>
      </c>
      <c r="AX409" s="1080" t="s">
        <v>1258</v>
      </c>
      <c r="AY409" s="1081" t="s">
        <v>1262</v>
      </c>
    </row>
    <row r="410" spans="2:51" s="1080" customFormat="1" ht="16.5" customHeight="1">
      <c r="B410" s="1086"/>
      <c r="C410" s="1177"/>
      <c r="D410" s="1177"/>
      <c r="E410" s="1189" t="s">
        <v>3256</v>
      </c>
      <c r="F410" s="1379" t="s">
        <v>1394</v>
      </c>
      <c r="G410" s="1380"/>
      <c r="H410" s="1380"/>
      <c r="I410" s="1380"/>
      <c r="J410" s="1177"/>
      <c r="K410" s="1190">
        <v>36.88</v>
      </c>
      <c r="L410" s="1083"/>
      <c r="M410" s="1083"/>
      <c r="N410" s="1177"/>
      <c r="O410" s="1177"/>
      <c r="P410" s="1177"/>
      <c r="Q410" s="1177"/>
      <c r="R410" s="1085"/>
      <c r="T410" s="1084"/>
      <c r="U410" s="1083"/>
      <c r="V410" s="1083"/>
      <c r="W410" s="1083"/>
      <c r="X410" s="1083"/>
      <c r="Y410" s="1083"/>
      <c r="Z410" s="1083"/>
      <c r="AA410" s="1082"/>
      <c r="AT410" s="1081" t="s">
        <v>1285</v>
      </c>
      <c r="AU410" s="1081" t="s">
        <v>1284</v>
      </c>
      <c r="AV410" s="1080" t="s">
        <v>1284</v>
      </c>
      <c r="AW410" s="1080" t="s">
        <v>3670</v>
      </c>
      <c r="AX410" s="1080" t="s">
        <v>1258</v>
      </c>
      <c r="AY410" s="1081" t="s">
        <v>1262</v>
      </c>
    </row>
    <row r="411" spans="2:51" s="1080" customFormat="1" ht="16.5" customHeight="1">
      <c r="B411" s="1086"/>
      <c r="C411" s="1177"/>
      <c r="D411" s="1177"/>
      <c r="E411" s="1189" t="s">
        <v>3256</v>
      </c>
      <c r="F411" s="1379" t="s">
        <v>1393</v>
      </c>
      <c r="G411" s="1380"/>
      <c r="H411" s="1380"/>
      <c r="I411" s="1380"/>
      <c r="J411" s="1177"/>
      <c r="K411" s="1190">
        <v>157.08</v>
      </c>
      <c r="L411" s="1083"/>
      <c r="M411" s="1083"/>
      <c r="N411" s="1177"/>
      <c r="O411" s="1177"/>
      <c r="P411" s="1177"/>
      <c r="Q411" s="1177"/>
      <c r="R411" s="1085"/>
      <c r="T411" s="1084"/>
      <c r="U411" s="1083"/>
      <c r="V411" s="1083"/>
      <c r="W411" s="1083"/>
      <c r="X411" s="1083"/>
      <c r="Y411" s="1083"/>
      <c r="Z411" s="1083"/>
      <c r="AA411" s="1082"/>
      <c r="AT411" s="1081" t="s">
        <v>1285</v>
      </c>
      <c r="AU411" s="1081" t="s">
        <v>1284</v>
      </c>
      <c r="AV411" s="1080" t="s">
        <v>1284</v>
      </c>
      <c r="AW411" s="1080" t="s">
        <v>3670</v>
      </c>
      <c r="AX411" s="1080" t="s">
        <v>1258</v>
      </c>
      <c r="AY411" s="1081" t="s">
        <v>1262</v>
      </c>
    </row>
    <row r="412" spans="2:51" s="1080" customFormat="1" ht="16.5" customHeight="1">
      <c r="B412" s="1086"/>
      <c r="C412" s="1177"/>
      <c r="D412" s="1177"/>
      <c r="E412" s="1189" t="s">
        <v>3256</v>
      </c>
      <c r="F412" s="1379" t="s">
        <v>1392</v>
      </c>
      <c r="G412" s="1380"/>
      <c r="H412" s="1380"/>
      <c r="I412" s="1380"/>
      <c r="J412" s="1177"/>
      <c r="K412" s="1190">
        <v>398.96</v>
      </c>
      <c r="L412" s="1083"/>
      <c r="M412" s="1083"/>
      <c r="N412" s="1177"/>
      <c r="O412" s="1177"/>
      <c r="P412" s="1177"/>
      <c r="Q412" s="1177"/>
      <c r="R412" s="1085"/>
      <c r="T412" s="1084"/>
      <c r="U412" s="1083"/>
      <c r="V412" s="1083"/>
      <c r="W412" s="1083"/>
      <c r="X412" s="1083"/>
      <c r="Y412" s="1083"/>
      <c r="Z412" s="1083"/>
      <c r="AA412" s="1082"/>
      <c r="AT412" s="1081" t="s">
        <v>1285</v>
      </c>
      <c r="AU412" s="1081" t="s">
        <v>1284</v>
      </c>
      <c r="AV412" s="1080" t="s">
        <v>1284</v>
      </c>
      <c r="AW412" s="1080" t="s">
        <v>3670</v>
      </c>
      <c r="AX412" s="1080" t="s">
        <v>1258</v>
      </c>
      <c r="AY412" s="1081" t="s">
        <v>1262</v>
      </c>
    </row>
    <row r="413" spans="2:51" s="1080" customFormat="1" ht="16.5" customHeight="1">
      <c r="B413" s="1086"/>
      <c r="C413" s="1177"/>
      <c r="D413" s="1177"/>
      <c r="E413" s="1189" t="s">
        <v>3256</v>
      </c>
      <c r="F413" s="1379" t="s">
        <v>1391</v>
      </c>
      <c r="G413" s="1380"/>
      <c r="H413" s="1380"/>
      <c r="I413" s="1380"/>
      <c r="J413" s="1177"/>
      <c r="K413" s="1190">
        <v>297.34</v>
      </c>
      <c r="L413" s="1083"/>
      <c r="M413" s="1083"/>
      <c r="N413" s="1177"/>
      <c r="O413" s="1177"/>
      <c r="P413" s="1177"/>
      <c r="Q413" s="1177"/>
      <c r="R413" s="1085"/>
      <c r="T413" s="1084"/>
      <c r="U413" s="1083"/>
      <c r="V413" s="1083"/>
      <c r="W413" s="1083"/>
      <c r="X413" s="1083"/>
      <c r="Y413" s="1083"/>
      <c r="Z413" s="1083"/>
      <c r="AA413" s="1082"/>
      <c r="AT413" s="1081" t="s">
        <v>1285</v>
      </c>
      <c r="AU413" s="1081" t="s">
        <v>1284</v>
      </c>
      <c r="AV413" s="1080" t="s">
        <v>1284</v>
      </c>
      <c r="AW413" s="1080" t="s">
        <v>3670</v>
      </c>
      <c r="AX413" s="1080" t="s">
        <v>1258</v>
      </c>
      <c r="AY413" s="1081" t="s">
        <v>1262</v>
      </c>
    </row>
    <row r="414" spans="2:51" s="1080" customFormat="1" ht="16.5" customHeight="1">
      <c r="B414" s="1086"/>
      <c r="C414" s="1177"/>
      <c r="D414" s="1177"/>
      <c r="E414" s="1189" t="s">
        <v>3256</v>
      </c>
      <c r="F414" s="1379" t="s">
        <v>1390</v>
      </c>
      <c r="G414" s="1380"/>
      <c r="H414" s="1380"/>
      <c r="I414" s="1380"/>
      <c r="J414" s="1177"/>
      <c r="K414" s="1190">
        <v>31.88</v>
      </c>
      <c r="L414" s="1083"/>
      <c r="M414" s="1083"/>
      <c r="N414" s="1177"/>
      <c r="O414" s="1177"/>
      <c r="P414" s="1177"/>
      <c r="Q414" s="1177"/>
      <c r="R414" s="1085"/>
      <c r="T414" s="1084"/>
      <c r="U414" s="1083"/>
      <c r="V414" s="1083"/>
      <c r="W414" s="1083"/>
      <c r="X414" s="1083"/>
      <c r="Y414" s="1083"/>
      <c r="Z414" s="1083"/>
      <c r="AA414" s="1082"/>
      <c r="AT414" s="1081" t="s">
        <v>1285</v>
      </c>
      <c r="AU414" s="1081" t="s">
        <v>1284</v>
      </c>
      <c r="AV414" s="1080" t="s">
        <v>1284</v>
      </c>
      <c r="AW414" s="1080" t="s">
        <v>3670</v>
      </c>
      <c r="AX414" s="1080" t="s">
        <v>1258</v>
      </c>
      <c r="AY414" s="1081" t="s">
        <v>1262</v>
      </c>
    </row>
    <row r="415" spans="2:51" s="1080" customFormat="1" ht="16.5" customHeight="1">
      <c r="B415" s="1086"/>
      <c r="C415" s="1177"/>
      <c r="D415" s="1177"/>
      <c r="E415" s="1189" t="s">
        <v>3256</v>
      </c>
      <c r="F415" s="1379" t="s">
        <v>1389</v>
      </c>
      <c r="G415" s="1380"/>
      <c r="H415" s="1380"/>
      <c r="I415" s="1380"/>
      <c r="J415" s="1177"/>
      <c r="K415" s="1190">
        <v>85.1</v>
      </c>
      <c r="L415" s="1083"/>
      <c r="M415" s="1083"/>
      <c r="N415" s="1177"/>
      <c r="O415" s="1177"/>
      <c r="P415" s="1177"/>
      <c r="Q415" s="1177"/>
      <c r="R415" s="1085"/>
      <c r="T415" s="1084"/>
      <c r="U415" s="1083"/>
      <c r="V415" s="1083"/>
      <c r="W415" s="1083"/>
      <c r="X415" s="1083"/>
      <c r="Y415" s="1083"/>
      <c r="Z415" s="1083"/>
      <c r="AA415" s="1082"/>
      <c r="AT415" s="1081" t="s">
        <v>1285</v>
      </c>
      <c r="AU415" s="1081" t="s">
        <v>1284</v>
      </c>
      <c r="AV415" s="1080" t="s">
        <v>1284</v>
      </c>
      <c r="AW415" s="1080" t="s">
        <v>3670</v>
      </c>
      <c r="AX415" s="1080" t="s">
        <v>1258</v>
      </c>
      <c r="AY415" s="1081" t="s">
        <v>1262</v>
      </c>
    </row>
    <row r="416" spans="2:51" s="1080" customFormat="1" ht="16.5" customHeight="1">
      <c r="B416" s="1086"/>
      <c r="C416" s="1177"/>
      <c r="D416" s="1177"/>
      <c r="E416" s="1189" t="s">
        <v>3256</v>
      </c>
      <c r="F416" s="1379" t="s">
        <v>1388</v>
      </c>
      <c r="G416" s="1380"/>
      <c r="H416" s="1380"/>
      <c r="I416" s="1380"/>
      <c r="J416" s="1177"/>
      <c r="K416" s="1190">
        <v>111.12</v>
      </c>
      <c r="L416" s="1083"/>
      <c r="M416" s="1083"/>
      <c r="N416" s="1177"/>
      <c r="O416" s="1177"/>
      <c r="P416" s="1177"/>
      <c r="Q416" s="1177"/>
      <c r="R416" s="1085"/>
      <c r="T416" s="1084"/>
      <c r="U416" s="1083"/>
      <c r="V416" s="1083"/>
      <c r="W416" s="1083"/>
      <c r="X416" s="1083"/>
      <c r="Y416" s="1083"/>
      <c r="Z416" s="1083"/>
      <c r="AA416" s="1082"/>
      <c r="AT416" s="1081" t="s">
        <v>1285</v>
      </c>
      <c r="AU416" s="1081" t="s">
        <v>1284</v>
      </c>
      <c r="AV416" s="1080" t="s">
        <v>1284</v>
      </c>
      <c r="AW416" s="1080" t="s">
        <v>3670</v>
      </c>
      <c r="AX416" s="1080" t="s">
        <v>1258</v>
      </c>
      <c r="AY416" s="1081" t="s">
        <v>1262</v>
      </c>
    </row>
    <row r="417" spans="2:51" s="1080" customFormat="1" ht="16.5" customHeight="1">
      <c r="B417" s="1086"/>
      <c r="C417" s="1177"/>
      <c r="D417" s="1177"/>
      <c r="E417" s="1189" t="s">
        <v>3256</v>
      </c>
      <c r="F417" s="1379" t="s">
        <v>1387</v>
      </c>
      <c r="G417" s="1380"/>
      <c r="H417" s="1380"/>
      <c r="I417" s="1380"/>
      <c r="J417" s="1177"/>
      <c r="K417" s="1190">
        <v>23.68</v>
      </c>
      <c r="L417" s="1083"/>
      <c r="M417" s="1083"/>
      <c r="N417" s="1177"/>
      <c r="O417" s="1177"/>
      <c r="P417" s="1177"/>
      <c r="Q417" s="1177"/>
      <c r="R417" s="1085"/>
      <c r="T417" s="1084"/>
      <c r="U417" s="1083"/>
      <c r="V417" s="1083"/>
      <c r="W417" s="1083"/>
      <c r="X417" s="1083"/>
      <c r="Y417" s="1083"/>
      <c r="Z417" s="1083"/>
      <c r="AA417" s="1082"/>
      <c r="AT417" s="1081" t="s">
        <v>1285</v>
      </c>
      <c r="AU417" s="1081" t="s">
        <v>1284</v>
      </c>
      <c r="AV417" s="1080" t="s">
        <v>1284</v>
      </c>
      <c r="AW417" s="1080" t="s">
        <v>3670</v>
      </c>
      <c r="AX417" s="1080" t="s">
        <v>1258</v>
      </c>
      <c r="AY417" s="1081" t="s">
        <v>1262</v>
      </c>
    </row>
    <row r="418" spans="2:51" s="1073" customFormat="1" ht="16.5" customHeight="1">
      <c r="B418" s="1079"/>
      <c r="C418" s="1178"/>
      <c r="D418" s="1178"/>
      <c r="E418" s="1191" t="s">
        <v>3256</v>
      </c>
      <c r="F418" s="1372" t="s">
        <v>1386</v>
      </c>
      <c r="G418" s="1373"/>
      <c r="H418" s="1373"/>
      <c r="I418" s="1373"/>
      <c r="J418" s="1178"/>
      <c r="K418" s="1192">
        <v>1385.91</v>
      </c>
      <c r="L418" s="1076"/>
      <c r="M418" s="1076"/>
      <c r="N418" s="1178"/>
      <c r="O418" s="1178"/>
      <c r="P418" s="1178"/>
      <c r="Q418" s="1178"/>
      <c r="R418" s="1078"/>
      <c r="T418" s="1077"/>
      <c r="U418" s="1076"/>
      <c r="V418" s="1076"/>
      <c r="W418" s="1076"/>
      <c r="X418" s="1076"/>
      <c r="Y418" s="1076"/>
      <c r="Z418" s="1076"/>
      <c r="AA418" s="1075"/>
      <c r="AT418" s="1074" t="s">
        <v>1285</v>
      </c>
      <c r="AU418" s="1074" t="s">
        <v>1284</v>
      </c>
      <c r="AV418" s="1073" t="s">
        <v>1261</v>
      </c>
      <c r="AW418" s="1073" t="s">
        <v>3670</v>
      </c>
      <c r="AX418" s="1073" t="s">
        <v>457</v>
      </c>
      <c r="AY418" s="1074" t="s">
        <v>1262</v>
      </c>
    </row>
    <row r="419" spans="2:65" s="1048" customFormat="1" ht="25.5" customHeight="1">
      <c r="B419" s="1072"/>
      <c r="C419" s="1185" t="s">
        <v>2061</v>
      </c>
      <c r="D419" s="1185" t="s">
        <v>1257</v>
      </c>
      <c r="E419" s="1186" t="s">
        <v>2047</v>
      </c>
      <c r="F419" s="1374" t="s">
        <v>2046</v>
      </c>
      <c r="G419" s="1374"/>
      <c r="H419" s="1374"/>
      <c r="I419" s="1374"/>
      <c r="J419" s="1187" t="s">
        <v>14</v>
      </c>
      <c r="K419" s="1188">
        <v>62.4</v>
      </c>
      <c r="L419" s="1375">
        <v>0</v>
      </c>
      <c r="M419" s="1375"/>
      <c r="N419" s="1376">
        <f>ROUND(L419*K419,2)</f>
        <v>0</v>
      </c>
      <c r="O419" s="1376"/>
      <c r="P419" s="1376"/>
      <c r="Q419" s="1376"/>
      <c r="R419" s="1071"/>
      <c r="T419" s="1057" t="s">
        <v>3256</v>
      </c>
      <c r="U419" s="1070" t="s">
        <v>1256</v>
      </c>
      <c r="V419" s="1065"/>
      <c r="W419" s="1069">
        <f>V419*K419</f>
        <v>0</v>
      </c>
      <c r="X419" s="1069">
        <v>0</v>
      </c>
      <c r="Y419" s="1069">
        <f>X419*K419</f>
        <v>0</v>
      </c>
      <c r="Z419" s="1069">
        <v>0</v>
      </c>
      <c r="AA419" s="1068">
        <f>Z419*K419</f>
        <v>0</v>
      </c>
      <c r="AR419" s="1053" t="s">
        <v>1261</v>
      </c>
      <c r="AT419" s="1053" t="s">
        <v>1257</v>
      </c>
      <c r="AU419" s="1053" t="s">
        <v>1284</v>
      </c>
      <c r="AY419" s="1053" t="s">
        <v>1262</v>
      </c>
      <c r="BE419" s="1052">
        <f>IF(U419="základní",N419,0)</f>
        <v>0</v>
      </c>
      <c r="BF419" s="1052">
        <f>IF(U419="snížená",N419,0)</f>
        <v>0</v>
      </c>
      <c r="BG419" s="1052">
        <f>IF(U419="zákl. přenesená",N419,0)</f>
        <v>0</v>
      </c>
      <c r="BH419" s="1052">
        <f>IF(U419="sníž. přenesená",N419,0)</f>
        <v>0</v>
      </c>
      <c r="BI419" s="1052">
        <f>IF(U419="nulová",N419,0)</f>
        <v>0</v>
      </c>
      <c r="BJ419" s="1053" t="s">
        <v>457</v>
      </c>
      <c r="BK419" s="1052">
        <f>ROUND(L419*K419,2)</f>
        <v>0</v>
      </c>
      <c r="BL419" s="1053" t="s">
        <v>1261</v>
      </c>
      <c r="BM419" s="1053" t="s">
        <v>1777</v>
      </c>
    </row>
    <row r="420" spans="2:51" s="1080" customFormat="1" ht="16.5" customHeight="1">
      <c r="B420" s="1086"/>
      <c r="C420" s="1177"/>
      <c r="D420" s="1177"/>
      <c r="E420" s="1189" t="s">
        <v>3256</v>
      </c>
      <c r="F420" s="1377" t="s">
        <v>2045</v>
      </c>
      <c r="G420" s="1378"/>
      <c r="H420" s="1378"/>
      <c r="I420" s="1378"/>
      <c r="J420" s="1177"/>
      <c r="K420" s="1190">
        <v>62.4</v>
      </c>
      <c r="L420" s="1083"/>
      <c r="M420" s="1083"/>
      <c r="N420" s="1177"/>
      <c r="O420" s="1177"/>
      <c r="P420" s="1177"/>
      <c r="Q420" s="1177"/>
      <c r="R420" s="1085"/>
      <c r="T420" s="1084"/>
      <c r="U420" s="1083"/>
      <c r="V420" s="1083"/>
      <c r="W420" s="1083"/>
      <c r="X420" s="1083"/>
      <c r="Y420" s="1083"/>
      <c r="Z420" s="1083"/>
      <c r="AA420" s="1082"/>
      <c r="AT420" s="1081" t="s">
        <v>1285</v>
      </c>
      <c r="AU420" s="1081" t="s">
        <v>1284</v>
      </c>
      <c r="AV420" s="1080" t="s">
        <v>1284</v>
      </c>
      <c r="AW420" s="1080" t="s">
        <v>3670</v>
      </c>
      <c r="AX420" s="1080" t="s">
        <v>1258</v>
      </c>
      <c r="AY420" s="1081" t="s">
        <v>1262</v>
      </c>
    </row>
    <row r="421" spans="2:51" s="1073" customFormat="1" ht="16.5" customHeight="1">
      <c r="B421" s="1079"/>
      <c r="C421" s="1178"/>
      <c r="D421" s="1178"/>
      <c r="E421" s="1191" t="s">
        <v>3256</v>
      </c>
      <c r="F421" s="1372" t="s">
        <v>1386</v>
      </c>
      <c r="G421" s="1373"/>
      <c r="H421" s="1373"/>
      <c r="I421" s="1373"/>
      <c r="J421" s="1178"/>
      <c r="K421" s="1192">
        <v>62.4</v>
      </c>
      <c r="L421" s="1076"/>
      <c r="M421" s="1076"/>
      <c r="N421" s="1178"/>
      <c r="O421" s="1178"/>
      <c r="P421" s="1178"/>
      <c r="Q421" s="1178"/>
      <c r="R421" s="1078"/>
      <c r="T421" s="1077"/>
      <c r="U421" s="1076"/>
      <c r="V421" s="1076"/>
      <c r="W421" s="1076"/>
      <c r="X421" s="1076"/>
      <c r="Y421" s="1076"/>
      <c r="Z421" s="1076"/>
      <c r="AA421" s="1075"/>
      <c r="AT421" s="1074" t="s">
        <v>1285</v>
      </c>
      <c r="AU421" s="1074" t="s">
        <v>1284</v>
      </c>
      <c r="AV421" s="1073" t="s">
        <v>1261</v>
      </c>
      <c r="AW421" s="1073" t="s">
        <v>3670</v>
      </c>
      <c r="AX421" s="1073" t="s">
        <v>457</v>
      </c>
      <c r="AY421" s="1074" t="s">
        <v>1262</v>
      </c>
    </row>
    <row r="422" spans="2:65" s="1048" customFormat="1" ht="25.5" customHeight="1">
      <c r="B422" s="1072"/>
      <c r="C422" s="1185" t="s">
        <v>2058</v>
      </c>
      <c r="D422" s="1185" t="s">
        <v>1257</v>
      </c>
      <c r="E422" s="1186" t="s">
        <v>2043</v>
      </c>
      <c r="F422" s="1374" t="s">
        <v>2042</v>
      </c>
      <c r="G422" s="1374"/>
      <c r="H422" s="1374"/>
      <c r="I422" s="1374"/>
      <c r="J422" s="1187" t="s">
        <v>1292</v>
      </c>
      <c r="K422" s="1188">
        <v>36</v>
      </c>
      <c r="L422" s="1375">
        <v>0</v>
      </c>
      <c r="M422" s="1375"/>
      <c r="N422" s="1376">
        <f>ROUND(L422*K422,2)</f>
        <v>0</v>
      </c>
      <c r="O422" s="1376"/>
      <c r="P422" s="1376"/>
      <c r="Q422" s="1376"/>
      <c r="R422" s="1071"/>
      <c r="T422" s="1057" t="s">
        <v>3256</v>
      </c>
      <c r="U422" s="1070" t="s">
        <v>1256</v>
      </c>
      <c r="V422" s="1065"/>
      <c r="W422" s="1069">
        <f>V422*K422</f>
        <v>0</v>
      </c>
      <c r="X422" s="1069">
        <v>0</v>
      </c>
      <c r="Y422" s="1069">
        <f>X422*K422</f>
        <v>0</v>
      </c>
      <c r="Z422" s="1069">
        <v>0</v>
      </c>
      <c r="AA422" s="1068">
        <f>Z422*K422</f>
        <v>0</v>
      </c>
      <c r="AR422" s="1053" t="s">
        <v>1261</v>
      </c>
      <c r="AT422" s="1053" t="s">
        <v>1257</v>
      </c>
      <c r="AU422" s="1053" t="s">
        <v>1284</v>
      </c>
      <c r="AY422" s="1053" t="s">
        <v>1262</v>
      </c>
      <c r="BE422" s="1052">
        <f>IF(U422="základní",N422,0)</f>
        <v>0</v>
      </c>
      <c r="BF422" s="1052">
        <f>IF(U422="snížená",N422,0)</f>
        <v>0</v>
      </c>
      <c r="BG422" s="1052">
        <f>IF(U422="zákl. přenesená",N422,0)</f>
        <v>0</v>
      </c>
      <c r="BH422" s="1052">
        <f>IF(U422="sníž. přenesená",N422,0)</f>
        <v>0</v>
      </c>
      <c r="BI422" s="1052">
        <f>IF(U422="nulová",N422,0)</f>
        <v>0</v>
      </c>
      <c r="BJ422" s="1053" t="s">
        <v>457</v>
      </c>
      <c r="BK422" s="1052">
        <f>ROUND(L422*K422,2)</f>
        <v>0</v>
      </c>
      <c r="BL422" s="1053" t="s">
        <v>1261</v>
      </c>
      <c r="BM422" s="1053" t="s">
        <v>1770</v>
      </c>
    </row>
    <row r="423" spans="2:51" s="1080" customFormat="1" ht="16.5" customHeight="1">
      <c r="B423" s="1086"/>
      <c r="C423" s="1177"/>
      <c r="D423" s="1177"/>
      <c r="E423" s="1189" t="s">
        <v>3256</v>
      </c>
      <c r="F423" s="1377" t="s">
        <v>2041</v>
      </c>
      <c r="G423" s="1378"/>
      <c r="H423" s="1378"/>
      <c r="I423" s="1378"/>
      <c r="J423" s="1177"/>
      <c r="K423" s="1190">
        <v>36</v>
      </c>
      <c r="L423" s="1083"/>
      <c r="M423" s="1083"/>
      <c r="N423" s="1177"/>
      <c r="O423" s="1177"/>
      <c r="P423" s="1177"/>
      <c r="Q423" s="1177"/>
      <c r="R423" s="1085"/>
      <c r="T423" s="1084"/>
      <c r="U423" s="1083"/>
      <c r="V423" s="1083"/>
      <c r="W423" s="1083"/>
      <c r="X423" s="1083"/>
      <c r="Y423" s="1083"/>
      <c r="Z423" s="1083"/>
      <c r="AA423" s="1082"/>
      <c r="AT423" s="1081" t="s">
        <v>1285</v>
      </c>
      <c r="AU423" s="1081" t="s">
        <v>1284</v>
      </c>
      <c r="AV423" s="1080" t="s">
        <v>1284</v>
      </c>
      <c r="AW423" s="1080" t="s">
        <v>3670</v>
      </c>
      <c r="AX423" s="1080" t="s">
        <v>1258</v>
      </c>
      <c r="AY423" s="1081" t="s">
        <v>1262</v>
      </c>
    </row>
    <row r="424" spans="2:51" s="1073" customFormat="1" ht="16.5" customHeight="1">
      <c r="B424" s="1079"/>
      <c r="C424" s="1178"/>
      <c r="D424" s="1178"/>
      <c r="E424" s="1191" t="s">
        <v>3256</v>
      </c>
      <c r="F424" s="1372" t="s">
        <v>1386</v>
      </c>
      <c r="G424" s="1373"/>
      <c r="H424" s="1373"/>
      <c r="I424" s="1373"/>
      <c r="J424" s="1178"/>
      <c r="K424" s="1192">
        <v>36</v>
      </c>
      <c r="L424" s="1076"/>
      <c r="M424" s="1076"/>
      <c r="N424" s="1178"/>
      <c r="O424" s="1178"/>
      <c r="P424" s="1178"/>
      <c r="Q424" s="1178"/>
      <c r="R424" s="1078"/>
      <c r="T424" s="1077"/>
      <c r="U424" s="1076"/>
      <c r="V424" s="1076"/>
      <c r="W424" s="1076"/>
      <c r="X424" s="1076"/>
      <c r="Y424" s="1076"/>
      <c r="Z424" s="1076"/>
      <c r="AA424" s="1075"/>
      <c r="AT424" s="1074" t="s">
        <v>1285</v>
      </c>
      <c r="AU424" s="1074" t="s">
        <v>1284</v>
      </c>
      <c r="AV424" s="1073" t="s">
        <v>1261</v>
      </c>
      <c r="AW424" s="1073" t="s">
        <v>3670</v>
      </c>
      <c r="AX424" s="1073" t="s">
        <v>457</v>
      </c>
      <c r="AY424" s="1074" t="s">
        <v>1262</v>
      </c>
    </row>
    <row r="425" spans="2:65" s="1048" customFormat="1" ht="38.25" customHeight="1">
      <c r="B425" s="1072"/>
      <c r="C425" s="1185" t="s">
        <v>2055</v>
      </c>
      <c r="D425" s="1185" t="s">
        <v>1257</v>
      </c>
      <c r="E425" s="1186" t="s">
        <v>2039</v>
      </c>
      <c r="F425" s="1374" t="s">
        <v>2038</v>
      </c>
      <c r="G425" s="1374"/>
      <c r="H425" s="1374"/>
      <c r="I425" s="1374"/>
      <c r="J425" s="1187" t="s">
        <v>1265</v>
      </c>
      <c r="K425" s="1188">
        <v>1</v>
      </c>
      <c r="L425" s="1375">
        <v>0</v>
      </c>
      <c r="M425" s="1375"/>
      <c r="N425" s="1376">
        <f>ROUND(L425*K425,2)</f>
        <v>0</v>
      </c>
      <c r="O425" s="1376"/>
      <c r="P425" s="1376"/>
      <c r="Q425" s="1376"/>
      <c r="R425" s="1071"/>
      <c r="T425" s="1057" t="s">
        <v>3256</v>
      </c>
      <c r="U425" s="1070" t="s">
        <v>1256</v>
      </c>
      <c r="V425" s="1065"/>
      <c r="W425" s="1069">
        <f>V425*K425</f>
        <v>0</v>
      </c>
      <c r="X425" s="1069">
        <v>0</v>
      </c>
      <c r="Y425" s="1069">
        <f>X425*K425</f>
        <v>0</v>
      </c>
      <c r="Z425" s="1069">
        <v>0</v>
      </c>
      <c r="AA425" s="1068">
        <f>Z425*K425</f>
        <v>0</v>
      </c>
      <c r="AR425" s="1053" t="s">
        <v>1261</v>
      </c>
      <c r="AT425" s="1053" t="s">
        <v>1257</v>
      </c>
      <c r="AU425" s="1053" t="s">
        <v>1284</v>
      </c>
      <c r="AY425" s="1053" t="s">
        <v>1262</v>
      </c>
      <c r="BE425" s="1052">
        <f>IF(U425="základní",N425,0)</f>
        <v>0</v>
      </c>
      <c r="BF425" s="1052">
        <f>IF(U425="snížená",N425,0)</f>
        <v>0</v>
      </c>
      <c r="BG425" s="1052">
        <f>IF(U425="zákl. přenesená",N425,0)</f>
        <v>0</v>
      </c>
      <c r="BH425" s="1052">
        <f>IF(U425="sníž. přenesená",N425,0)</f>
        <v>0</v>
      </c>
      <c r="BI425" s="1052">
        <f>IF(U425="nulová",N425,0)</f>
        <v>0</v>
      </c>
      <c r="BJ425" s="1053" t="s">
        <v>457</v>
      </c>
      <c r="BK425" s="1052">
        <f>ROUND(L425*K425,2)</f>
        <v>0</v>
      </c>
      <c r="BL425" s="1053" t="s">
        <v>1261</v>
      </c>
      <c r="BM425" s="1053" t="s">
        <v>1758</v>
      </c>
    </row>
    <row r="426" spans="2:65" s="1048" customFormat="1" ht="16.5" customHeight="1">
      <c r="B426" s="1072"/>
      <c r="C426" s="1193" t="s">
        <v>2051</v>
      </c>
      <c r="D426" s="1193" t="s">
        <v>1263</v>
      </c>
      <c r="E426" s="1194" t="s">
        <v>2036</v>
      </c>
      <c r="F426" s="1383" t="s">
        <v>2035</v>
      </c>
      <c r="G426" s="1383"/>
      <c r="H426" s="1383"/>
      <c r="I426" s="1383"/>
      <c r="J426" s="1195" t="s">
        <v>1265</v>
      </c>
      <c r="K426" s="1196">
        <v>1</v>
      </c>
      <c r="L426" s="1384">
        <v>0</v>
      </c>
      <c r="M426" s="1384"/>
      <c r="N426" s="1385">
        <f>ROUND(L426*K426,2)</f>
        <v>0</v>
      </c>
      <c r="O426" s="1376"/>
      <c r="P426" s="1376"/>
      <c r="Q426" s="1376"/>
      <c r="R426" s="1071"/>
      <c r="T426" s="1057" t="s">
        <v>3256</v>
      </c>
      <c r="U426" s="1070" t="s">
        <v>1256</v>
      </c>
      <c r="V426" s="1065"/>
      <c r="W426" s="1069">
        <f>V426*K426</f>
        <v>0</v>
      </c>
      <c r="X426" s="1069">
        <v>0</v>
      </c>
      <c r="Y426" s="1069">
        <f>X426*K426</f>
        <v>0</v>
      </c>
      <c r="Z426" s="1069">
        <v>0</v>
      </c>
      <c r="AA426" s="1068">
        <f>Z426*K426</f>
        <v>0</v>
      </c>
      <c r="AR426" s="1053" t="s">
        <v>1264</v>
      </c>
      <c r="AT426" s="1053" t="s">
        <v>1263</v>
      </c>
      <c r="AU426" s="1053" t="s">
        <v>1284</v>
      </c>
      <c r="AY426" s="1053" t="s">
        <v>1262</v>
      </c>
      <c r="BE426" s="1052">
        <f>IF(U426="základní",N426,0)</f>
        <v>0</v>
      </c>
      <c r="BF426" s="1052">
        <f>IF(U426="snížená",N426,0)</f>
        <v>0</v>
      </c>
      <c r="BG426" s="1052">
        <f>IF(U426="zákl. přenesená",N426,0)</f>
        <v>0</v>
      </c>
      <c r="BH426" s="1052">
        <f>IF(U426="sníž. přenesená",N426,0)</f>
        <v>0</v>
      </c>
      <c r="BI426" s="1052">
        <f>IF(U426="nulová",N426,0)</f>
        <v>0</v>
      </c>
      <c r="BJ426" s="1053" t="s">
        <v>457</v>
      </c>
      <c r="BK426" s="1052">
        <f>ROUND(L426*K426,2)</f>
        <v>0</v>
      </c>
      <c r="BL426" s="1053" t="s">
        <v>1261</v>
      </c>
      <c r="BM426" s="1053" t="s">
        <v>1756</v>
      </c>
    </row>
    <row r="427" spans="2:63" s="1087" customFormat="1" ht="29.85" customHeight="1">
      <c r="B427" s="1096"/>
      <c r="C427" s="1182"/>
      <c r="D427" s="1184" t="s">
        <v>2034</v>
      </c>
      <c r="E427" s="1184"/>
      <c r="F427" s="1184"/>
      <c r="G427" s="1184"/>
      <c r="H427" s="1184"/>
      <c r="I427" s="1184"/>
      <c r="J427" s="1184"/>
      <c r="K427" s="1184"/>
      <c r="L427" s="1097"/>
      <c r="M427" s="1097"/>
      <c r="N427" s="1388">
        <f>BK427</f>
        <v>0</v>
      </c>
      <c r="O427" s="1389"/>
      <c r="P427" s="1389"/>
      <c r="Q427" s="1389"/>
      <c r="R427" s="1095"/>
      <c r="T427" s="1094"/>
      <c r="U427" s="1092"/>
      <c r="V427" s="1092"/>
      <c r="W427" s="1093">
        <f>SUM(W428:W430)</f>
        <v>0</v>
      </c>
      <c r="X427" s="1092"/>
      <c r="Y427" s="1093">
        <f>SUM(Y428:Y430)</f>
        <v>0</v>
      </c>
      <c r="Z427" s="1092"/>
      <c r="AA427" s="1091">
        <f>SUM(AA428:AA430)</f>
        <v>0</v>
      </c>
      <c r="AR427" s="1089" t="s">
        <v>457</v>
      </c>
      <c r="AT427" s="1090" t="s">
        <v>1259</v>
      </c>
      <c r="AU427" s="1090" t="s">
        <v>457</v>
      </c>
      <c r="AY427" s="1089" t="s">
        <v>1262</v>
      </c>
      <c r="BK427" s="1088">
        <f>SUM(BK428:BK430)</f>
        <v>0</v>
      </c>
    </row>
    <row r="428" spans="2:65" s="1048" customFormat="1" ht="38.25" customHeight="1">
      <c r="B428" s="1072"/>
      <c r="C428" s="1185" t="s">
        <v>2048</v>
      </c>
      <c r="D428" s="1185" t="s">
        <v>1257</v>
      </c>
      <c r="E428" s="1186" t="s">
        <v>3476</v>
      </c>
      <c r="F428" s="1374" t="s">
        <v>3883</v>
      </c>
      <c r="G428" s="1374"/>
      <c r="H428" s="1374"/>
      <c r="I428" s="1374"/>
      <c r="J428" s="1187" t="s">
        <v>95</v>
      </c>
      <c r="K428" s="1188">
        <v>4.928</v>
      </c>
      <c r="L428" s="1375">
        <v>0</v>
      </c>
      <c r="M428" s="1375"/>
      <c r="N428" s="1376">
        <f>ROUND(L428*K428,2)</f>
        <v>0</v>
      </c>
      <c r="O428" s="1376"/>
      <c r="P428" s="1376"/>
      <c r="Q428" s="1376"/>
      <c r="R428" s="1071"/>
      <c r="T428" s="1057" t="s">
        <v>3256</v>
      </c>
      <c r="U428" s="1070" t="s">
        <v>1256</v>
      </c>
      <c r="V428" s="1065"/>
      <c r="W428" s="1069">
        <f>V428*K428</f>
        <v>0</v>
      </c>
      <c r="X428" s="1069">
        <v>0</v>
      </c>
      <c r="Y428" s="1069">
        <f>X428*K428</f>
        <v>0</v>
      </c>
      <c r="Z428" s="1069">
        <v>0</v>
      </c>
      <c r="AA428" s="1068">
        <f>Z428*K428</f>
        <v>0</v>
      </c>
      <c r="AR428" s="1053" t="s">
        <v>1261</v>
      </c>
      <c r="AT428" s="1053" t="s">
        <v>1257</v>
      </c>
      <c r="AU428" s="1053" t="s">
        <v>1284</v>
      </c>
      <c r="AY428" s="1053" t="s">
        <v>1262</v>
      </c>
      <c r="BE428" s="1052">
        <f>IF(U428="základní",N428,0)</f>
        <v>0</v>
      </c>
      <c r="BF428" s="1052">
        <f>IF(U428="snížená",N428,0)</f>
        <v>0</v>
      </c>
      <c r="BG428" s="1052">
        <f>IF(U428="zákl. přenesená",N428,0)</f>
        <v>0</v>
      </c>
      <c r="BH428" s="1052">
        <f>IF(U428="sníž. přenesená",N428,0)</f>
        <v>0</v>
      </c>
      <c r="BI428" s="1052">
        <f>IF(U428="nulová",N428,0)</f>
        <v>0</v>
      </c>
      <c r="BJ428" s="1053" t="s">
        <v>457</v>
      </c>
      <c r="BK428" s="1052">
        <f>ROUND(L428*K428,2)</f>
        <v>0</v>
      </c>
      <c r="BL428" s="1053" t="s">
        <v>1261</v>
      </c>
      <c r="BM428" s="1053" t="s">
        <v>1754</v>
      </c>
    </row>
    <row r="429" spans="2:51" s="1080" customFormat="1" ht="16.5" customHeight="1">
      <c r="B429" s="1086"/>
      <c r="C429" s="1177"/>
      <c r="D429" s="1177"/>
      <c r="E429" s="1189" t="s">
        <v>3256</v>
      </c>
      <c r="F429" s="1377" t="s">
        <v>2032</v>
      </c>
      <c r="G429" s="1378"/>
      <c r="H429" s="1378"/>
      <c r="I429" s="1378"/>
      <c r="J429" s="1177"/>
      <c r="K429" s="1190">
        <v>4.928</v>
      </c>
      <c r="L429" s="1083"/>
      <c r="M429" s="1083"/>
      <c r="N429" s="1177"/>
      <c r="O429" s="1177"/>
      <c r="P429" s="1177"/>
      <c r="Q429" s="1177"/>
      <c r="R429" s="1085"/>
      <c r="T429" s="1084"/>
      <c r="U429" s="1083"/>
      <c r="V429" s="1083"/>
      <c r="W429" s="1083"/>
      <c r="X429" s="1083"/>
      <c r="Y429" s="1083"/>
      <c r="Z429" s="1083"/>
      <c r="AA429" s="1082"/>
      <c r="AT429" s="1081" t="s">
        <v>1285</v>
      </c>
      <c r="AU429" s="1081" t="s">
        <v>1284</v>
      </c>
      <c r="AV429" s="1080" t="s">
        <v>1284</v>
      </c>
      <c r="AW429" s="1080" t="s">
        <v>3670</v>
      </c>
      <c r="AX429" s="1080" t="s">
        <v>1258</v>
      </c>
      <c r="AY429" s="1081" t="s">
        <v>1262</v>
      </c>
    </row>
    <row r="430" spans="2:51" s="1073" customFormat="1" ht="16.5" customHeight="1">
      <c r="B430" s="1079"/>
      <c r="C430" s="1178"/>
      <c r="D430" s="1178"/>
      <c r="E430" s="1191" t="s">
        <v>3256</v>
      </c>
      <c r="F430" s="1372" t="s">
        <v>1386</v>
      </c>
      <c r="G430" s="1373"/>
      <c r="H430" s="1373"/>
      <c r="I430" s="1373"/>
      <c r="J430" s="1178"/>
      <c r="K430" s="1192">
        <v>4.928</v>
      </c>
      <c r="L430" s="1076"/>
      <c r="M430" s="1076"/>
      <c r="N430" s="1178"/>
      <c r="O430" s="1178"/>
      <c r="P430" s="1178"/>
      <c r="Q430" s="1178"/>
      <c r="R430" s="1078"/>
      <c r="T430" s="1077"/>
      <c r="U430" s="1076"/>
      <c r="V430" s="1076"/>
      <c r="W430" s="1076"/>
      <c r="X430" s="1076"/>
      <c r="Y430" s="1076"/>
      <c r="Z430" s="1076"/>
      <c r="AA430" s="1075"/>
      <c r="AT430" s="1074" t="s">
        <v>1285</v>
      </c>
      <c r="AU430" s="1074" t="s">
        <v>1284</v>
      </c>
      <c r="AV430" s="1073" t="s">
        <v>1261</v>
      </c>
      <c r="AW430" s="1073" t="s">
        <v>3670</v>
      </c>
      <c r="AX430" s="1073" t="s">
        <v>457</v>
      </c>
      <c r="AY430" s="1074" t="s">
        <v>1262</v>
      </c>
    </row>
    <row r="431" spans="2:63" s="1087" customFormat="1" ht="29.85" customHeight="1">
      <c r="B431" s="1096"/>
      <c r="C431" s="1182"/>
      <c r="D431" s="1184" t="s">
        <v>2031</v>
      </c>
      <c r="E431" s="1184"/>
      <c r="F431" s="1184"/>
      <c r="G431" s="1184"/>
      <c r="H431" s="1184"/>
      <c r="I431" s="1184"/>
      <c r="J431" s="1184"/>
      <c r="K431" s="1184"/>
      <c r="L431" s="1097"/>
      <c r="M431" s="1097"/>
      <c r="N431" s="1386">
        <f>BK431</f>
        <v>0</v>
      </c>
      <c r="O431" s="1387"/>
      <c r="P431" s="1387"/>
      <c r="Q431" s="1387"/>
      <c r="R431" s="1095"/>
      <c r="T431" s="1094"/>
      <c r="U431" s="1092"/>
      <c r="V431" s="1092"/>
      <c r="W431" s="1093">
        <f>SUM(W432:W471)</f>
        <v>0</v>
      </c>
      <c r="X431" s="1092"/>
      <c r="Y431" s="1093">
        <f>SUM(Y432:Y471)</f>
        <v>0</v>
      </c>
      <c r="Z431" s="1092"/>
      <c r="AA431" s="1091">
        <f>SUM(AA432:AA471)</f>
        <v>0</v>
      </c>
      <c r="AR431" s="1089" t="s">
        <v>457</v>
      </c>
      <c r="AT431" s="1090" t="s">
        <v>1259</v>
      </c>
      <c r="AU431" s="1090" t="s">
        <v>457</v>
      </c>
      <c r="AY431" s="1089" t="s">
        <v>1262</v>
      </c>
      <c r="BK431" s="1088">
        <f>SUM(BK432:BK471)</f>
        <v>0</v>
      </c>
    </row>
    <row r="432" spans="2:65" s="1048" customFormat="1" ht="38.25" customHeight="1">
      <c r="B432" s="1072"/>
      <c r="C432" s="1185" t="s">
        <v>2044</v>
      </c>
      <c r="D432" s="1185" t="s">
        <v>1257</v>
      </c>
      <c r="E432" s="1186" t="s">
        <v>2029</v>
      </c>
      <c r="F432" s="1374" t="s">
        <v>2028</v>
      </c>
      <c r="G432" s="1374"/>
      <c r="H432" s="1374"/>
      <c r="I432" s="1374"/>
      <c r="J432" s="1187" t="s">
        <v>14</v>
      </c>
      <c r="K432" s="1188">
        <v>131.9</v>
      </c>
      <c r="L432" s="1375">
        <v>0</v>
      </c>
      <c r="M432" s="1375"/>
      <c r="N432" s="1376">
        <f>ROUND(L432*K432,2)</f>
        <v>0</v>
      </c>
      <c r="O432" s="1376"/>
      <c r="P432" s="1376"/>
      <c r="Q432" s="1376"/>
      <c r="R432" s="1071"/>
      <c r="T432" s="1057" t="s">
        <v>3256</v>
      </c>
      <c r="U432" s="1070" t="s">
        <v>1256</v>
      </c>
      <c r="V432" s="1065"/>
      <c r="W432" s="1069">
        <f>V432*K432</f>
        <v>0</v>
      </c>
      <c r="X432" s="1069">
        <v>0</v>
      </c>
      <c r="Y432" s="1069">
        <f>X432*K432</f>
        <v>0</v>
      </c>
      <c r="Z432" s="1069">
        <v>0</v>
      </c>
      <c r="AA432" s="1068">
        <f>Z432*K432</f>
        <v>0</v>
      </c>
      <c r="AR432" s="1053" t="s">
        <v>1261</v>
      </c>
      <c r="AT432" s="1053" t="s">
        <v>1257</v>
      </c>
      <c r="AU432" s="1053" t="s">
        <v>1284</v>
      </c>
      <c r="AY432" s="1053" t="s">
        <v>1262</v>
      </c>
      <c r="BE432" s="1052">
        <f>IF(U432="základní",N432,0)</f>
        <v>0</v>
      </c>
      <c r="BF432" s="1052">
        <f>IF(U432="snížená",N432,0)</f>
        <v>0</v>
      </c>
      <c r="BG432" s="1052">
        <f>IF(U432="zákl. přenesená",N432,0)</f>
        <v>0</v>
      </c>
      <c r="BH432" s="1052">
        <f>IF(U432="sníž. přenesená",N432,0)</f>
        <v>0</v>
      </c>
      <c r="BI432" s="1052">
        <f>IF(U432="nulová",N432,0)</f>
        <v>0</v>
      </c>
      <c r="BJ432" s="1053" t="s">
        <v>457</v>
      </c>
      <c r="BK432" s="1052">
        <f>ROUND(L432*K432,2)</f>
        <v>0</v>
      </c>
      <c r="BL432" s="1053" t="s">
        <v>1261</v>
      </c>
      <c r="BM432" s="1053" t="s">
        <v>1748</v>
      </c>
    </row>
    <row r="433" spans="2:51" s="1080" customFormat="1" ht="16.5" customHeight="1">
      <c r="B433" s="1086"/>
      <c r="C433" s="1177"/>
      <c r="D433" s="1177"/>
      <c r="E433" s="1189" t="s">
        <v>3256</v>
      </c>
      <c r="F433" s="1377" t="s">
        <v>2027</v>
      </c>
      <c r="G433" s="1378"/>
      <c r="H433" s="1378"/>
      <c r="I433" s="1378"/>
      <c r="J433" s="1177"/>
      <c r="K433" s="1190">
        <v>131.9</v>
      </c>
      <c r="L433" s="1083"/>
      <c r="M433" s="1083"/>
      <c r="N433" s="1177"/>
      <c r="O433" s="1177"/>
      <c r="P433" s="1177"/>
      <c r="Q433" s="1177"/>
      <c r="R433" s="1085"/>
      <c r="T433" s="1084"/>
      <c r="U433" s="1083"/>
      <c r="V433" s="1083"/>
      <c r="W433" s="1083"/>
      <c r="X433" s="1083"/>
      <c r="Y433" s="1083"/>
      <c r="Z433" s="1083"/>
      <c r="AA433" s="1082"/>
      <c r="AT433" s="1081" t="s">
        <v>1285</v>
      </c>
      <c r="AU433" s="1081" t="s">
        <v>1284</v>
      </c>
      <c r="AV433" s="1080" t="s">
        <v>1284</v>
      </c>
      <c r="AW433" s="1080" t="s">
        <v>3670</v>
      </c>
      <c r="AX433" s="1080" t="s">
        <v>1258</v>
      </c>
      <c r="AY433" s="1081" t="s">
        <v>1262</v>
      </c>
    </row>
    <row r="434" spans="2:51" s="1073" customFormat="1" ht="16.5" customHeight="1">
      <c r="B434" s="1079"/>
      <c r="C434" s="1178"/>
      <c r="D434" s="1178"/>
      <c r="E434" s="1191" t="s">
        <v>3256</v>
      </c>
      <c r="F434" s="1372" t="s">
        <v>1386</v>
      </c>
      <c r="G434" s="1373"/>
      <c r="H434" s="1373"/>
      <c r="I434" s="1373"/>
      <c r="J434" s="1178"/>
      <c r="K434" s="1192">
        <v>131.9</v>
      </c>
      <c r="L434" s="1076"/>
      <c r="M434" s="1076"/>
      <c r="N434" s="1178"/>
      <c r="O434" s="1178"/>
      <c r="P434" s="1178"/>
      <c r="Q434" s="1178"/>
      <c r="R434" s="1078"/>
      <c r="T434" s="1077"/>
      <c r="U434" s="1076"/>
      <c r="V434" s="1076"/>
      <c r="W434" s="1076"/>
      <c r="X434" s="1076"/>
      <c r="Y434" s="1076"/>
      <c r="Z434" s="1076"/>
      <c r="AA434" s="1075"/>
      <c r="AT434" s="1074" t="s">
        <v>1285</v>
      </c>
      <c r="AU434" s="1074" t="s">
        <v>1284</v>
      </c>
      <c r="AV434" s="1073" t="s">
        <v>1261</v>
      </c>
      <c r="AW434" s="1073" t="s">
        <v>3670</v>
      </c>
      <c r="AX434" s="1073" t="s">
        <v>457</v>
      </c>
      <c r="AY434" s="1074" t="s">
        <v>1262</v>
      </c>
    </row>
    <row r="435" spans="2:65" s="1048" customFormat="1" ht="25.5" customHeight="1">
      <c r="B435" s="1072"/>
      <c r="C435" s="1193" t="s">
        <v>2040</v>
      </c>
      <c r="D435" s="1193" t="s">
        <v>1263</v>
      </c>
      <c r="E435" s="1194" t="s">
        <v>2025</v>
      </c>
      <c r="F435" s="1383" t="s">
        <v>2024</v>
      </c>
      <c r="G435" s="1383"/>
      <c r="H435" s="1383"/>
      <c r="I435" s="1383"/>
      <c r="J435" s="1195" t="s">
        <v>1265</v>
      </c>
      <c r="K435" s="1196">
        <v>133</v>
      </c>
      <c r="L435" s="1384">
        <v>0</v>
      </c>
      <c r="M435" s="1384"/>
      <c r="N435" s="1385">
        <f>ROUND(L435*K435,2)</f>
        <v>0</v>
      </c>
      <c r="O435" s="1376"/>
      <c r="P435" s="1376"/>
      <c r="Q435" s="1376"/>
      <c r="R435" s="1071"/>
      <c r="T435" s="1057" t="s">
        <v>3256</v>
      </c>
      <c r="U435" s="1070" t="s">
        <v>1256</v>
      </c>
      <c r="V435" s="1065"/>
      <c r="W435" s="1069">
        <f>V435*K435</f>
        <v>0</v>
      </c>
      <c r="X435" s="1069">
        <v>0</v>
      </c>
      <c r="Y435" s="1069">
        <f>X435*K435</f>
        <v>0</v>
      </c>
      <c r="Z435" s="1069">
        <v>0</v>
      </c>
      <c r="AA435" s="1068">
        <f>Z435*K435</f>
        <v>0</v>
      </c>
      <c r="AR435" s="1053" t="s">
        <v>1264</v>
      </c>
      <c r="AT435" s="1053" t="s">
        <v>1263</v>
      </c>
      <c r="AU435" s="1053" t="s">
        <v>1284</v>
      </c>
      <c r="AY435" s="1053" t="s">
        <v>1262</v>
      </c>
      <c r="BE435" s="1052">
        <f>IF(U435="základní",N435,0)</f>
        <v>0</v>
      </c>
      <c r="BF435" s="1052">
        <f>IF(U435="snížená",N435,0)</f>
        <v>0</v>
      </c>
      <c r="BG435" s="1052">
        <f>IF(U435="zákl. přenesená",N435,0)</f>
        <v>0</v>
      </c>
      <c r="BH435" s="1052">
        <f>IF(U435="sníž. přenesená",N435,0)</f>
        <v>0</v>
      </c>
      <c r="BI435" s="1052">
        <f>IF(U435="nulová",N435,0)</f>
        <v>0</v>
      </c>
      <c r="BJ435" s="1053" t="s">
        <v>457</v>
      </c>
      <c r="BK435" s="1052">
        <f>ROUND(L435*K435,2)</f>
        <v>0</v>
      </c>
      <c r="BL435" s="1053" t="s">
        <v>1261</v>
      </c>
      <c r="BM435" s="1053" t="s">
        <v>1742</v>
      </c>
    </row>
    <row r="436" spans="2:65" s="1048" customFormat="1" ht="38.25" customHeight="1">
      <c r="B436" s="1072"/>
      <c r="C436" s="1185" t="s">
        <v>2037</v>
      </c>
      <c r="D436" s="1185" t="s">
        <v>1257</v>
      </c>
      <c r="E436" s="1186" t="s">
        <v>2022</v>
      </c>
      <c r="F436" s="1374" t="s">
        <v>2021</v>
      </c>
      <c r="G436" s="1374"/>
      <c r="H436" s="1374"/>
      <c r="I436" s="1374"/>
      <c r="J436" s="1187" t="s">
        <v>1292</v>
      </c>
      <c r="K436" s="1188">
        <v>1048.342</v>
      </c>
      <c r="L436" s="1375">
        <v>0</v>
      </c>
      <c r="M436" s="1375"/>
      <c r="N436" s="1376">
        <f>ROUND(L436*K436,2)</f>
        <v>0</v>
      </c>
      <c r="O436" s="1376"/>
      <c r="P436" s="1376"/>
      <c r="Q436" s="1376"/>
      <c r="R436" s="1071"/>
      <c r="T436" s="1057" t="s">
        <v>3256</v>
      </c>
      <c r="U436" s="1070" t="s">
        <v>1256</v>
      </c>
      <c r="V436" s="1065"/>
      <c r="W436" s="1069">
        <f>V436*K436</f>
        <v>0</v>
      </c>
      <c r="X436" s="1069">
        <v>0</v>
      </c>
      <c r="Y436" s="1069">
        <f>X436*K436</f>
        <v>0</v>
      </c>
      <c r="Z436" s="1069">
        <v>0</v>
      </c>
      <c r="AA436" s="1068">
        <f>Z436*K436</f>
        <v>0</v>
      </c>
      <c r="AR436" s="1053" t="s">
        <v>1261</v>
      </c>
      <c r="AT436" s="1053" t="s">
        <v>1257</v>
      </c>
      <c r="AU436" s="1053" t="s">
        <v>1284</v>
      </c>
      <c r="AY436" s="1053" t="s">
        <v>1262</v>
      </c>
      <c r="BE436" s="1052">
        <f>IF(U436="základní",N436,0)</f>
        <v>0</v>
      </c>
      <c r="BF436" s="1052">
        <f>IF(U436="snížená",N436,0)</f>
        <v>0</v>
      </c>
      <c r="BG436" s="1052">
        <f>IF(U436="zákl. přenesená",N436,0)</f>
        <v>0</v>
      </c>
      <c r="BH436" s="1052">
        <f>IF(U436="sníž. přenesená",N436,0)</f>
        <v>0</v>
      </c>
      <c r="BI436" s="1052">
        <f>IF(U436="nulová",N436,0)</f>
        <v>0</v>
      </c>
      <c r="BJ436" s="1053" t="s">
        <v>457</v>
      </c>
      <c r="BK436" s="1052">
        <f>ROUND(L436*K436,2)</f>
        <v>0</v>
      </c>
      <c r="BL436" s="1053" t="s">
        <v>1261</v>
      </c>
      <c r="BM436" s="1053" t="s">
        <v>1732</v>
      </c>
    </row>
    <row r="437" spans="2:51" s="1080" customFormat="1" ht="16.5" customHeight="1">
      <c r="B437" s="1086"/>
      <c r="C437" s="1177"/>
      <c r="D437" s="1177"/>
      <c r="E437" s="1189" t="s">
        <v>3256</v>
      </c>
      <c r="F437" s="1377" t="s">
        <v>2020</v>
      </c>
      <c r="G437" s="1378"/>
      <c r="H437" s="1378"/>
      <c r="I437" s="1378"/>
      <c r="J437" s="1177"/>
      <c r="K437" s="1190">
        <v>337.455</v>
      </c>
      <c r="L437" s="1083"/>
      <c r="M437" s="1083"/>
      <c r="N437" s="1177"/>
      <c r="O437" s="1177"/>
      <c r="P437" s="1177"/>
      <c r="Q437" s="1177"/>
      <c r="R437" s="1085"/>
      <c r="T437" s="1084"/>
      <c r="U437" s="1083"/>
      <c r="V437" s="1083"/>
      <c r="W437" s="1083"/>
      <c r="X437" s="1083"/>
      <c r="Y437" s="1083"/>
      <c r="Z437" s="1083"/>
      <c r="AA437" s="1082"/>
      <c r="AT437" s="1081" t="s">
        <v>1285</v>
      </c>
      <c r="AU437" s="1081" t="s">
        <v>1284</v>
      </c>
      <c r="AV437" s="1080" t="s">
        <v>1284</v>
      </c>
      <c r="AW437" s="1080" t="s">
        <v>3670</v>
      </c>
      <c r="AX437" s="1080" t="s">
        <v>1258</v>
      </c>
      <c r="AY437" s="1081" t="s">
        <v>1262</v>
      </c>
    </row>
    <row r="438" spans="2:51" s="1080" customFormat="1" ht="16.5" customHeight="1">
      <c r="B438" s="1086"/>
      <c r="C438" s="1177"/>
      <c r="D438" s="1177"/>
      <c r="E438" s="1189" t="s">
        <v>3256</v>
      </c>
      <c r="F438" s="1379" t="s">
        <v>2019</v>
      </c>
      <c r="G438" s="1380"/>
      <c r="H438" s="1380"/>
      <c r="I438" s="1380"/>
      <c r="J438" s="1177"/>
      <c r="K438" s="1190">
        <v>337.575</v>
      </c>
      <c r="L438" s="1083"/>
      <c r="M438" s="1083"/>
      <c r="N438" s="1177"/>
      <c r="O438" s="1177"/>
      <c r="P438" s="1177"/>
      <c r="Q438" s="1177"/>
      <c r="R438" s="1085"/>
      <c r="T438" s="1084"/>
      <c r="U438" s="1083"/>
      <c r="V438" s="1083"/>
      <c r="W438" s="1083"/>
      <c r="X438" s="1083"/>
      <c r="Y438" s="1083"/>
      <c r="Z438" s="1083"/>
      <c r="AA438" s="1082"/>
      <c r="AT438" s="1081" t="s">
        <v>1285</v>
      </c>
      <c r="AU438" s="1081" t="s">
        <v>1284</v>
      </c>
      <c r="AV438" s="1080" t="s">
        <v>1284</v>
      </c>
      <c r="AW438" s="1080" t="s">
        <v>3670</v>
      </c>
      <c r="AX438" s="1080" t="s">
        <v>1258</v>
      </c>
      <c r="AY438" s="1081" t="s">
        <v>1262</v>
      </c>
    </row>
    <row r="439" spans="2:51" s="1080" customFormat="1" ht="16.5" customHeight="1">
      <c r="B439" s="1086"/>
      <c r="C439" s="1177"/>
      <c r="D439" s="1177"/>
      <c r="E439" s="1189" t="s">
        <v>3256</v>
      </c>
      <c r="F439" s="1379" t="s">
        <v>2018</v>
      </c>
      <c r="G439" s="1380"/>
      <c r="H439" s="1380"/>
      <c r="I439" s="1380"/>
      <c r="J439" s="1177"/>
      <c r="K439" s="1190">
        <v>194.18</v>
      </c>
      <c r="L439" s="1083"/>
      <c r="M439" s="1083"/>
      <c r="N439" s="1177"/>
      <c r="O439" s="1177"/>
      <c r="P439" s="1177"/>
      <c r="Q439" s="1177"/>
      <c r="R439" s="1085"/>
      <c r="T439" s="1084"/>
      <c r="U439" s="1083"/>
      <c r="V439" s="1083"/>
      <c r="W439" s="1083"/>
      <c r="X439" s="1083"/>
      <c r="Y439" s="1083"/>
      <c r="Z439" s="1083"/>
      <c r="AA439" s="1082"/>
      <c r="AT439" s="1081" t="s">
        <v>1285</v>
      </c>
      <c r="AU439" s="1081" t="s">
        <v>1284</v>
      </c>
      <c r="AV439" s="1080" t="s">
        <v>1284</v>
      </c>
      <c r="AW439" s="1080" t="s">
        <v>3670</v>
      </c>
      <c r="AX439" s="1080" t="s">
        <v>1258</v>
      </c>
      <c r="AY439" s="1081" t="s">
        <v>1262</v>
      </c>
    </row>
    <row r="440" spans="2:51" s="1080" customFormat="1" ht="16.5" customHeight="1">
      <c r="B440" s="1086"/>
      <c r="C440" s="1177"/>
      <c r="D440" s="1177"/>
      <c r="E440" s="1189" t="s">
        <v>3256</v>
      </c>
      <c r="F440" s="1379" t="s">
        <v>2017</v>
      </c>
      <c r="G440" s="1380"/>
      <c r="H440" s="1380"/>
      <c r="I440" s="1380"/>
      <c r="J440" s="1177"/>
      <c r="K440" s="1190">
        <v>179.132</v>
      </c>
      <c r="L440" s="1083"/>
      <c r="M440" s="1083"/>
      <c r="N440" s="1177"/>
      <c r="O440" s="1177"/>
      <c r="P440" s="1177"/>
      <c r="Q440" s="1177"/>
      <c r="R440" s="1085"/>
      <c r="T440" s="1084"/>
      <c r="U440" s="1083"/>
      <c r="V440" s="1083"/>
      <c r="W440" s="1083"/>
      <c r="X440" s="1083"/>
      <c r="Y440" s="1083"/>
      <c r="Z440" s="1083"/>
      <c r="AA440" s="1082"/>
      <c r="AT440" s="1081" t="s">
        <v>1285</v>
      </c>
      <c r="AU440" s="1081" t="s">
        <v>1284</v>
      </c>
      <c r="AV440" s="1080" t="s">
        <v>1284</v>
      </c>
      <c r="AW440" s="1080" t="s">
        <v>3670</v>
      </c>
      <c r="AX440" s="1080" t="s">
        <v>1258</v>
      </c>
      <c r="AY440" s="1081" t="s">
        <v>1262</v>
      </c>
    </row>
    <row r="441" spans="2:51" s="1073" customFormat="1" ht="16.5" customHeight="1">
      <c r="B441" s="1079"/>
      <c r="C441" s="1178"/>
      <c r="D441" s="1178"/>
      <c r="E441" s="1191" t="s">
        <v>3256</v>
      </c>
      <c r="F441" s="1372" t="s">
        <v>1386</v>
      </c>
      <c r="G441" s="1373"/>
      <c r="H441" s="1373"/>
      <c r="I441" s="1373"/>
      <c r="J441" s="1178"/>
      <c r="K441" s="1192">
        <v>1048.342</v>
      </c>
      <c r="L441" s="1076"/>
      <c r="M441" s="1076"/>
      <c r="N441" s="1178"/>
      <c r="O441" s="1178"/>
      <c r="P441" s="1178"/>
      <c r="Q441" s="1178"/>
      <c r="R441" s="1078"/>
      <c r="T441" s="1077"/>
      <c r="U441" s="1076"/>
      <c r="V441" s="1076"/>
      <c r="W441" s="1076"/>
      <c r="X441" s="1076"/>
      <c r="Y441" s="1076"/>
      <c r="Z441" s="1076"/>
      <c r="AA441" s="1075"/>
      <c r="AT441" s="1074" t="s">
        <v>1285</v>
      </c>
      <c r="AU441" s="1074" t="s">
        <v>1284</v>
      </c>
      <c r="AV441" s="1073" t="s">
        <v>1261</v>
      </c>
      <c r="AW441" s="1073" t="s">
        <v>3670</v>
      </c>
      <c r="AX441" s="1073" t="s">
        <v>457</v>
      </c>
      <c r="AY441" s="1074" t="s">
        <v>1262</v>
      </c>
    </row>
    <row r="442" spans="2:65" s="1048" customFormat="1" ht="38.25" customHeight="1">
      <c r="B442" s="1072"/>
      <c r="C442" s="1185" t="s">
        <v>2033</v>
      </c>
      <c r="D442" s="1185" t="s">
        <v>1257</v>
      </c>
      <c r="E442" s="1186" t="s">
        <v>2015</v>
      </c>
      <c r="F442" s="1374" t="s">
        <v>2014</v>
      </c>
      <c r="G442" s="1374"/>
      <c r="H442" s="1374"/>
      <c r="I442" s="1374"/>
      <c r="J442" s="1187" t="s">
        <v>1292</v>
      </c>
      <c r="K442" s="1188">
        <v>94350.78</v>
      </c>
      <c r="L442" s="1375">
        <v>0</v>
      </c>
      <c r="M442" s="1375"/>
      <c r="N442" s="1376">
        <f>ROUND(L442*K442,2)</f>
        <v>0</v>
      </c>
      <c r="O442" s="1376"/>
      <c r="P442" s="1376"/>
      <c r="Q442" s="1376"/>
      <c r="R442" s="1071"/>
      <c r="T442" s="1057" t="s">
        <v>3256</v>
      </c>
      <c r="U442" s="1070" t="s">
        <v>1256</v>
      </c>
      <c r="V442" s="1065"/>
      <c r="W442" s="1069">
        <f>V442*K442</f>
        <v>0</v>
      </c>
      <c r="X442" s="1069">
        <v>0</v>
      </c>
      <c r="Y442" s="1069">
        <f>X442*K442</f>
        <v>0</v>
      </c>
      <c r="Z442" s="1069">
        <v>0</v>
      </c>
      <c r="AA442" s="1068">
        <f>Z442*K442</f>
        <v>0</v>
      </c>
      <c r="AR442" s="1053" t="s">
        <v>1261</v>
      </c>
      <c r="AT442" s="1053" t="s">
        <v>1257</v>
      </c>
      <c r="AU442" s="1053" t="s">
        <v>1284</v>
      </c>
      <c r="AY442" s="1053" t="s">
        <v>1262</v>
      </c>
      <c r="BE442" s="1052">
        <f>IF(U442="základní",N442,0)</f>
        <v>0</v>
      </c>
      <c r="BF442" s="1052">
        <f>IF(U442="snížená",N442,0)</f>
        <v>0</v>
      </c>
      <c r="BG442" s="1052">
        <f>IF(U442="zákl. přenesená",N442,0)</f>
        <v>0</v>
      </c>
      <c r="BH442" s="1052">
        <f>IF(U442="sníž. přenesená",N442,0)</f>
        <v>0</v>
      </c>
      <c r="BI442" s="1052">
        <f>IF(U442="nulová",N442,0)</f>
        <v>0</v>
      </c>
      <c r="BJ442" s="1053" t="s">
        <v>457</v>
      </c>
      <c r="BK442" s="1052">
        <f>ROUND(L442*K442,2)</f>
        <v>0</v>
      </c>
      <c r="BL442" s="1053" t="s">
        <v>1261</v>
      </c>
      <c r="BM442" s="1053" t="s">
        <v>1728</v>
      </c>
    </row>
    <row r="443" spans="2:65" s="1048" customFormat="1" ht="38.25" customHeight="1">
      <c r="B443" s="1072"/>
      <c r="C443" s="1185" t="s">
        <v>2030</v>
      </c>
      <c r="D443" s="1185" t="s">
        <v>1257</v>
      </c>
      <c r="E443" s="1186" t="s">
        <v>2012</v>
      </c>
      <c r="F443" s="1374" t="s">
        <v>2011</v>
      </c>
      <c r="G443" s="1374"/>
      <c r="H443" s="1374"/>
      <c r="I443" s="1374"/>
      <c r="J443" s="1187" t="s">
        <v>1292</v>
      </c>
      <c r="K443" s="1188">
        <v>1048.342</v>
      </c>
      <c r="L443" s="1375">
        <v>0</v>
      </c>
      <c r="M443" s="1375"/>
      <c r="N443" s="1376">
        <f>ROUND(L443*K443,2)</f>
        <v>0</v>
      </c>
      <c r="O443" s="1376"/>
      <c r="P443" s="1376"/>
      <c r="Q443" s="1376"/>
      <c r="R443" s="1071"/>
      <c r="T443" s="1057" t="s">
        <v>3256</v>
      </c>
      <c r="U443" s="1070" t="s">
        <v>1256</v>
      </c>
      <c r="V443" s="1065"/>
      <c r="W443" s="1069">
        <f>V443*K443</f>
        <v>0</v>
      </c>
      <c r="X443" s="1069">
        <v>0</v>
      </c>
      <c r="Y443" s="1069">
        <f>X443*K443</f>
        <v>0</v>
      </c>
      <c r="Z443" s="1069">
        <v>0</v>
      </c>
      <c r="AA443" s="1068">
        <f>Z443*K443</f>
        <v>0</v>
      </c>
      <c r="AR443" s="1053" t="s">
        <v>1261</v>
      </c>
      <c r="AT443" s="1053" t="s">
        <v>1257</v>
      </c>
      <c r="AU443" s="1053" t="s">
        <v>1284</v>
      </c>
      <c r="AY443" s="1053" t="s">
        <v>1262</v>
      </c>
      <c r="BE443" s="1052">
        <f>IF(U443="základní",N443,0)</f>
        <v>0</v>
      </c>
      <c r="BF443" s="1052">
        <f>IF(U443="snížená",N443,0)</f>
        <v>0</v>
      </c>
      <c r="BG443" s="1052">
        <f>IF(U443="zákl. přenesená",N443,0)</f>
        <v>0</v>
      </c>
      <c r="BH443" s="1052">
        <f>IF(U443="sníž. přenesená",N443,0)</f>
        <v>0</v>
      </c>
      <c r="BI443" s="1052">
        <f>IF(U443="nulová",N443,0)</f>
        <v>0</v>
      </c>
      <c r="BJ443" s="1053" t="s">
        <v>457</v>
      </c>
      <c r="BK443" s="1052">
        <f>ROUND(L443*K443,2)</f>
        <v>0</v>
      </c>
      <c r="BL443" s="1053" t="s">
        <v>1261</v>
      </c>
      <c r="BM443" s="1053" t="s">
        <v>1722</v>
      </c>
    </row>
    <row r="444" spans="2:65" s="1048" customFormat="1" ht="38.25" customHeight="1">
      <c r="B444" s="1072"/>
      <c r="C444" s="1185" t="s">
        <v>2026</v>
      </c>
      <c r="D444" s="1185" t="s">
        <v>1257</v>
      </c>
      <c r="E444" s="1186" t="s">
        <v>2009</v>
      </c>
      <c r="F444" s="1374" t="s">
        <v>2008</v>
      </c>
      <c r="G444" s="1374"/>
      <c r="H444" s="1374"/>
      <c r="I444" s="1374"/>
      <c r="J444" s="1187" t="s">
        <v>1292</v>
      </c>
      <c r="K444" s="1188">
        <v>1257.7</v>
      </c>
      <c r="L444" s="1375">
        <v>0</v>
      </c>
      <c r="M444" s="1375"/>
      <c r="N444" s="1376">
        <f>ROUND(L444*K444,2)</f>
        <v>0</v>
      </c>
      <c r="O444" s="1376"/>
      <c r="P444" s="1376"/>
      <c r="Q444" s="1376"/>
      <c r="R444" s="1071"/>
      <c r="T444" s="1057" t="s">
        <v>3256</v>
      </c>
      <c r="U444" s="1070" t="s">
        <v>1256</v>
      </c>
      <c r="V444" s="1065"/>
      <c r="W444" s="1069">
        <f>V444*K444</f>
        <v>0</v>
      </c>
      <c r="X444" s="1069">
        <v>0</v>
      </c>
      <c r="Y444" s="1069">
        <f>X444*K444</f>
        <v>0</v>
      </c>
      <c r="Z444" s="1069">
        <v>0</v>
      </c>
      <c r="AA444" s="1068">
        <f>Z444*K444</f>
        <v>0</v>
      </c>
      <c r="AR444" s="1053" t="s">
        <v>1261</v>
      </c>
      <c r="AT444" s="1053" t="s">
        <v>1257</v>
      </c>
      <c r="AU444" s="1053" t="s">
        <v>1284</v>
      </c>
      <c r="AY444" s="1053" t="s">
        <v>1262</v>
      </c>
      <c r="BE444" s="1052">
        <f>IF(U444="základní",N444,0)</f>
        <v>0</v>
      </c>
      <c r="BF444" s="1052">
        <f>IF(U444="snížená",N444,0)</f>
        <v>0</v>
      </c>
      <c r="BG444" s="1052">
        <f>IF(U444="zákl. přenesená",N444,0)</f>
        <v>0</v>
      </c>
      <c r="BH444" s="1052">
        <f>IF(U444="sníž. přenesená",N444,0)</f>
        <v>0</v>
      </c>
      <c r="BI444" s="1052">
        <f>IF(U444="nulová",N444,0)</f>
        <v>0</v>
      </c>
      <c r="BJ444" s="1053" t="s">
        <v>457</v>
      </c>
      <c r="BK444" s="1052">
        <f>ROUND(L444*K444,2)</f>
        <v>0</v>
      </c>
      <c r="BL444" s="1053" t="s">
        <v>1261</v>
      </c>
      <c r="BM444" s="1053" t="s">
        <v>1714</v>
      </c>
    </row>
    <row r="445" spans="2:51" s="1080" customFormat="1" ht="16.5" customHeight="1">
      <c r="B445" s="1086"/>
      <c r="C445" s="1177"/>
      <c r="D445" s="1177"/>
      <c r="E445" s="1189" t="s">
        <v>3256</v>
      </c>
      <c r="F445" s="1377" t="s">
        <v>2007</v>
      </c>
      <c r="G445" s="1378"/>
      <c r="H445" s="1378"/>
      <c r="I445" s="1378"/>
      <c r="J445" s="1177"/>
      <c r="K445" s="1190">
        <v>1257.7</v>
      </c>
      <c r="L445" s="1083"/>
      <c r="M445" s="1083"/>
      <c r="N445" s="1177"/>
      <c r="O445" s="1177"/>
      <c r="P445" s="1177"/>
      <c r="Q445" s="1177"/>
      <c r="R445" s="1085"/>
      <c r="T445" s="1084"/>
      <c r="U445" s="1083"/>
      <c r="V445" s="1083"/>
      <c r="W445" s="1083"/>
      <c r="X445" s="1083"/>
      <c r="Y445" s="1083"/>
      <c r="Z445" s="1083"/>
      <c r="AA445" s="1082"/>
      <c r="AT445" s="1081" t="s">
        <v>1285</v>
      </c>
      <c r="AU445" s="1081" t="s">
        <v>1284</v>
      </c>
      <c r="AV445" s="1080" t="s">
        <v>1284</v>
      </c>
      <c r="AW445" s="1080" t="s">
        <v>3670</v>
      </c>
      <c r="AX445" s="1080" t="s">
        <v>1258</v>
      </c>
      <c r="AY445" s="1081" t="s">
        <v>1262</v>
      </c>
    </row>
    <row r="446" spans="2:51" s="1073" customFormat="1" ht="16.5" customHeight="1">
      <c r="B446" s="1079"/>
      <c r="C446" s="1178"/>
      <c r="D446" s="1178"/>
      <c r="E446" s="1191" t="s">
        <v>3256</v>
      </c>
      <c r="F446" s="1372" t="s">
        <v>1386</v>
      </c>
      <c r="G446" s="1373"/>
      <c r="H446" s="1373"/>
      <c r="I446" s="1373"/>
      <c r="J446" s="1178"/>
      <c r="K446" s="1192">
        <v>1257.7</v>
      </c>
      <c r="L446" s="1076"/>
      <c r="M446" s="1076"/>
      <c r="N446" s="1178"/>
      <c r="O446" s="1178"/>
      <c r="P446" s="1178"/>
      <c r="Q446" s="1178"/>
      <c r="R446" s="1078"/>
      <c r="T446" s="1077"/>
      <c r="U446" s="1076"/>
      <c r="V446" s="1076"/>
      <c r="W446" s="1076"/>
      <c r="X446" s="1076"/>
      <c r="Y446" s="1076"/>
      <c r="Z446" s="1076"/>
      <c r="AA446" s="1075"/>
      <c r="AT446" s="1074" t="s">
        <v>1285</v>
      </c>
      <c r="AU446" s="1074" t="s">
        <v>1284</v>
      </c>
      <c r="AV446" s="1073" t="s">
        <v>1261</v>
      </c>
      <c r="AW446" s="1073" t="s">
        <v>3670</v>
      </c>
      <c r="AX446" s="1073" t="s">
        <v>457</v>
      </c>
      <c r="AY446" s="1074" t="s">
        <v>1262</v>
      </c>
    </row>
    <row r="447" spans="2:65" s="1048" customFormat="1" ht="38.25" customHeight="1">
      <c r="B447" s="1072"/>
      <c r="C447" s="1185" t="s">
        <v>2023</v>
      </c>
      <c r="D447" s="1185" t="s">
        <v>1257</v>
      </c>
      <c r="E447" s="1186" t="s">
        <v>2005</v>
      </c>
      <c r="F447" s="1374" t="s">
        <v>2004</v>
      </c>
      <c r="G447" s="1374"/>
      <c r="H447" s="1374"/>
      <c r="I447" s="1374"/>
      <c r="J447" s="1187" t="s">
        <v>1292</v>
      </c>
      <c r="K447" s="1188">
        <v>208.24</v>
      </c>
      <c r="L447" s="1375">
        <v>0</v>
      </c>
      <c r="M447" s="1375"/>
      <c r="N447" s="1376">
        <f>ROUND(L447*K447,2)</f>
        <v>0</v>
      </c>
      <c r="O447" s="1376"/>
      <c r="P447" s="1376"/>
      <c r="Q447" s="1376"/>
      <c r="R447" s="1071"/>
      <c r="T447" s="1057" t="s">
        <v>3256</v>
      </c>
      <c r="U447" s="1070" t="s">
        <v>1256</v>
      </c>
      <c r="V447" s="1065"/>
      <c r="W447" s="1069">
        <f>V447*K447</f>
        <v>0</v>
      </c>
      <c r="X447" s="1069">
        <v>0</v>
      </c>
      <c r="Y447" s="1069">
        <f>X447*K447</f>
        <v>0</v>
      </c>
      <c r="Z447" s="1069">
        <v>0</v>
      </c>
      <c r="AA447" s="1068">
        <f>Z447*K447</f>
        <v>0</v>
      </c>
      <c r="AR447" s="1053" t="s">
        <v>1261</v>
      </c>
      <c r="AT447" s="1053" t="s">
        <v>1257</v>
      </c>
      <c r="AU447" s="1053" t="s">
        <v>1284</v>
      </c>
      <c r="AY447" s="1053" t="s">
        <v>1262</v>
      </c>
      <c r="BE447" s="1052">
        <f>IF(U447="základní",N447,0)</f>
        <v>0</v>
      </c>
      <c r="BF447" s="1052">
        <f>IF(U447="snížená",N447,0)</f>
        <v>0</v>
      </c>
      <c r="BG447" s="1052">
        <f>IF(U447="zákl. přenesená",N447,0)</f>
        <v>0</v>
      </c>
      <c r="BH447" s="1052">
        <f>IF(U447="sníž. přenesená",N447,0)</f>
        <v>0</v>
      </c>
      <c r="BI447" s="1052">
        <f>IF(U447="nulová",N447,0)</f>
        <v>0</v>
      </c>
      <c r="BJ447" s="1053" t="s">
        <v>457</v>
      </c>
      <c r="BK447" s="1052">
        <f>ROUND(L447*K447,2)</f>
        <v>0</v>
      </c>
      <c r="BL447" s="1053" t="s">
        <v>1261</v>
      </c>
      <c r="BM447" s="1053" t="s">
        <v>1703</v>
      </c>
    </row>
    <row r="448" spans="2:51" s="1080" customFormat="1" ht="16.5" customHeight="1">
      <c r="B448" s="1086"/>
      <c r="C448" s="1177"/>
      <c r="D448" s="1177"/>
      <c r="E448" s="1189" t="s">
        <v>3256</v>
      </c>
      <c r="F448" s="1377" t="s">
        <v>2003</v>
      </c>
      <c r="G448" s="1378"/>
      <c r="H448" s="1378"/>
      <c r="I448" s="1378"/>
      <c r="J448" s="1177"/>
      <c r="K448" s="1190">
        <v>208.24</v>
      </c>
      <c r="L448" s="1083"/>
      <c r="M448" s="1083"/>
      <c r="N448" s="1177"/>
      <c r="O448" s="1177"/>
      <c r="P448" s="1177"/>
      <c r="Q448" s="1177"/>
      <c r="R448" s="1085"/>
      <c r="T448" s="1084"/>
      <c r="U448" s="1083"/>
      <c r="V448" s="1083"/>
      <c r="W448" s="1083"/>
      <c r="X448" s="1083"/>
      <c r="Y448" s="1083"/>
      <c r="Z448" s="1083"/>
      <c r="AA448" s="1082"/>
      <c r="AT448" s="1081" t="s">
        <v>1285</v>
      </c>
      <c r="AU448" s="1081" t="s">
        <v>1284</v>
      </c>
      <c r="AV448" s="1080" t="s">
        <v>1284</v>
      </c>
      <c r="AW448" s="1080" t="s">
        <v>3670</v>
      </c>
      <c r="AX448" s="1080" t="s">
        <v>1258</v>
      </c>
      <c r="AY448" s="1081" t="s">
        <v>1262</v>
      </c>
    </row>
    <row r="449" spans="2:51" s="1073" customFormat="1" ht="16.5" customHeight="1">
      <c r="B449" s="1079"/>
      <c r="C449" s="1178"/>
      <c r="D449" s="1178"/>
      <c r="E449" s="1191" t="s">
        <v>3256</v>
      </c>
      <c r="F449" s="1372" t="s">
        <v>1386</v>
      </c>
      <c r="G449" s="1373"/>
      <c r="H449" s="1373"/>
      <c r="I449" s="1373"/>
      <c r="J449" s="1178"/>
      <c r="K449" s="1192">
        <v>208.24</v>
      </c>
      <c r="L449" s="1076"/>
      <c r="M449" s="1076"/>
      <c r="N449" s="1178"/>
      <c r="O449" s="1178"/>
      <c r="P449" s="1178"/>
      <c r="Q449" s="1178"/>
      <c r="R449" s="1078"/>
      <c r="T449" s="1077"/>
      <c r="U449" s="1076"/>
      <c r="V449" s="1076"/>
      <c r="W449" s="1076"/>
      <c r="X449" s="1076"/>
      <c r="Y449" s="1076"/>
      <c r="Z449" s="1076"/>
      <c r="AA449" s="1075"/>
      <c r="AT449" s="1074" t="s">
        <v>1285</v>
      </c>
      <c r="AU449" s="1074" t="s">
        <v>1284</v>
      </c>
      <c r="AV449" s="1073" t="s">
        <v>1261</v>
      </c>
      <c r="AW449" s="1073" t="s">
        <v>3670</v>
      </c>
      <c r="AX449" s="1073" t="s">
        <v>457</v>
      </c>
      <c r="AY449" s="1074" t="s">
        <v>1262</v>
      </c>
    </row>
    <row r="450" spans="2:65" s="1048" customFormat="1" ht="38.25" customHeight="1">
      <c r="B450" s="1072"/>
      <c r="C450" s="1185" t="s">
        <v>2016</v>
      </c>
      <c r="D450" s="1185" t="s">
        <v>1257</v>
      </c>
      <c r="E450" s="1186" t="s">
        <v>2001</v>
      </c>
      <c r="F450" s="1374" t="s">
        <v>2000</v>
      </c>
      <c r="G450" s="1374"/>
      <c r="H450" s="1374"/>
      <c r="I450" s="1374"/>
      <c r="J450" s="1187" t="s">
        <v>1292</v>
      </c>
      <c r="K450" s="1188">
        <v>1465.91</v>
      </c>
      <c r="L450" s="1375">
        <v>0</v>
      </c>
      <c r="M450" s="1375"/>
      <c r="N450" s="1376">
        <f>ROUND(L450*K450,2)</f>
        <v>0</v>
      </c>
      <c r="O450" s="1376"/>
      <c r="P450" s="1376"/>
      <c r="Q450" s="1376"/>
      <c r="R450" s="1071"/>
      <c r="T450" s="1057" t="s">
        <v>3256</v>
      </c>
      <c r="U450" s="1070" t="s">
        <v>1256</v>
      </c>
      <c r="V450" s="1065"/>
      <c r="W450" s="1069">
        <f>V450*K450</f>
        <v>0</v>
      </c>
      <c r="X450" s="1069">
        <v>0</v>
      </c>
      <c r="Y450" s="1069">
        <f>X450*K450</f>
        <v>0</v>
      </c>
      <c r="Z450" s="1069">
        <v>0</v>
      </c>
      <c r="AA450" s="1068">
        <f>Z450*K450</f>
        <v>0</v>
      </c>
      <c r="AR450" s="1053" t="s">
        <v>1261</v>
      </c>
      <c r="AT450" s="1053" t="s">
        <v>1257</v>
      </c>
      <c r="AU450" s="1053" t="s">
        <v>1284</v>
      </c>
      <c r="AY450" s="1053" t="s">
        <v>1262</v>
      </c>
      <c r="BE450" s="1052">
        <f>IF(U450="základní",N450,0)</f>
        <v>0</v>
      </c>
      <c r="BF450" s="1052">
        <f>IF(U450="snížená",N450,0)</f>
        <v>0</v>
      </c>
      <c r="BG450" s="1052">
        <f>IF(U450="zákl. přenesená",N450,0)</f>
        <v>0</v>
      </c>
      <c r="BH450" s="1052">
        <f>IF(U450="sníž. přenesená",N450,0)</f>
        <v>0</v>
      </c>
      <c r="BI450" s="1052">
        <f>IF(U450="nulová",N450,0)</f>
        <v>0</v>
      </c>
      <c r="BJ450" s="1053" t="s">
        <v>457</v>
      </c>
      <c r="BK450" s="1052">
        <f>ROUND(L450*K450,2)</f>
        <v>0</v>
      </c>
      <c r="BL450" s="1053" t="s">
        <v>1261</v>
      </c>
      <c r="BM450" s="1053" t="s">
        <v>1692</v>
      </c>
    </row>
    <row r="451" spans="2:65" s="1048" customFormat="1" ht="25.5" customHeight="1">
      <c r="B451" s="1072"/>
      <c r="C451" s="1185" t="s">
        <v>2013</v>
      </c>
      <c r="D451" s="1185" t="s">
        <v>1257</v>
      </c>
      <c r="E451" s="1186" t="s">
        <v>3646</v>
      </c>
      <c r="F451" s="1374" t="s">
        <v>3882</v>
      </c>
      <c r="G451" s="1374"/>
      <c r="H451" s="1374"/>
      <c r="I451" s="1374"/>
      <c r="J451" s="1187" t="s">
        <v>1265</v>
      </c>
      <c r="K451" s="1188">
        <v>16</v>
      </c>
      <c r="L451" s="1375">
        <v>0</v>
      </c>
      <c r="M451" s="1375"/>
      <c r="N451" s="1376">
        <f>ROUND(L451*K451,2)</f>
        <v>0</v>
      </c>
      <c r="O451" s="1376"/>
      <c r="P451" s="1376"/>
      <c r="Q451" s="1376"/>
      <c r="R451" s="1071"/>
      <c r="T451" s="1057" t="s">
        <v>3256</v>
      </c>
      <c r="U451" s="1070" t="s">
        <v>1256</v>
      </c>
      <c r="V451" s="1065"/>
      <c r="W451" s="1069">
        <f>V451*K451</f>
        <v>0</v>
      </c>
      <c r="X451" s="1069">
        <v>0</v>
      </c>
      <c r="Y451" s="1069">
        <f>X451*K451</f>
        <v>0</v>
      </c>
      <c r="Z451" s="1069">
        <v>0</v>
      </c>
      <c r="AA451" s="1068">
        <f>Z451*K451</f>
        <v>0</v>
      </c>
      <c r="AR451" s="1053" t="s">
        <v>1261</v>
      </c>
      <c r="AT451" s="1053" t="s">
        <v>1257</v>
      </c>
      <c r="AU451" s="1053" t="s">
        <v>1284</v>
      </c>
      <c r="AY451" s="1053" t="s">
        <v>1262</v>
      </c>
      <c r="BE451" s="1052">
        <f>IF(U451="základní",N451,0)</f>
        <v>0</v>
      </c>
      <c r="BF451" s="1052">
        <f>IF(U451="snížená",N451,0)</f>
        <v>0</v>
      </c>
      <c r="BG451" s="1052">
        <f>IF(U451="zákl. přenesená",N451,0)</f>
        <v>0</v>
      </c>
      <c r="BH451" s="1052">
        <f>IF(U451="sníž. přenesená",N451,0)</f>
        <v>0</v>
      </c>
      <c r="BI451" s="1052">
        <f>IF(U451="nulová",N451,0)</f>
        <v>0</v>
      </c>
      <c r="BJ451" s="1053" t="s">
        <v>457</v>
      </c>
      <c r="BK451" s="1052">
        <f>ROUND(L451*K451,2)</f>
        <v>0</v>
      </c>
      <c r="BL451" s="1053" t="s">
        <v>1261</v>
      </c>
      <c r="BM451" s="1053" t="s">
        <v>1682</v>
      </c>
    </row>
    <row r="452" spans="2:65" s="1048" customFormat="1" ht="25.5" customHeight="1">
      <c r="B452" s="1072"/>
      <c r="C452" s="1185" t="s">
        <v>2010</v>
      </c>
      <c r="D452" s="1185" t="s">
        <v>1257</v>
      </c>
      <c r="E452" s="1186" t="s">
        <v>1998</v>
      </c>
      <c r="F452" s="1374" t="s">
        <v>3881</v>
      </c>
      <c r="G452" s="1374"/>
      <c r="H452" s="1374"/>
      <c r="I452" s="1374"/>
      <c r="J452" s="1187" t="s">
        <v>1265</v>
      </c>
      <c r="K452" s="1188">
        <v>10</v>
      </c>
      <c r="L452" s="1375">
        <v>0</v>
      </c>
      <c r="M452" s="1375"/>
      <c r="N452" s="1376">
        <f>ROUND(L452*K452,2)</f>
        <v>0</v>
      </c>
      <c r="O452" s="1376"/>
      <c r="P452" s="1376"/>
      <c r="Q452" s="1376"/>
      <c r="R452" s="1071"/>
      <c r="T452" s="1057" t="s">
        <v>3256</v>
      </c>
      <c r="U452" s="1070" t="s">
        <v>1256</v>
      </c>
      <c r="V452" s="1065"/>
      <c r="W452" s="1069">
        <f>V452*K452</f>
        <v>0</v>
      </c>
      <c r="X452" s="1069">
        <v>0</v>
      </c>
      <c r="Y452" s="1069">
        <f>X452*K452</f>
        <v>0</v>
      </c>
      <c r="Z452" s="1069">
        <v>0</v>
      </c>
      <c r="AA452" s="1068">
        <f>Z452*K452</f>
        <v>0</v>
      </c>
      <c r="AR452" s="1053" t="s">
        <v>1261</v>
      </c>
      <c r="AT452" s="1053" t="s">
        <v>1257</v>
      </c>
      <c r="AU452" s="1053" t="s">
        <v>1284</v>
      </c>
      <c r="AY452" s="1053" t="s">
        <v>1262</v>
      </c>
      <c r="BE452" s="1052">
        <f>IF(U452="základní",N452,0)</f>
        <v>0</v>
      </c>
      <c r="BF452" s="1052">
        <f>IF(U452="snížená",N452,0)</f>
        <v>0</v>
      </c>
      <c r="BG452" s="1052">
        <f>IF(U452="zákl. přenesená",N452,0)</f>
        <v>0</v>
      </c>
      <c r="BH452" s="1052">
        <f>IF(U452="sníž. přenesená",N452,0)</f>
        <v>0</v>
      </c>
      <c r="BI452" s="1052">
        <f>IF(U452="nulová",N452,0)</f>
        <v>0</v>
      </c>
      <c r="BJ452" s="1053" t="s">
        <v>457</v>
      </c>
      <c r="BK452" s="1052">
        <f>ROUND(L452*K452,2)</f>
        <v>0</v>
      </c>
      <c r="BL452" s="1053" t="s">
        <v>1261</v>
      </c>
      <c r="BM452" s="1053" t="s">
        <v>1676</v>
      </c>
    </row>
    <row r="453" spans="2:65" s="1048" customFormat="1" ht="25.5" customHeight="1">
      <c r="B453" s="1072"/>
      <c r="C453" s="1185" t="s">
        <v>2006</v>
      </c>
      <c r="D453" s="1185" t="s">
        <v>1257</v>
      </c>
      <c r="E453" s="1186" t="s">
        <v>1996</v>
      </c>
      <c r="F453" s="1374" t="s">
        <v>3880</v>
      </c>
      <c r="G453" s="1374"/>
      <c r="H453" s="1374"/>
      <c r="I453" s="1374"/>
      <c r="J453" s="1187" t="s">
        <v>1265</v>
      </c>
      <c r="K453" s="1188">
        <v>7</v>
      </c>
      <c r="L453" s="1375">
        <v>0</v>
      </c>
      <c r="M453" s="1375"/>
      <c r="N453" s="1376">
        <f>ROUND(L453*K453,2)</f>
        <v>0</v>
      </c>
      <c r="O453" s="1376"/>
      <c r="P453" s="1376"/>
      <c r="Q453" s="1376"/>
      <c r="R453" s="1071"/>
      <c r="T453" s="1057" t="s">
        <v>3256</v>
      </c>
      <c r="U453" s="1070" t="s">
        <v>1256</v>
      </c>
      <c r="V453" s="1065"/>
      <c r="W453" s="1069">
        <f>V453*K453</f>
        <v>0</v>
      </c>
      <c r="X453" s="1069">
        <v>0</v>
      </c>
      <c r="Y453" s="1069">
        <f>X453*K453</f>
        <v>0</v>
      </c>
      <c r="Z453" s="1069">
        <v>0</v>
      </c>
      <c r="AA453" s="1068">
        <f>Z453*K453</f>
        <v>0</v>
      </c>
      <c r="AR453" s="1053" t="s">
        <v>1261</v>
      </c>
      <c r="AT453" s="1053" t="s">
        <v>1257</v>
      </c>
      <c r="AU453" s="1053" t="s">
        <v>1284</v>
      </c>
      <c r="AY453" s="1053" t="s">
        <v>1262</v>
      </c>
      <c r="BE453" s="1052">
        <f>IF(U453="základní",N453,0)</f>
        <v>0</v>
      </c>
      <c r="BF453" s="1052">
        <f>IF(U453="snížená",N453,0)</f>
        <v>0</v>
      </c>
      <c r="BG453" s="1052">
        <f>IF(U453="zákl. přenesená",N453,0)</f>
        <v>0</v>
      </c>
      <c r="BH453" s="1052">
        <f>IF(U453="sníž. přenesená",N453,0)</f>
        <v>0</v>
      </c>
      <c r="BI453" s="1052">
        <f>IF(U453="nulová",N453,0)</f>
        <v>0</v>
      </c>
      <c r="BJ453" s="1053" t="s">
        <v>457</v>
      </c>
      <c r="BK453" s="1052">
        <f>ROUND(L453*K453,2)</f>
        <v>0</v>
      </c>
      <c r="BL453" s="1053" t="s">
        <v>1261</v>
      </c>
      <c r="BM453" s="1053" t="s">
        <v>1671</v>
      </c>
    </row>
    <row r="454" spans="2:65" s="1048" customFormat="1" ht="38.25" customHeight="1">
      <c r="B454" s="1072"/>
      <c r="C454" s="1185" t="s">
        <v>2002</v>
      </c>
      <c r="D454" s="1185" t="s">
        <v>1257</v>
      </c>
      <c r="E454" s="1186" t="s">
        <v>1994</v>
      </c>
      <c r="F454" s="1374" t="s">
        <v>3879</v>
      </c>
      <c r="G454" s="1374"/>
      <c r="H454" s="1374"/>
      <c r="I454" s="1374"/>
      <c r="J454" s="1187" t="s">
        <v>14</v>
      </c>
      <c r="K454" s="1188">
        <v>6.4</v>
      </c>
      <c r="L454" s="1375">
        <v>0</v>
      </c>
      <c r="M454" s="1375"/>
      <c r="N454" s="1376">
        <f>ROUND(L454*K454,2)</f>
        <v>0</v>
      </c>
      <c r="O454" s="1376"/>
      <c r="P454" s="1376"/>
      <c r="Q454" s="1376"/>
      <c r="R454" s="1071"/>
      <c r="T454" s="1057" t="s">
        <v>3256</v>
      </c>
      <c r="U454" s="1070" t="s">
        <v>1256</v>
      </c>
      <c r="V454" s="1065"/>
      <c r="W454" s="1069">
        <f>V454*K454</f>
        <v>0</v>
      </c>
      <c r="X454" s="1069">
        <v>0</v>
      </c>
      <c r="Y454" s="1069">
        <f>X454*K454</f>
        <v>0</v>
      </c>
      <c r="Z454" s="1069">
        <v>0</v>
      </c>
      <c r="AA454" s="1068">
        <f>Z454*K454</f>
        <v>0</v>
      </c>
      <c r="AR454" s="1053" t="s">
        <v>1261</v>
      </c>
      <c r="AT454" s="1053" t="s">
        <v>1257</v>
      </c>
      <c r="AU454" s="1053" t="s">
        <v>1284</v>
      </c>
      <c r="AY454" s="1053" t="s">
        <v>1262</v>
      </c>
      <c r="BE454" s="1052">
        <f>IF(U454="základní",N454,0)</f>
        <v>0</v>
      </c>
      <c r="BF454" s="1052">
        <f>IF(U454="snížená",N454,0)</f>
        <v>0</v>
      </c>
      <c r="BG454" s="1052">
        <f>IF(U454="zákl. přenesená",N454,0)</f>
        <v>0</v>
      </c>
      <c r="BH454" s="1052">
        <f>IF(U454="sníž. přenesená",N454,0)</f>
        <v>0</v>
      </c>
      <c r="BI454" s="1052">
        <f>IF(U454="nulová",N454,0)</f>
        <v>0</v>
      </c>
      <c r="BJ454" s="1053" t="s">
        <v>457</v>
      </c>
      <c r="BK454" s="1052">
        <f>ROUND(L454*K454,2)</f>
        <v>0</v>
      </c>
      <c r="BL454" s="1053" t="s">
        <v>1261</v>
      </c>
      <c r="BM454" s="1053" t="s">
        <v>1665</v>
      </c>
    </row>
    <row r="455" spans="2:51" s="1080" customFormat="1" ht="16.5" customHeight="1">
      <c r="B455" s="1086"/>
      <c r="C455" s="1177"/>
      <c r="D455" s="1177"/>
      <c r="E455" s="1189" t="s">
        <v>3256</v>
      </c>
      <c r="F455" s="1377" t="s">
        <v>3878</v>
      </c>
      <c r="G455" s="1378"/>
      <c r="H455" s="1378"/>
      <c r="I455" s="1378"/>
      <c r="J455" s="1177"/>
      <c r="K455" s="1190">
        <v>6.4</v>
      </c>
      <c r="L455" s="1083"/>
      <c r="M455" s="1083"/>
      <c r="N455" s="1177"/>
      <c r="O455" s="1177"/>
      <c r="P455" s="1177"/>
      <c r="Q455" s="1177"/>
      <c r="R455" s="1085"/>
      <c r="T455" s="1084"/>
      <c r="U455" s="1083"/>
      <c r="V455" s="1083"/>
      <c r="W455" s="1083"/>
      <c r="X455" s="1083"/>
      <c r="Y455" s="1083"/>
      <c r="Z455" s="1083"/>
      <c r="AA455" s="1082"/>
      <c r="AT455" s="1081" t="s">
        <v>1285</v>
      </c>
      <c r="AU455" s="1081" t="s">
        <v>1284</v>
      </c>
      <c r="AV455" s="1080" t="s">
        <v>1284</v>
      </c>
      <c r="AW455" s="1080" t="s">
        <v>3670</v>
      </c>
      <c r="AX455" s="1080" t="s">
        <v>457</v>
      </c>
      <c r="AY455" s="1081" t="s">
        <v>1262</v>
      </c>
    </row>
    <row r="456" spans="2:65" s="1048" customFormat="1" ht="38.25" customHeight="1">
      <c r="B456" s="1072"/>
      <c r="C456" s="1185" t="s">
        <v>1999</v>
      </c>
      <c r="D456" s="1185" t="s">
        <v>1257</v>
      </c>
      <c r="E456" s="1186" t="s">
        <v>1992</v>
      </c>
      <c r="F456" s="1374" t="s">
        <v>3877</v>
      </c>
      <c r="G456" s="1374"/>
      <c r="H456" s="1374"/>
      <c r="I456" s="1374"/>
      <c r="J456" s="1187" t="s">
        <v>14</v>
      </c>
      <c r="K456" s="1188">
        <v>22</v>
      </c>
      <c r="L456" s="1375">
        <v>0</v>
      </c>
      <c r="M456" s="1375"/>
      <c r="N456" s="1376">
        <f aca="true" t="shared" si="5" ref="N456:N463">ROUND(L456*K456,2)</f>
        <v>0</v>
      </c>
      <c r="O456" s="1376"/>
      <c r="P456" s="1376"/>
      <c r="Q456" s="1376"/>
      <c r="R456" s="1071"/>
      <c r="T456" s="1057" t="s">
        <v>3256</v>
      </c>
      <c r="U456" s="1070" t="s">
        <v>1256</v>
      </c>
      <c r="V456" s="1065"/>
      <c r="W456" s="1069">
        <f aca="true" t="shared" si="6" ref="W456:W463">V456*K456</f>
        <v>0</v>
      </c>
      <c r="X456" s="1069">
        <v>0</v>
      </c>
      <c r="Y456" s="1069">
        <f aca="true" t="shared" si="7" ref="Y456:Y463">X456*K456</f>
        <v>0</v>
      </c>
      <c r="Z456" s="1069">
        <v>0</v>
      </c>
      <c r="AA456" s="1068">
        <f aca="true" t="shared" si="8" ref="AA456:AA463">Z456*K456</f>
        <v>0</v>
      </c>
      <c r="AR456" s="1053" t="s">
        <v>1261</v>
      </c>
      <c r="AT456" s="1053" t="s">
        <v>1257</v>
      </c>
      <c r="AU456" s="1053" t="s">
        <v>1284</v>
      </c>
      <c r="AY456" s="1053" t="s">
        <v>1262</v>
      </c>
      <c r="BE456" s="1052">
        <f aca="true" t="shared" si="9" ref="BE456:BE463">IF(U456="základní",N456,0)</f>
        <v>0</v>
      </c>
      <c r="BF456" s="1052">
        <f aca="true" t="shared" si="10" ref="BF456:BF463">IF(U456="snížená",N456,0)</f>
        <v>0</v>
      </c>
      <c r="BG456" s="1052">
        <f aca="true" t="shared" si="11" ref="BG456:BG463">IF(U456="zákl. přenesená",N456,0)</f>
        <v>0</v>
      </c>
      <c r="BH456" s="1052">
        <f aca="true" t="shared" si="12" ref="BH456:BH463">IF(U456="sníž. přenesená",N456,0)</f>
        <v>0</v>
      </c>
      <c r="BI456" s="1052">
        <f aca="true" t="shared" si="13" ref="BI456:BI463">IF(U456="nulová",N456,0)</f>
        <v>0</v>
      </c>
      <c r="BJ456" s="1053" t="s">
        <v>457</v>
      </c>
      <c r="BK456" s="1052">
        <f aca="true" t="shared" si="14" ref="BK456:BK463">ROUND(L456*K456,2)</f>
        <v>0</v>
      </c>
      <c r="BL456" s="1053" t="s">
        <v>1261</v>
      </c>
      <c r="BM456" s="1053" t="s">
        <v>1653</v>
      </c>
    </row>
    <row r="457" spans="2:65" s="1048" customFormat="1" ht="25.5" customHeight="1">
      <c r="B457" s="1072"/>
      <c r="C457" s="1185" t="s">
        <v>1997</v>
      </c>
      <c r="D457" s="1185" t="s">
        <v>1257</v>
      </c>
      <c r="E457" s="1186" t="s">
        <v>1990</v>
      </c>
      <c r="F457" s="1374" t="s">
        <v>1989</v>
      </c>
      <c r="G457" s="1374"/>
      <c r="H457" s="1374"/>
      <c r="I457" s="1374"/>
      <c r="J457" s="1187" t="s">
        <v>1265</v>
      </c>
      <c r="K457" s="1188">
        <v>2</v>
      </c>
      <c r="L457" s="1375">
        <v>0</v>
      </c>
      <c r="M457" s="1375"/>
      <c r="N457" s="1376">
        <f t="shared" si="5"/>
        <v>0</v>
      </c>
      <c r="O457" s="1376"/>
      <c r="P457" s="1376"/>
      <c r="Q457" s="1376"/>
      <c r="R457" s="1071"/>
      <c r="T457" s="1057" t="s">
        <v>3256</v>
      </c>
      <c r="U457" s="1070" t="s">
        <v>1256</v>
      </c>
      <c r="V457" s="1065"/>
      <c r="W457" s="1069">
        <f t="shared" si="6"/>
        <v>0</v>
      </c>
      <c r="X457" s="1069">
        <v>0</v>
      </c>
      <c r="Y457" s="1069">
        <f t="shared" si="7"/>
        <v>0</v>
      </c>
      <c r="Z457" s="1069">
        <v>0</v>
      </c>
      <c r="AA457" s="1068">
        <f t="shared" si="8"/>
        <v>0</v>
      </c>
      <c r="AR457" s="1053" t="s">
        <v>1261</v>
      </c>
      <c r="AT457" s="1053" t="s">
        <v>1257</v>
      </c>
      <c r="AU457" s="1053" t="s">
        <v>1284</v>
      </c>
      <c r="AY457" s="1053" t="s">
        <v>1262</v>
      </c>
      <c r="BE457" s="1052">
        <f t="shared" si="9"/>
        <v>0</v>
      </c>
      <c r="BF457" s="1052">
        <f t="shared" si="10"/>
        <v>0</v>
      </c>
      <c r="BG457" s="1052">
        <f t="shared" si="11"/>
        <v>0</v>
      </c>
      <c r="BH457" s="1052">
        <f t="shared" si="12"/>
        <v>0</v>
      </c>
      <c r="BI457" s="1052">
        <f t="shared" si="13"/>
        <v>0</v>
      </c>
      <c r="BJ457" s="1053" t="s">
        <v>457</v>
      </c>
      <c r="BK457" s="1052">
        <f t="shared" si="14"/>
        <v>0</v>
      </c>
      <c r="BL457" s="1053" t="s">
        <v>1261</v>
      </c>
      <c r="BM457" s="1053" t="s">
        <v>1643</v>
      </c>
    </row>
    <row r="458" spans="2:65" s="1048" customFormat="1" ht="25.5" customHeight="1">
      <c r="B458" s="1072"/>
      <c r="C458" s="1193" t="s">
        <v>1995</v>
      </c>
      <c r="D458" s="1193" t="s">
        <v>1263</v>
      </c>
      <c r="E458" s="1194" t="s">
        <v>1987</v>
      </c>
      <c r="F458" s="1383" t="s">
        <v>1986</v>
      </c>
      <c r="G458" s="1383"/>
      <c r="H458" s="1383"/>
      <c r="I458" s="1383"/>
      <c r="J458" s="1195" t="s">
        <v>1265</v>
      </c>
      <c r="K458" s="1196">
        <v>2</v>
      </c>
      <c r="L458" s="1384">
        <v>0</v>
      </c>
      <c r="M458" s="1384"/>
      <c r="N458" s="1385">
        <f t="shared" si="5"/>
        <v>0</v>
      </c>
      <c r="O458" s="1376"/>
      <c r="P458" s="1376"/>
      <c r="Q458" s="1376"/>
      <c r="R458" s="1071"/>
      <c r="T458" s="1057" t="s">
        <v>3256</v>
      </c>
      <c r="U458" s="1070" t="s">
        <v>1256</v>
      </c>
      <c r="V458" s="1065"/>
      <c r="W458" s="1069">
        <f t="shared" si="6"/>
        <v>0</v>
      </c>
      <c r="X458" s="1069">
        <v>0</v>
      </c>
      <c r="Y458" s="1069">
        <f t="shared" si="7"/>
        <v>0</v>
      </c>
      <c r="Z458" s="1069">
        <v>0</v>
      </c>
      <c r="AA458" s="1068">
        <f t="shared" si="8"/>
        <v>0</v>
      </c>
      <c r="AR458" s="1053" t="s">
        <v>1264</v>
      </c>
      <c r="AT458" s="1053" t="s">
        <v>1263</v>
      </c>
      <c r="AU458" s="1053" t="s">
        <v>1284</v>
      </c>
      <c r="AY458" s="1053" t="s">
        <v>1262</v>
      </c>
      <c r="BE458" s="1052">
        <f t="shared" si="9"/>
        <v>0</v>
      </c>
      <c r="BF458" s="1052">
        <f t="shared" si="10"/>
        <v>0</v>
      </c>
      <c r="BG458" s="1052">
        <f t="shared" si="11"/>
        <v>0</v>
      </c>
      <c r="BH458" s="1052">
        <f t="shared" si="12"/>
        <v>0</v>
      </c>
      <c r="BI458" s="1052">
        <f t="shared" si="13"/>
        <v>0</v>
      </c>
      <c r="BJ458" s="1053" t="s">
        <v>457</v>
      </c>
      <c r="BK458" s="1052">
        <f t="shared" si="14"/>
        <v>0</v>
      </c>
      <c r="BL458" s="1053" t="s">
        <v>1261</v>
      </c>
      <c r="BM458" s="1053" t="s">
        <v>1637</v>
      </c>
    </row>
    <row r="459" spans="2:65" s="1048" customFormat="1" ht="38.25" customHeight="1">
      <c r="B459" s="1072"/>
      <c r="C459" s="1185" t="s">
        <v>1993</v>
      </c>
      <c r="D459" s="1185" t="s">
        <v>1257</v>
      </c>
      <c r="E459" s="1186" t="s">
        <v>1984</v>
      </c>
      <c r="F459" s="1374" t="s">
        <v>1983</v>
      </c>
      <c r="G459" s="1374"/>
      <c r="H459" s="1374"/>
      <c r="I459" s="1374"/>
      <c r="J459" s="1187" t="s">
        <v>1265</v>
      </c>
      <c r="K459" s="1188">
        <v>14</v>
      </c>
      <c r="L459" s="1375">
        <v>0</v>
      </c>
      <c r="M459" s="1375"/>
      <c r="N459" s="1376">
        <f t="shared" si="5"/>
        <v>0</v>
      </c>
      <c r="O459" s="1376"/>
      <c r="P459" s="1376"/>
      <c r="Q459" s="1376"/>
      <c r="R459" s="1071"/>
      <c r="T459" s="1057" t="s">
        <v>3256</v>
      </c>
      <c r="U459" s="1070" t="s">
        <v>1256</v>
      </c>
      <c r="V459" s="1065"/>
      <c r="W459" s="1069">
        <f t="shared" si="6"/>
        <v>0</v>
      </c>
      <c r="X459" s="1069">
        <v>0</v>
      </c>
      <c r="Y459" s="1069">
        <f t="shared" si="7"/>
        <v>0</v>
      </c>
      <c r="Z459" s="1069">
        <v>0</v>
      </c>
      <c r="AA459" s="1068">
        <f t="shared" si="8"/>
        <v>0</v>
      </c>
      <c r="AR459" s="1053" t="s">
        <v>1261</v>
      </c>
      <c r="AT459" s="1053" t="s">
        <v>1257</v>
      </c>
      <c r="AU459" s="1053" t="s">
        <v>1284</v>
      </c>
      <c r="AY459" s="1053" t="s">
        <v>1262</v>
      </c>
      <c r="BE459" s="1052">
        <f t="shared" si="9"/>
        <v>0</v>
      </c>
      <c r="BF459" s="1052">
        <f t="shared" si="10"/>
        <v>0</v>
      </c>
      <c r="BG459" s="1052">
        <f t="shared" si="11"/>
        <v>0</v>
      </c>
      <c r="BH459" s="1052">
        <f t="shared" si="12"/>
        <v>0</v>
      </c>
      <c r="BI459" s="1052">
        <f t="shared" si="13"/>
        <v>0</v>
      </c>
      <c r="BJ459" s="1053" t="s">
        <v>457</v>
      </c>
      <c r="BK459" s="1052">
        <f t="shared" si="14"/>
        <v>0</v>
      </c>
      <c r="BL459" s="1053" t="s">
        <v>1261</v>
      </c>
      <c r="BM459" s="1053" t="s">
        <v>1631</v>
      </c>
    </row>
    <row r="460" spans="2:65" s="1048" customFormat="1" ht="25.5" customHeight="1">
      <c r="B460" s="1072"/>
      <c r="C460" s="1193" t="s">
        <v>1991</v>
      </c>
      <c r="D460" s="1193" t="s">
        <v>1263</v>
      </c>
      <c r="E460" s="1194" t="s">
        <v>1981</v>
      </c>
      <c r="F460" s="1383" t="s">
        <v>3645</v>
      </c>
      <c r="G460" s="1383"/>
      <c r="H460" s="1383"/>
      <c r="I460" s="1383"/>
      <c r="J460" s="1195" t="s">
        <v>1265</v>
      </c>
      <c r="K460" s="1196">
        <v>8</v>
      </c>
      <c r="L460" s="1384">
        <v>0</v>
      </c>
      <c r="M460" s="1384"/>
      <c r="N460" s="1385">
        <f t="shared" si="5"/>
        <v>0</v>
      </c>
      <c r="O460" s="1376"/>
      <c r="P460" s="1376"/>
      <c r="Q460" s="1376"/>
      <c r="R460" s="1071"/>
      <c r="T460" s="1057" t="s">
        <v>3256</v>
      </c>
      <c r="U460" s="1070" t="s">
        <v>1256</v>
      </c>
      <c r="V460" s="1065"/>
      <c r="W460" s="1069">
        <f t="shared" si="6"/>
        <v>0</v>
      </c>
      <c r="X460" s="1069">
        <v>0</v>
      </c>
      <c r="Y460" s="1069">
        <f t="shared" si="7"/>
        <v>0</v>
      </c>
      <c r="Z460" s="1069">
        <v>0</v>
      </c>
      <c r="AA460" s="1068">
        <f t="shared" si="8"/>
        <v>0</v>
      </c>
      <c r="AR460" s="1053" t="s">
        <v>1264</v>
      </c>
      <c r="AT460" s="1053" t="s">
        <v>1263</v>
      </c>
      <c r="AU460" s="1053" t="s">
        <v>1284</v>
      </c>
      <c r="AY460" s="1053" t="s">
        <v>1262</v>
      </c>
      <c r="BE460" s="1052">
        <f t="shared" si="9"/>
        <v>0</v>
      </c>
      <c r="BF460" s="1052">
        <f t="shared" si="10"/>
        <v>0</v>
      </c>
      <c r="BG460" s="1052">
        <f t="shared" si="11"/>
        <v>0</v>
      </c>
      <c r="BH460" s="1052">
        <f t="shared" si="12"/>
        <v>0</v>
      </c>
      <c r="BI460" s="1052">
        <f t="shared" si="13"/>
        <v>0</v>
      </c>
      <c r="BJ460" s="1053" t="s">
        <v>457</v>
      </c>
      <c r="BK460" s="1052">
        <f t="shared" si="14"/>
        <v>0</v>
      </c>
      <c r="BL460" s="1053" t="s">
        <v>1261</v>
      </c>
      <c r="BM460" s="1053" t="s">
        <v>1623</v>
      </c>
    </row>
    <row r="461" spans="2:65" s="1048" customFormat="1" ht="25.5" customHeight="1">
      <c r="B461" s="1072"/>
      <c r="C461" s="1193" t="s">
        <v>1988</v>
      </c>
      <c r="D461" s="1193" t="s">
        <v>1263</v>
      </c>
      <c r="E461" s="1194" t="s">
        <v>1979</v>
      </c>
      <c r="F461" s="1383" t="s">
        <v>3644</v>
      </c>
      <c r="G461" s="1383"/>
      <c r="H461" s="1383"/>
      <c r="I461" s="1383"/>
      <c r="J461" s="1195" t="s">
        <v>1265</v>
      </c>
      <c r="K461" s="1196">
        <v>6</v>
      </c>
      <c r="L461" s="1384">
        <v>0</v>
      </c>
      <c r="M461" s="1384"/>
      <c r="N461" s="1385">
        <f t="shared" si="5"/>
        <v>0</v>
      </c>
      <c r="O461" s="1376"/>
      <c r="P461" s="1376"/>
      <c r="Q461" s="1376"/>
      <c r="R461" s="1071"/>
      <c r="T461" s="1057" t="s">
        <v>3256</v>
      </c>
      <c r="U461" s="1070" t="s">
        <v>1256</v>
      </c>
      <c r="V461" s="1065"/>
      <c r="W461" s="1069">
        <f t="shared" si="6"/>
        <v>0</v>
      </c>
      <c r="X461" s="1069">
        <v>0</v>
      </c>
      <c r="Y461" s="1069">
        <f t="shared" si="7"/>
        <v>0</v>
      </c>
      <c r="Z461" s="1069">
        <v>0</v>
      </c>
      <c r="AA461" s="1068">
        <f t="shared" si="8"/>
        <v>0</v>
      </c>
      <c r="AR461" s="1053" t="s">
        <v>1264</v>
      </c>
      <c r="AT461" s="1053" t="s">
        <v>1263</v>
      </c>
      <c r="AU461" s="1053" t="s">
        <v>1284</v>
      </c>
      <c r="AY461" s="1053" t="s">
        <v>1262</v>
      </c>
      <c r="BE461" s="1052">
        <f t="shared" si="9"/>
        <v>0</v>
      </c>
      <c r="BF461" s="1052">
        <f t="shared" si="10"/>
        <v>0</v>
      </c>
      <c r="BG461" s="1052">
        <f t="shared" si="11"/>
        <v>0</v>
      </c>
      <c r="BH461" s="1052">
        <f t="shared" si="12"/>
        <v>0</v>
      </c>
      <c r="BI461" s="1052">
        <f t="shared" si="13"/>
        <v>0</v>
      </c>
      <c r="BJ461" s="1053" t="s">
        <v>457</v>
      </c>
      <c r="BK461" s="1052">
        <f t="shared" si="14"/>
        <v>0</v>
      </c>
      <c r="BL461" s="1053" t="s">
        <v>1261</v>
      </c>
      <c r="BM461" s="1053" t="s">
        <v>1617</v>
      </c>
    </row>
    <row r="462" spans="2:65" s="1048" customFormat="1" ht="16.5" customHeight="1">
      <c r="B462" s="1072"/>
      <c r="C462" s="1185" t="s">
        <v>1985</v>
      </c>
      <c r="D462" s="1185" t="s">
        <v>1257</v>
      </c>
      <c r="E462" s="1186" t="s">
        <v>1977</v>
      </c>
      <c r="F462" s="1374" t="s">
        <v>1976</v>
      </c>
      <c r="G462" s="1374"/>
      <c r="H462" s="1374"/>
      <c r="I462" s="1374"/>
      <c r="J462" s="1187" t="s">
        <v>17</v>
      </c>
      <c r="K462" s="1188">
        <v>1</v>
      </c>
      <c r="L462" s="1375">
        <v>0</v>
      </c>
      <c r="M462" s="1375"/>
      <c r="N462" s="1376">
        <f t="shared" si="5"/>
        <v>0</v>
      </c>
      <c r="O462" s="1376"/>
      <c r="P462" s="1376"/>
      <c r="Q462" s="1376"/>
      <c r="R462" s="1071"/>
      <c r="T462" s="1057" t="s">
        <v>3256</v>
      </c>
      <c r="U462" s="1070" t="s">
        <v>1256</v>
      </c>
      <c r="V462" s="1065"/>
      <c r="W462" s="1069">
        <f t="shared" si="6"/>
        <v>0</v>
      </c>
      <c r="X462" s="1069">
        <v>0</v>
      </c>
      <c r="Y462" s="1069">
        <f t="shared" si="7"/>
        <v>0</v>
      </c>
      <c r="Z462" s="1069">
        <v>0</v>
      </c>
      <c r="AA462" s="1068">
        <f t="shared" si="8"/>
        <v>0</v>
      </c>
      <c r="AR462" s="1053" t="s">
        <v>1261</v>
      </c>
      <c r="AT462" s="1053" t="s">
        <v>1257</v>
      </c>
      <c r="AU462" s="1053" t="s">
        <v>1284</v>
      </c>
      <c r="AY462" s="1053" t="s">
        <v>1262</v>
      </c>
      <c r="BE462" s="1052">
        <f t="shared" si="9"/>
        <v>0</v>
      </c>
      <c r="BF462" s="1052">
        <f t="shared" si="10"/>
        <v>0</v>
      </c>
      <c r="BG462" s="1052">
        <f t="shared" si="11"/>
        <v>0</v>
      </c>
      <c r="BH462" s="1052">
        <f t="shared" si="12"/>
        <v>0</v>
      </c>
      <c r="BI462" s="1052">
        <f t="shared" si="13"/>
        <v>0</v>
      </c>
      <c r="BJ462" s="1053" t="s">
        <v>457</v>
      </c>
      <c r="BK462" s="1052">
        <f t="shared" si="14"/>
        <v>0</v>
      </c>
      <c r="BL462" s="1053" t="s">
        <v>1261</v>
      </c>
      <c r="BM462" s="1053" t="s">
        <v>1611</v>
      </c>
    </row>
    <row r="463" spans="2:65" s="1048" customFormat="1" ht="25.5" customHeight="1">
      <c r="B463" s="1072"/>
      <c r="C463" s="1185" t="s">
        <v>1982</v>
      </c>
      <c r="D463" s="1185" t="s">
        <v>1257</v>
      </c>
      <c r="E463" s="1186" t="s">
        <v>1974</v>
      </c>
      <c r="F463" s="1374" t="s">
        <v>1973</v>
      </c>
      <c r="G463" s="1374"/>
      <c r="H463" s="1374"/>
      <c r="I463" s="1374"/>
      <c r="J463" s="1187" t="s">
        <v>14</v>
      </c>
      <c r="K463" s="1188">
        <v>63.8</v>
      </c>
      <c r="L463" s="1375">
        <v>0</v>
      </c>
      <c r="M463" s="1375"/>
      <c r="N463" s="1376">
        <f t="shared" si="5"/>
        <v>0</v>
      </c>
      <c r="O463" s="1376"/>
      <c r="P463" s="1376"/>
      <c r="Q463" s="1376"/>
      <c r="R463" s="1071"/>
      <c r="T463" s="1057" t="s">
        <v>3256</v>
      </c>
      <c r="U463" s="1070" t="s">
        <v>1256</v>
      </c>
      <c r="V463" s="1065"/>
      <c r="W463" s="1069">
        <f t="shared" si="6"/>
        <v>0</v>
      </c>
      <c r="X463" s="1069">
        <v>0</v>
      </c>
      <c r="Y463" s="1069">
        <f t="shared" si="7"/>
        <v>0</v>
      </c>
      <c r="Z463" s="1069">
        <v>0</v>
      </c>
      <c r="AA463" s="1068">
        <f t="shared" si="8"/>
        <v>0</v>
      </c>
      <c r="AR463" s="1053" t="s">
        <v>1261</v>
      </c>
      <c r="AT463" s="1053" t="s">
        <v>1257</v>
      </c>
      <c r="AU463" s="1053" t="s">
        <v>1284</v>
      </c>
      <c r="AY463" s="1053" t="s">
        <v>1262</v>
      </c>
      <c r="BE463" s="1052">
        <f t="shared" si="9"/>
        <v>0</v>
      </c>
      <c r="BF463" s="1052">
        <f t="shared" si="10"/>
        <v>0</v>
      </c>
      <c r="BG463" s="1052">
        <f t="shared" si="11"/>
        <v>0</v>
      </c>
      <c r="BH463" s="1052">
        <f t="shared" si="12"/>
        <v>0</v>
      </c>
      <c r="BI463" s="1052">
        <f t="shared" si="13"/>
        <v>0</v>
      </c>
      <c r="BJ463" s="1053" t="s">
        <v>457</v>
      </c>
      <c r="BK463" s="1052">
        <f t="shared" si="14"/>
        <v>0</v>
      </c>
      <c r="BL463" s="1053" t="s">
        <v>1261</v>
      </c>
      <c r="BM463" s="1053" t="s">
        <v>1605</v>
      </c>
    </row>
    <row r="464" spans="2:51" s="1080" customFormat="1" ht="16.5" customHeight="1">
      <c r="B464" s="1086"/>
      <c r="C464" s="1177"/>
      <c r="D464" s="1177"/>
      <c r="E464" s="1189" t="s">
        <v>3256</v>
      </c>
      <c r="F464" s="1377" t="s">
        <v>3643</v>
      </c>
      <c r="G464" s="1378"/>
      <c r="H464" s="1378"/>
      <c r="I464" s="1378"/>
      <c r="J464" s="1177"/>
      <c r="K464" s="1190">
        <v>1.6</v>
      </c>
      <c r="L464" s="1083"/>
      <c r="M464" s="1083"/>
      <c r="N464" s="1177"/>
      <c r="O464" s="1177"/>
      <c r="P464" s="1177"/>
      <c r="Q464" s="1177"/>
      <c r="R464" s="1085"/>
      <c r="T464" s="1084"/>
      <c r="U464" s="1083"/>
      <c r="V464" s="1083"/>
      <c r="W464" s="1083"/>
      <c r="X464" s="1083"/>
      <c r="Y464" s="1083"/>
      <c r="Z464" s="1083"/>
      <c r="AA464" s="1082"/>
      <c r="AT464" s="1081" t="s">
        <v>1285</v>
      </c>
      <c r="AU464" s="1081" t="s">
        <v>1284</v>
      </c>
      <c r="AV464" s="1080" t="s">
        <v>1284</v>
      </c>
      <c r="AW464" s="1080" t="s">
        <v>3670</v>
      </c>
      <c r="AX464" s="1080" t="s">
        <v>1258</v>
      </c>
      <c r="AY464" s="1081" t="s">
        <v>1262</v>
      </c>
    </row>
    <row r="465" spans="2:51" s="1080" customFormat="1" ht="16.5" customHeight="1">
      <c r="B465" s="1086"/>
      <c r="C465" s="1177"/>
      <c r="D465" s="1177"/>
      <c r="E465" s="1189" t="s">
        <v>3256</v>
      </c>
      <c r="F465" s="1379" t="s">
        <v>3642</v>
      </c>
      <c r="G465" s="1380"/>
      <c r="H465" s="1380"/>
      <c r="I465" s="1380"/>
      <c r="J465" s="1177"/>
      <c r="K465" s="1190">
        <v>8.2</v>
      </c>
      <c r="L465" s="1083"/>
      <c r="M465" s="1083"/>
      <c r="N465" s="1177"/>
      <c r="O465" s="1177"/>
      <c r="P465" s="1177"/>
      <c r="Q465" s="1177"/>
      <c r="R465" s="1085"/>
      <c r="T465" s="1084"/>
      <c r="U465" s="1083"/>
      <c r="V465" s="1083"/>
      <c r="W465" s="1083"/>
      <c r="X465" s="1083"/>
      <c r="Y465" s="1083"/>
      <c r="Z465" s="1083"/>
      <c r="AA465" s="1082"/>
      <c r="AT465" s="1081" t="s">
        <v>1285</v>
      </c>
      <c r="AU465" s="1081" t="s">
        <v>1284</v>
      </c>
      <c r="AV465" s="1080" t="s">
        <v>1284</v>
      </c>
      <c r="AW465" s="1080" t="s">
        <v>3670</v>
      </c>
      <c r="AX465" s="1080" t="s">
        <v>1258</v>
      </c>
      <c r="AY465" s="1081" t="s">
        <v>1262</v>
      </c>
    </row>
    <row r="466" spans="2:51" s="1080" customFormat="1" ht="16.5" customHeight="1">
      <c r="B466" s="1086"/>
      <c r="C466" s="1177"/>
      <c r="D466" s="1177"/>
      <c r="E466" s="1189" t="s">
        <v>3256</v>
      </c>
      <c r="F466" s="1379" t="s">
        <v>3641</v>
      </c>
      <c r="G466" s="1380"/>
      <c r="H466" s="1380"/>
      <c r="I466" s="1380"/>
      <c r="J466" s="1177"/>
      <c r="K466" s="1190">
        <v>10.8</v>
      </c>
      <c r="L466" s="1083"/>
      <c r="M466" s="1083"/>
      <c r="N466" s="1177"/>
      <c r="O466" s="1177"/>
      <c r="P466" s="1177"/>
      <c r="Q466" s="1177"/>
      <c r="R466" s="1085"/>
      <c r="T466" s="1084"/>
      <c r="U466" s="1083"/>
      <c r="V466" s="1083"/>
      <c r="W466" s="1083"/>
      <c r="X466" s="1083"/>
      <c r="Y466" s="1083"/>
      <c r="Z466" s="1083"/>
      <c r="AA466" s="1082"/>
      <c r="AT466" s="1081" t="s">
        <v>1285</v>
      </c>
      <c r="AU466" s="1081" t="s">
        <v>1284</v>
      </c>
      <c r="AV466" s="1080" t="s">
        <v>1284</v>
      </c>
      <c r="AW466" s="1080" t="s">
        <v>3670</v>
      </c>
      <c r="AX466" s="1080" t="s">
        <v>1258</v>
      </c>
      <c r="AY466" s="1081" t="s">
        <v>1262</v>
      </c>
    </row>
    <row r="467" spans="2:51" s="1080" customFormat="1" ht="16.5" customHeight="1">
      <c r="B467" s="1086"/>
      <c r="C467" s="1177"/>
      <c r="D467" s="1177"/>
      <c r="E467" s="1189" t="s">
        <v>3256</v>
      </c>
      <c r="F467" s="1379" t="s">
        <v>3640</v>
      </c>
      <c r="G467" s="1380"/>
      <c r="H467" s="1380"/>
      <c r="I467" s="1380"/>
      <c r="J467" s="1177"/>
      <c r="K467" s="1190">
        <v>1.4</v>
      </c>
      <c r="L467" s="1083"/>
      <c r="M467" s="1083"/>
      <c r="N467" s="1177"/>
      <c r="O467" s="1177"/>
      <c r="P467" s="1177"/>
      <c r="Q467" s="1177"/>
      <c r="R467" s="1085"/>
      <c r="T467" s="1084"/>
      <c r="U467" s="1083"/>
      <c r="V467" s="1083"/>
      <c r="W467" s="1083"/>
      <c r="X467" s="1083"/>
      <c r="Y467" s="1083"/>
      <c r="Z467" s="1083"/>
      <c r="AA467" s="1082"/>
      <c r="AT467" s="1081" t="s">
        <v>1285</v>
      </c>
      <c r="AU467" s="1081" t="s">
        <v>1284</v>
      </c>
      <c r="AV467" s="1080" t="s">
        <v>1284</v>
      </c>
      <c r="AW467" s="1080" t="s">
        <v>3670</v>
      </c>
      <c r="AX467" s="1080" t="s">
        <v>1258</v>
      </c>
      <c r="AY467" s="1081" t="s">
        <v>1262</v>
      </c>
    </row>
    <row r="468" spans="2:51" s="1080" customFormat="1" ht="16.5" customHeight="1">
      <c r="B468" s="1086"/>
      <c r="C468" s="1177"/>
      <c r="D468" s="1177"/>
      <c r="E468" s="1189" t="s">
        <v>3256</v>
      </c>
      <c r="F468" s="1379" t="s">
        <v>3639</v>
      </c>
      <c r="G468" s="1380"/>
      <c r="H468" s="1380"/>
      <c r="I468" s="1380"/>
      <c r="J468" s="1177"/>
      <c r="K468" s="1190">
        <v>5.6</v>
      </c>
      <c r="L468" s="1083"/>
      <c r="M468" s="1083"/>
      <c r="N468" s="1177"/>
      <c r="O468" s="1177"/>
      <c r="P468" s="1177"/>
      <c r="Q468" s="1177"/>
      <c r="R468" s="1085"/>
      <c r="T468" s="1084"/>
      <c r="U468" s="1083"/>
      <c r="V468" s="1083"/>
      <c r="W468" s="1083"/>
      <c r="X468" s="1083"/>
      <c r="Y468" s="1083"/>
      <c r="Z468" s="1083"/>
      <c r="AA468" s="1082"/>
      <c r="AT468" s="1081" t="s">
        <v>1285</v>
      </c>
      <c r="AU468" s="1081" t="s">
        <v>1284</v>
      </c>
      <c r="AV468" s="1080" t="s">
        <v>1284</v>
      </c>
      <c r="AW468" s="1080" t="s">
        <v>3670</v>
      </c>
      <c r="AX468" s="1080" t="s">
        <v>1258</v>
      </c>
      <c r="AY468" s="1081" t="s">
        <v>1262</v>
      </c>
    </row>
    <row r="469" spans="2:51" s="1080" customFormat="1" ht="16.5" customHeight="1">
      <c r="B469" s="1086"/>
      <c r="C469" s="1177"/>
      <c r="D469" s="1177"/>
      <c r="E469" s="1189" t="s">
        <v>3256</v>
      </c>
      <c r="F469" s="1379" t="s">
        <v>3638</v>
      </c>
      <c r="G469" s="1380"/>
      <c r="H469" s="1380"/>
      <c r="I469" s="1380"/>
      <c r="J469" s="1177"/>
      <c r="K469" s="1190">
        <v>8.4</v>
      </c>
      <c r="L469" s="1083"/>
      <c r="M469" s="1083"/>
      <c r="N469" s="1177"/>
      <c r="O469" s="1177"/>
      <c r="P469" s="1177"/>
      <c r="Q469" s="1177"/>
      <c r="R469" s="1085"/>
      <c r="T469" s="1084"/>
      <c r="U469" s="1083"/>
      <c r="V469" s="1083"/>
      <c r="W469" s="1083"/>
      <c r="X469" s="1083"/>
      <c r="Y469" s="1083"/>
      <c r="Z469" s="1083"/>
      <c r="AA469" s="1082"/>
      <c r="AT469" s="1081" t="s">
        <v>1285</v>
      </c>
      <c r="AU469" s="1081" t="s">
        <v>1284</v>
      </c>
      <c r="AV469" s="1080" t="s">
        <v>1284</v>
      </c>
      <c r="AW469" s="1080" t="s">
        <v>3670</v>
      </c>
      <c r="AX469" s="1080" t="s">
        <v>1258</v>
      </c>
      <c r="AY469" s="1081" t="s">
        <v>1262</v>
      </c>
    </row>
    <row r="470" spans="2:51" s="1080" customFormat="1" ht="16.5" customHeight="1">
      <c r="B470" s="1086"/>
      <c r="C470" s="1177"/>
      <c r="D470" s="1177"/>
      <c r="E470" s="1189" t="s">
        <v>3256</v>
      </c>
      <c r="F470" s="1379" t="s">
        <v>3637</v>
      </c>
      <c r="G470" s="1380"/>
      <c r="H470" s="1380"/>
      <c r="I470" s="1380"/>
      <c r="J470" s="1177"/>
      <c r="K470" s="1190">
        <v>27.8</v>
      </c>
      <c r="L470" s="1083"/>
      <c r="M470" s="1083"/>
      <c r="N470" s="1177"/>
      <c r="O470" s="1177"/>
      <c r="P470" s="1177"/>
      <c r="Q470" s="1177"/>
      <c r="R470" s="1085"/>
      <c r="T470" s="1084"/>
      <c r="U470" s="1083"/>
      <c r="V470" s="1083"/>
      <c r="W470" s="1083"/>
      <c r="X470" s="1083"/>
      <c r="Y470" s="1083"/>
      <c r="Z470" s="1083"/>
      <c r="AA470" s="1082"/>
      <c r="AT470" s="1081" t="s">
        <v>1285</v>
      </c>
      <c r="AU470" s="1081" t="s">
        <v>1284</v>
      </c>
      <c r="AV470" s="1080" t="s">
        <v>1284</v>
      </c>
      <c r="AW470" s="1080" t="s">
        <v>3670</v>
      </c>
      <c r="AX470" s="1080" t="s">
        <v>1258</v>
      </c>
      <c r="AY470" s="1081" t="s">
        <v>1262</v>
      </c>
    </row>
    <row r="471" spans="2:51" s="1073" customFormat="1" ht="16.5" customHeight="1">
      <c r="B471" s="1079"/>
      <c r="C471" s="1178"/>
      <c r="D471" s="1178"/>
      <c r="E471" s="1191" t="s">
        <v>3256</v>
      </c>
      <c r="F471" s="1372" t="s">
        <v>1386</v>
      </c>
      <c r="G471" s="1373"/>
      <c r="H471" s="1373"/>
      <c r="I471" s="1373"/>
      <c r="J471" s="1178"/>
      <c r="K471" s="1192">
        <v>63.8</v>
      </c>
      <c r="L471" s="1076"/>
      <c r="M471" s="1076"/>
      <c r="N471" s="1178"/>
      <c r="O471" s="1178"/>
      <c r="P471" s="1178"/>
      <c r="Q471" s="1178"/>
      <c r="R471" s="1078"/>
      <c r="T471" s="1077"/>
      <c r="U471" s="1076"/>
      <c r="V471" s="1076"/>
      <c r="W471" s="1076"/>
      <c r="X471" s="1076"/>
      <c r="Y471" s="1076"/>
      <c r="Z471" s="1076"/>
      <c r="AA471" s="1075"/>
      <c r="AT471" s="1074" t="s">
        <v>1285</v>
      </c>
      <c r="AU471" s="1074" t="s">
        <v>1284</v>
      </c>
      <c r="AV471" s="1073" t="s">
        <v>1261</v>
      </c>
      <c r="AW471" s="1073" t="s">
        <v>3670</v>
      </c>
      <c r="AX471" s="1073" t="s">
        <v>457</v>
      </c>
      <c r="AY471" s="1074" t="s">
        <v>1262</v>
      </c>
    </row>
    <row r="472" spans="2:63" s="1087" customFormat="1" ht="29.85" customHeight="1">
      <c r="B472" s="1096"/>
      <c r="C472" s="1182"/>
      <c r="D472" s="1184" t="s">
        <v>1972</v>
      </c>
      <c r="E472" s="1184"/>
      <c r="F472" s="1184"/>
      <c r="G472" s="1184"/>
      <c r="H472" s="1184"/>
      <c r="I472" s="1184"/>
      <c r="J472" s="1184"/>
      <c r="K472" s="1184"/>
      <c r="L472" s="1097"/>
      <c r="M472" s="1097"/>
      <c r="N472" s="1386">
        <f>BK472</f>
        <v>0</v>
      </c>
      <c r="O472" s="1387"/>
      <c r="P472" s="1387"/>
      <c r="Q472" s="1387"/>
      <c r="R472" s="1095"/>
      <c r="T472" s="1094"/>
      <c r="U472" s="1092"/>
      <c r="V472" s="1092"/>
      <c r="W472" s="1093">
        <f>W473</f>
        <v>0</v>
      </c>
      <c r="X472" s="1092"/>
      <c r="Y472" s="1093">
        <f>Y473</f>
        <v>0</v>
      </c>
      <c r="Z472" s="1092"/>
      <c r="AA472" s="1091">
        <f>AA473</f>
        <v>0</v>
      </c>
      <c r="AR472" s="1089" t="s">
        <v>457</v>
      </c>
      <c r="AT472" s="1090" t="s">
        <v>1259</v>
      </c>
      <c r="AU472" s="1090" t="s">
        <v>457</v>
      </c>
      <c r="AY472" s="1089" t="s">
        <v>1262</v>
      </c>
      <c r="BK472" s="1088">
        <f>BK473</f>
        <v>0</v>
      </c>
    </row>
    <row r="473" spans="2:65" s="1048" customFormat="1" ht="25.5" customHeight="1">
      <c r="B473" s="1072"/>
      <c r="C473" s="1185" t="s">
        <v>1980</v>
      </c>
      <c r="D473" s="1185" t="s">
        <v>1257</v>
      </c>
      <c r="E473" s="1186" t="s">
        <v>1970</v>
      </c>
      <c r="F473" s="1374" t="s">
        <v>1969</v>
      </c>
      <c r="G473" s="1374"/>
      <c r="H473" s="1374"/>
      <c r="I473" s="1374"/>
      <c r="J473" s="1187" t="s">
        <v>1287</v>
      </c>
      <c r="K473" s="1188">
        <v>4444.379</v>
      </c>
      <c r="L473" s="1375">
        <v>0</v>
      </c>
      <c r="M473" s="1375"/>
      <c r="N473" s="1376">
        <f>ROUND(L473*K473,2)</f>
        <v>0</v>
      </c>
      <c r="O473" s="1376"/>
      <c r="P473" s="1376"/>
      <c r="Q473" s="1376"/>
      <c r="R473" s="1071"/>
      <c r="T473" s="1057" t="s">
        <v>3256</v>
      </c>
      <c r="U473" s="1070" t="s">
        <v>1256</v>
      </c>
      <c r="V473" s="1065"/>
      <c r="W473" s="1069">
        <f>V473*K473</f>
        <v>0</v>
      </c>
      <c r="X473" s="1069">
        <v>0</v>
      </c>
      <c r="Y473" s="1069">
        <f>X473*K473</f>
        <v>0</v>
      </c>
      <c r="Z473" s="1069">
        <v>0</v>
      </c>
      <c r="AA473" s="1068">
        <f>Z473*K473</f>
        <v>0</v>
      </c>
      <c r="AR473" s="1053" t="s">
        <v>1261</v>
      </c>
      <c r="AT473" s="1053" t="s">
        <v>1257</v>
      </c>
      <c r="AU473" s="1053" t="s">
        <v>1284</v>
      </c>
      <c r="AY473" s="1053" t="s">
        <v>1262</v>
      </c>
      <c r="BE473" s="1052">
        <f>IF(U473="základní",N473,0)</f>
        <v>0</v>
      </c>
      <c r="BF473" s="1052">
        <f>IF(U473="snížená",N473,0)</f>
        <v>0</v>
      </c>
      <c r="BG473" s="1052">
        <f>IF(U473="zákl. přenesená",N473,0)</f>
        <v>0</v>
      </c>
      <c r="BH473" s="1052">
        <f>IF(U473="sníž. přenesená",N473,0)</f>
        <v>0</v>
      </c>
      <c r="BI473" s="1052">
        <f>IF(U473="nulová",N473,0)</f>
        <v>0</v>
      </c>
      <c r="BJ473" s="1053" t="s">
        <v>457</v>
      </c>
      <c r="BK473" s="1052">
        <f>ROUND(L473*K473,2)</f>
        <v>0</v>
      </c>
      <c r="BL473" s="1053" t="s">
        <v>1261</v>
      </c>
      <c r="BM473" s="1053" t="s">
        <v>1599</v>
      </c>
    </row>
    <row r="474" spans="2:63" s="1087" customFormat="1" ht="37.35" customHeight="1">
      <c r="B474" s="1096"/>
      <c r="C474" s="1182"/>
      <c r="D474" s="1183" t="s">
        <v>2487</v>
      </c>
      <c r="E474" s="1183"/>
      <c r="F474" s="1183"/>
      <c r="G474" s="1183"/>
      <c r="H474" s="1183"/>
      <c r="I474" s="1183"/>
      <c r="J474" s="1183"/>
      <c r="K474" s="1183"/>
      <c r="L474" s="1067"/>
      <c r="M474" s="1067"/>
      <c r="N474" s="1393">
        <f>BK474</f>
        <v>0</v>
      </c>
      <c r="O474" s="1394"/>
      <c r="P474" s="1394"/>
      <c r="Q474" s="1394"/>
      <c r="R474" s="1095"/>
      <c r="T474" s="1094"/>
      <c r="U474" s="1092"/>
      <c r="V474" s="1092"/>
      <c r="W474" s="1093">
        <f>W475+W510+W555+W608+W625+W628+W630+W634+W643+W687+W709+W728+W865+W893+W910+W931+W948+W953+W956</f>
        <v>0</v>
      </c>
      <c r="X474" s="1092"/>
      <c r="Y474" s="1093">
        <f>Y475+Y510+Y555+Y608+Y625+Y628+Y630+Y634+Y643+Y687+Y709+Y728+Y865+Y893+Y910+Y931+Y948+Y953+Y956</f>
        <v>0</v>
      </c>
      <c r="Z474" s="1092"/>
      <c r="AA474" s="1091">
        <f>AA475+AA510+AA555+AA608+AA625+AA628+AA630+AA634+AA643+AA687+AA709+AA728+AA865+AA893+AA910+AA931+AA948+AA953+AA956</f>
        <v>0</v>
      </c>
      <c r="AR474" s="1089" t="s">
        <v>1284</v>
      </c>
      <c r="AT474" s="1090" t="s">
        <v>1259</v>
      </c>
      <c r="AU474" s="1090" t="s">
        <v>1258</v>
      </c>
      <c r="AY474" s="1089" t="s">
        <v>1262</v>
      </c>
      <c r="BK474" s="1088">
        <f>BK475+BK510+BK555+BK608+BK625+BK628+BK630+BK634+BK643+BK687+BK709+BK728+BK865+BK893+BK910+BK931+BK948+BK953+BK956</f>
        <v>0</v>
      </c>
    </row>
    <row r="475" spans="2:63" s="1087" customFormat="1" ht="19.9" customHeight="1">
      <c r="B475" s="1096"/>
      <c r="C475" s="1182"/>
      <c r="D475" s="1184" t="s">
        <v>1968</v>
      </c>
      <c r="E475" s="1184"/>
      <c r="F475" s="1184"/>
      <c r="G475" s="1184"/>
      <c r="H475" s="1184"/>
      <c r="I475" s="1184"/>
      <c r="J475" s="1184"/>
      <c r="K475" s="1184"/>
      <c r="L475" s="1097"/>
      <c r="M475" s="1097"/>
      <c r="N475" s="1386">
        <f>BK475</f>
        <v>0</v>
      </c>
      <c r="O475" s="1387"/>
      <c r="P475" s="1387"/>
      <c r="Q475" s="1387"/>
      <c r="R475" s="1095"/>
      <c r="T475" s="1094"/>
      <c r="U475" s="1092"/>
      <c r="V475" s="1092"/>
      <c r="W475" s="1093">
        <f>SUM(W476:W509)</f>
        <v>0</v>
      </c>
      <c r="X475" s="1092"/>
      <c r="Y475" s="1093">
        <f>SUM(Y476:Y509)</f>
        <v>0</v>
      </c>
      <c r="Z475" s="1092"/>
      <c r="AA475" s="1091">
        <f>SUM(AA476:AA509)</f>
        <v>0</v>
      </c>
      <c r="AR475" s="1089" t="s">
        <v>1284</v>
      </c>
      <c r="AT475" s="1090" t="s">
        <v>1259</v>
      </c>
      <c r="AU475" s="1090" t="s">
        <v>457</v>
      </c>
      <c r="AY475" s="1089" t="s">
        <v>1262</v>
      </c>
      <c r="BK475" s="1088">
        <f>SUM(BK476:BK509)</f>
        <v>0</v>
      </c>
    </row>
    <row r="476" spans="2:65" s="1048" customFormat="1" ht="38.25" customHeight="1">
      <c r="B476" s="1072"/>
      <c r="C476" s="1185" t="s">
        <v>1978</v>
      </c>
      <c r="D476" s="1185" t="s">
        <v>1257</v>
      </c>
      <c r="E476" s="1186" t="s">
        <v>1966</v>
      </c>
      <c r="F476" s="1374" t="s">
        <v>1965</v>
      </c>
      <c r="G476" s="1374"/>
      <c r="H476" s="1374"/>
      <c r="I476" s="1374"/>
      <c r="J476" s="1187" t="s">
        <v>1292</v>
      </c>
      <c r="K476" s="1188">
        <v>934.96</v>
      </c>
      <c r="L476" s="1375">
        <v>0</v>
      </c>
      <c r="M476" s="1375"/>
      <c r="N476" s="1376">
        <f>ROUND(L476*K476,2)</f>
        <v>0</v>
      </c>
      <c r="O476" s="1376"/>
      <c r="P476" s="1376"/>
      <c r="Q476" s="1376"/>
      <c r="R476" s="1071"/>
      <c r="T476" s="1057" t="s">
        <v>3256</v>
      </c>
      <c r="U476" s="1070" t="s">
        <v>1256</v>
      </c>
      <c r="V476" s="1065"/>
      <c r="W476" s="1069">
        <f>V476*K476</f>
        <v>0</v>
      </c>
      <c r="X476" s="1069">
        <v>0</v>
      </c>
      <c r="Y476" s="1069">
        <f>X476*K476</f>
        <v>0</v>
      </c>
      <c r="Z476" s="1069">
        <v>0</v>
      </c>
      <c r="AA476" s="1068">
        <f>Z476*K476</f>
        <v>0</v>
      </c>
      <c r="AR476" s="1053" t="s">
        <v>1336</v>
      </c>
      <c r="AT476" s="1053" t="s">
        <v>1257</v>
      </c>
      <c r="AU476" s="1053" t="s">
        <v>1284</v>
      </c>
      <c r="AY476" s="1053" t="s">
        <v>1262</v>
      </c>
      <c r="BE476" s="1052">
        <f>IF(U476="základní",N476,0)</f>
        <v>0</v>
      </c>
      <c r="BF476" s="1052">
        <f>IF(U476="snížená",N476,0)</f>
        <v>0</v>
      </c>
      <c r="BG476" s="1052">
        <f>IF(U476="zákl. přenesená",N476,0)</f>
        <v>0</v>
      </c>
      <c r="BH476" s="1052">
        <f>IF(U476="sníž. přenesená",N476,0)</f>
        <v>0</v>
      </c>
      <c r="BI476" s="1052">
        <f>IF(U476="nulová",N476,0)</f>
        <v>0</v>
      </c>
      <c r="BJ476" s="1053" t="s">
        <v>457</v>
      </c>
      <c r="BK476" s="1052">
        <f>ROUND(L476*K476,2)</f>
        <v>0</v>
      </c>
      <c r="BL476" s="1053" t="s">
        <v>1336</v>
      </c>
      <c r="BM476" s="1053" t="s">
        <v>1593</v>
      </c>
    </row>
    <row r="477" spans="2:51" s="1080" customFormat="1" ht="16.5" customHeight="1">
      <c r="B477" s="1086"/>
      <c r="C477" s="1177"/>
      <c r="D477" s="1177"/>
      <c r="E477" s="1189" t="s">
        <v>3256</v>
      </c>
      <c r="F477" s="1377" t="s">
        <v>1964</v>
      </c>
      <c r="G477" s="1378"/>
      <c r="H477" s="1378"/>
      <c r="I477" s="1378"/>
      <c r="J477" s="1177"/>
      <c r="K477" s="1190">
        <v>934.96</v>
      </c>
      <c r="L477" s="1083"/>
      <c r="M477" s="1083"/>
      <c r="N477" s="1177"/>
      <c r="O477" s="1177"/>
      <c r="P477" s="1177"/>
      <c r="Q477" s="1177"/>
      <c r="R477" s="1085"/>
      <c r="T477" s="1084"/>
      <c r="U477" s="1083"/>
      <c r="V477" s="1083"/>
      <c r="W477" s="1083"/>
      <c r="X477" s="1083"/>
      <c r="Y477" s="1083"/>
      <c r="Z477" s="1083"/>
      <c r="AA477" s="1082"/>
      <c r="AT477" s="1081" t="s">
        <v>1285</v>
      </c>
      <c r="AU477" s="1081" t="s">
        <v>1284</v>
      </c>
      <c r="AV477" s="1080" t="s">
        <v>1284</v>
      </c>
      <c r="AW477" s="1080" t="s">
        <v>3670</v>
      </c>
      <c r="AX477" s="1080" t="s">
        <v>1258</v>
      </c>
      <c r="AY477" s="1081" t="s">
        <v>1262</v>
      </c>
    </row>
    <row r="478" spans="2:51" s="1073" customFormat="1" ht="16.5" customHeight="1">
      <c r="B478" s="1079"/>
      <c r="C478" s="1178"/>
      <c r="D478" s="1178"/>
      <c r="E478" s="1191" t="s">
        <v>3256</v>
      </c>
      <c r="F478" s="1372" t="s">
        <v>1386</v>
      </c>
      <c r="G478" s="1373"/>
      <c r="H478" s="1373"/>
      <c r="I478" s="1373"/>
      <c r="J478" s="1178"/>
      <c r="K478" s="1192">
        <v>934.96</v>
      </c>
      <c r="L478" s="1076"/>
      <c r="M478" s="1076"/>
      <c r="N478" s="1178"/>
      <c r="O478" s="1178"/>
      <c r="P478" s="1178"/>
      <c r="Q478" s="1178"/>
      <c r="R478" s="1078"/>
      <c r="T478" s="1077"/>
      <c r="U478" s="1076"/>
      <c r="V478" s="1076"/>
      <c r="W478" s="1076"/>
      <c r="X478" s="1076"/>
      <c r="Y478" s="1076"/>
      <c r="Z478" s="1076"/>
      <c r="AA478" s="1075"/>
      <c r="AT478" s="1074" t="s">
        <v>1285</v>
      </c>
      <c r="AU478" s="1074" t="s">
        <v>1284</v>
      </c>
      <c r="AV478" s="1073" t="s">
        <v>1261</v>
      </c>
      <c r="AW478" s="1073" t="s">
        <v>3670</v>
      </c>
      <c r="AX478" s="1073" t="s">
        <v>457</v>
      </c>
      <c r="AY478" s="1074" t="s">
        <v>1262</v>
      </c>
    </row>
    <row r="479" spans="2:65" s="1048" customFormat="1" ht="38.25" customHeight="1">
      <c r="B479" s="1072"/>
      <c r="C479" s="1185" t="s">
        <v>1975</v>
      </c>
      <c r="D479" s="1185" t="s">
        <v>1257</v>
      </c>
      <c r="E479" s="1186" t="s">
        <v>1962</v>
      </c>
      <c r="F479" s="1374" t="s">
        <v>1961</v>
      </c>
      <c r="G479" s="1374"/>
      <c r="H479" s="1374"/>
      <c r="I479" s="1374"/>
      <c r="J479" s="1187" t="s">
        <v>1292</v>
      </c>
      <c r="K479" s="1188">
        <v>381.29</v>
      </c>
      <c r="L479" s="1375">
        <v>0</v>
      </c>
      <c r="M479" s="1375"/>
      <c r="N479" s="1376">
        <f>ROUND(L479*K479,2)</f>
        <v>0</v>
      </c>
      <c r="O479" s="1376"/>
      <c r="P479" s="1376"/>
      <c r="Q479" s="1376"/>
      <c r="R479" s="1071"/>
      <c r="T479" s="1057" t="s">
        <v>3256</v>
      </c>
      <c r="U479" s="1070" t="s">
        <v>1256</v>
      </c>
      <c r="V479" s="1065"/>
      <c r="W479" s="1069">
        <f>V479*K479</f>
        <v>0</v>
      </c>
      <c r="X479" s="1069">
        <v>0</v>
      </c>
      <c r="Y479" s="1069">
        <f>X479*K479</f>
        <v>0</v>
      </c>
      <c r="Z479" s="1069">
        <v>0</v>
      </c>
      <c r="AA479" s="1068">
        <f>Z479*K479</f>
        <v>0</v>
      </c>
      <c r="AR479" s="1053" t="s">
        <v>1336</v>
      </c>
      <c r="AT479" s="1053" t="s">
        <v>1257</v>
      </c>
      <c r="AU479" s="1053" t="s">
        <v>1284</v>
      </c>
      <c r="AY479" s="1053" t="s">
        <v>1262</v>
      </c>
      <c r="BE479" s="1052">
        <f>IF(U479="základní",N479,0)</f>
        <v>0</v>
      </c>
      <c r="BF479" s="1052">
        <f>IF(U479="snížená",N479,0)</f>
        <v>0</v>
      </c>
      <c r="BG479" s="1052">
        <f>IF(U479="zákl. přenesená",N479,0)</f>
        <v>0</v>
      </c>
      <c r="BH479" s="1052">
        <f>IF(U479="sníž. přenesená",N479,0)</f>
        <v>0</v>
      </c>
      <c r="BI479" s="1052">
        <f>IF(U479="nulová",N479,0)</f>
        <v>0</v>
      </c>
      <c r="BJ479" s="1053" t="s">
        <v>457</v>
      </c>
      <c r="BK479" s="1052">
        <f>ROUND(L479*K479,2)</f>
        <v>0</v>
      </c>
      <c r="BL479" s="1053" t="s">
        <v>1336</v>
      </c>
      <c r="BM479" s="1053" t="s">
        <v>1587</v>
      </c>
    </row>
    <row r="480" spans="2:51" s="1080" customFormat="1" ht="16.5" customHeight="1">
      <c r="B480" s="1086"/>
      <c r="C480" s="1177"/>
      <c r="D480" s="1177"/>
      <c r="E480" s="1189" t="s">
        <v>3256</v>
      </c>
      <c r="F480" s="1377" t="s">
        <v>1960</v>
      </c>
      <c r="G480" s="1378"/>
      <c r="H480" s="1378"/>
      <c r="I480" s="1378"/>
      <c r="J480" s="1177"/>
      <c r="K480" s="1190">
        <v>359.1</v>
      </c>
      <c r="L480" s="1083"/>
      <c r="M480" s="1083"/>
      <c r="N480" s="1177"/>
      <c r="O480" s="1177"/>
      <c r="P480" s="1177"/>
      <c r="Q480" s="1177"/>
      <c r="R480" s="1085"/>
      <c r="T480" s="1084"/>
      <c r="U480" s="1083"/>
      <c r="V480" s="1083"/>
      <c r="W480" s="1083"/>
      <c r="X480" s="1083"/>
      <c r="Y480" s="1083"/>
      <c r="Z480" s="1083"/>
      <c r="AA480" s="1082"/>
      <c r="AT480" s="1081" t="s">
        <v>1285</v>
      </c>
      <c r="AU480" s="1081" t="s">
        <v>1284</v>
      </c>
      <c r="AV480" s="1080" t="s">
        <v>1284</v>
      </c>
      <c r="AW480" s="1080" t="s">
        <v>3670</v>
      </c>
      <c r="AX480" s="1080" t="s">
        <v>1258</v>
      </c>
      <c r="AY480" s="1081" t="s">
        <v>1262</v>
      </c>
    </row>
    <row r="481" spans="2:51" s="1080" customFormat="1" ht="25.5" customHeight="1">
      <c r="B481" s="1086"/>
      <c r="C481" s="1177"/>
      <c r="D481" s="1177"/>
      <c r="E481" s="1189" t="s">
        <v>3256</v>
      </c>
      <c r="F481" s="1379" t="s">
        <v>1959</v>
      </c>
      <c r="G481" s="1380"/>
      <c r="H481" s="1380"/>
      <c r="I481" s="1380"/>
      <c r="J481" s="1177"/>
      <c r="K481" s="1190">
        <v>22.19</v>
      </c>
      <c r="L481" s="1083"/>
      <c r="M481" s="1083"/>
      <c r="N481" s="1177"/>
      <c r="O481" s="1177"/>
      <c r="P481" s="1177"/>
      <c r="Q481" s="1177"/>
      <c r="R481" s="1085"/>
      <c r="T481" s="1084"/>
      <c r="U481" s="1083"/>
      <c r="V481" s="1083"/>
      <c r="W481" s="1083"/>
      <c r="X481" s="1083"/>
      <c r="Y481" s="1083"/>
      <c r="Z481" s="1083"/>
      <c r="AA481" s="1082"/>
      <c r="AT481" s="1081" t="s">
        <v>1285</v>
      </c>
      <c r="AU481" s="1081" t="s">
        <v>1284</v>
      </c>
      <c r="AV481" s="1080" t="s">
        <v>1284</v>
      </c>
      <c r="AW481" s="1080" t="s">
        <v>3670</v>
      </c>
      <c r="AX481" s="1080" t="s">
        <v>1258</v>
      </c>
      <c r="AY481" s="1081" t="s">
        <v>1262</v>
      </c>
    </row>
    <row r="482" spans="2:51" s="1073" customFormat="1" ht="16.5" customHeight="1">
      <c r="B482" s="1079"/>
      <c r="C482" s="1178"/>
      <c r="D482" s="1178"/>
      <c r="E482" s="1191" t="s">
        <v>3256</v>
      </c>
      <c r="F482" s="1372" t="s">
        <v>1386</v>
      </c>
      <c r="G482" s="1373"/>
      <c r="H482" s="1373"/>
      <c r="I482" s="1373"/>
      <c r="J482" s="1178"/>
      <c r="K482" s="1192">
        <v>381.29</v>
      </c>
      <c r="L482" s="1076"/>
      <c r="M482" s="1076"/>
      <c r="N482" s="1178"/>
      <c r="O482" s="1178"/>
      <c r="P482" s="1178"/>
      <c r="Q482" s="1178"/>
      <c r="R482" s="1078"/>
      <c r="T482" s="1077"/>
      <c r="U482" s="1076"/>
      <c r="V482" s="1076"/>
      <c r="W482" s="1076"/>
      <c r="X482" s="1076"/>
      <c r="Y482" s="1076"/>
      <c r="Z482" s="1076"/>
      <c r="AA482" s="1075"/>
      <c r="AT482" s="1074" t="s">
        <v>1285</v>
      </c>
      <c r="AU482" s="1074" t="s">
        <v>1284</v>
      </c>
      <c r="AV482" s="1073" t="s">
        <v>1261</v>
      </c>
      <c r="AW482" s="1073" t="s">
        <v>3670</v>
      </c>
      <c r="AX482" s="1073" t="s">
        <v>457</v>
      </c>
      <c r="AY482" s="1074" t="s">
        <v>1262</v>
      </c>
    </row>
    <row r="483" spans="2:65" s="1048" customFormat="1" ht="16.5" customHeight="1">
      <c r="B483" s="1072"/>
      <c r="C483" s="1193" t="s">
        <v>1971</v>
      </c>
      <c r="D483" s="1193" t="s">
        <v>1263</v>
      </c>
      <c r="E483" s="1194" t="s">
        <v>1917</v>
      </c>
      <c r="F483" s="1383" t="s">
        <v>3632</v>
      </c>
      <c r="G483" s="1383"/>
      <c r="H483" s="1383"/>
      <c r="I483" s="1383"/>
      <c r="J483" s="1195" t="s">
        <v>1287</v>
      </c>
      <c r="K483" s="1196">
        <v>0.447</v>
      </c>
      <c r="L483" s="1384">
        <v>0</v>
      </c>
      <c r="M483" s="1384"/>
      <c r="N483" s="1385">
        <f>ROUND(L483*K483,2)</f>
        <v>0</v>
      </c>
      <c r="O483" s="1376"/>
      <c r="P483" s="1376"/>
      <c r="Q483" s="1376"/>
      <c r="R483" s="1071"/>
      <c r="T483" s="1057" t="s">
        <v>3256</v>
      </c>
      <c r="U483" s="1070" t="s">
        <v>1256</v>
      </c>
      <c r="V483" s="1065"/>
      <c r="W483" s="1069">
        <f>V483*K483</f>
        <v>0</v>
      </c>
      <c r="X483" s="1069">
        <v>0</v>
      </c>
      <c r="Y483" s="1069">
        <f>X483*K483</f>
        <v>0</v>
      </c>
      <c r="Z483" s="1069">
        <v>0</v>
      </c>
      <c r="AA483" s="1068">
        <f>Z483*K483</f>
        <v>0</v>
      </c>
      <c r="AR483" s="1053" t="s">
        <v>1340</v>
      </c>
      <c r="AT483" s="1053" t="s">
        <v>1263</v>
      </c>
      <c r="AU483" s="1053" t="s">
        <v>1284</v>
      </c>
      <c r="AY483" s="1053" t="s">
        <v>1262</v>
      </c>
      <c r="BE483" s="1052">
        <f>IF(U483="základní",N483,0)</f>
        <v>0</v>
      </c>
      <c r="BF483" s="1052">
        <f>IF(U483="snížená",N483,0)</f>
        <v>0</v>
      </c>
      <c r="BG483" s="1052">
        <f>IF(U483="zákl. přenesená",N483,0)</f>
        <v>0</v>
      </c>
      <c r="BH483" s="1052">
        <f>IF(U483="sníž. přenesená",N483,0)</f>
        <v>0</v>
      </c>
      <c r="BI483" s="1052">
        <f>IF(U483="nulová",N483,0)</f>
        <v>0</v>
      </c>
      <c r="BJ483" s="1053" t="s">
        <v>457</v>
      </c>
      <c r="BK483" s="1052">
        <f>ROUND(L483*K483,2)</f>
        <v>0</v>
      </c>
      <c r="BL483" s="1053" t="s">
        <v>1336</v>
      </c>
      <c r="BM483" s="1053" t="s">
        <v>1581</v>
      </c>
    </row>
    <row r="484" spans="2:51" s="1080" customFormat="1" ht="16.5" customHeight="1">
      <c r="B484" s="1086"/>
      <c r="C484" s="1177"/>
      <c r="D484" s="1177"/>
      <c r="E484" s="1189" t="s">
        <v>3256</v>
      </c>
      <c r="F484" s="1377" t="s">
        <v>1957</v>
      </c>
      <c r="G484" s="1378"/>
      <c r="H484" s="1378"/>
      <c r="I484" s="1378"/>
      <c r="J484" s="1177"/>
      <c r="K484" s="1190">
        <v>0.447</v>
      </c>
      <c r="L484" s="1083"/>
      <c r="M484" s="1083"/>
      <c r="N484" s="1177"/>
      <c r="O484" s="1177"/>
      <c r="P484" s="1177"/>
      <c r="Q484" s="1177"/>
      <c r="R484" s="1085"/>
      <c r="T484" s="1084"/>
      <c r="U484" s="1083"/>
      <c r="V484" s="1083"/>
      <c r="W484" s="1083"/>
      <c r="X484" s="1083"/>
      <c r="Y484" s="1083"/>
      <c r="Z484" s="1083"/>
      <c r="AA484" s="1082"/>
      <c r="AT484" s="1081" t="s">
        <v>1285</v>
      </c>
      <c r="AU484" s="1081" t="s">
        <v>1284</v>
      </c>
      <c r="AV484" s="1080" t="s">
        <v>1284</v>
      </c>
      <c r="AW484" s="1080" t="s">
        <v>3670</v>
      </c>
      <c r="AX484" s="1080" t="s">
        <v>1258</v>
      </c>
      <c r="AY484" s="1081" t="s">
        <v>1262</v>
      </c>
    </row>
    <row r="485" spans="2:51" s="1073" customFormat="1" ht="16.5" customHeight="1">
      <c r="B485" s="1079"/>
      <c r="C485" s="1178"/>
      <c r="D485" s="1178"/>
      <c r="E485" s="1191" t="s">
        <v>3256</v>
      </c>
      <c r="F485" s="1372" t="s">
        <v>1386</v>
      </c>
      <c r="G485" s="1373"/>
      <c r="H485" s="1373"/>
      <c r="I485" s="1373"/>
      <c r="J485" s="1178"/>
      <c r="K485" s="1192">
        <v>0.447</v>
      </c>
      <c r="L485" s="1076"/>
      <c r="M485" s="1076"/>
      <c r="N485" s="1178"/>
      <c r="O485" s="1178"/>
      <c r="P485" s="1178"/>
      <c r="Q485" s="1178"/>
      <c r="R485" s="1078"/>
      <c r="T485" s="1077"/>
      <c r="U485" s="1076"/>
      <c r="V485" s="1076"/>
      <c r="W485" s="1076"/>
      <c r="X485" s="1076"/>
      <c r="Y485" s="1076"/>
      <c r="Z485" s="1076"/>
      <c r="AA485" s="1075"/>
      <c r="AT485" s="1074" t="s">
        <v>1285</v>
      </c>
      <c r="AU485" s="1074" t="s">
        <v>1284</v>
      </c>
      <c r="AV485" s="1073" t="s">
        <v>1261</v>
      </c>
      <c r="AW485" s="1073" t="s">
        <v>3670</v>
      </c>
      <c r="AX485" s="1073" t="s">
        <v>457</v>
      </c>
      <c r="AY485" s="1074" t="s">
        <v>1262</v>
      </c>
    </row>
    <row r="486" spans="2:65" s="1048" customFormat="1" ht="38.25" customHeight="1">
      <c r="B486" s="1072"/>
      <c r="C486" s="1185" t="s">
        <v>1967</v>
      </c>
      <c r="D486" s="1185" t="s">
        <v>1257</v>
      </c>
      <c r="E486" s="1186" t="s">
        <v>1955</v>
      </c>
      <c r="F486" s="1374" t="s">
        <v>3636</v>
      </c>
      <c r="G486" s="1374"/>
      <c r="H486" s="1374"/>
      <c r="I486" s="1374"/>
      <c r="J486" s="1187" t="s">
        <v>1292</v>
      </c>
      <c r="K486" s="1188">
        <v>133.54</v>
      </c>
      <c r="L486" s="1375">
        <v>0</v>
      </c>
      <c r="M486" s="1375"/>
      <c r="N486" s="1376">
        <f>ROUND(L486*K486,2)</f>
        <v>0</v>
      </c>
      <c r="O486" s="1376"/>
      <c r="P486" s="1376"/>
      <c r="Q486" s="1376"/>
      <c r="R486" s="1071"/>
      <c r="T486" s="1057" t="s">
        <v>3256</v>
      </c>
      <c r="U486" s="1070" t="s">
        <v>1256</v>
      </c>
      <c r="V486" s="1065"/>
      <c r="W486" s="1069">
        <f>V486*K486</f>
        <v>0</v>
      </c>
      <c r="X486" s="1069">
        <v>0</v>
      </c>
      <c r="Y486" s="1069">
        <f>X486*K486</f>
        <v>0</v>
      </c>
      <c r="Z486" s="1069">
        <v>0</v>
      </c>
      <c r="AA486" s="1068">
        <f>Z486*K486</f>
        <v>0</v>
      </c>
      <c r="AR486" s="1053" t="s">
        <v>1336</v>
      </c>
      <c r="AT486" s="1053" t="s">
        <v>1257</v>
      </c>
      <c r="AU486" s="1053" t="s">
        <v>1284</v>
      </c>
      <c r="AY486" s="1053" t="s">
        <v>1262</v>
      </c>
      <c r="BE486" s="1052">
        <f>IF(U486="základní",N486,0)</f>
        <v>0</v>
      </c>
      <c r="BF486" s="1052">
        <f>IF(U486="snížená",N486,0)</f>
        <v>0</v>
      </c>
      <c r="BG486" s="1052">
        <f>IF(U486="zákl. přenesená",N486,0)</f>
        <v>0</v>
      </c>
      <c r="BH486" s="1052">
        <f>IF(U486="sníž. přenesená",N486,0)</f>
        <v>0</v>
      </c>
      <c r="BI486" s="1052">
        <f>IF(U486="nulová",N486,0)</f>
        <v>0</v>
      </c>
      <c r="BJ486" s="1053" t="s">
        <v>457</v>
      </c>
      <c r="BK486" s="1052">
        <f>ROUND(L486*K486,2)</f>
        <v>0</v>
      </c>
      <c r="BL486" s="1053" t="s">
        <v>1336</v>
      </c>
      <c r="BM486" s="1053" t="s">
        <v>1574</v>
      </c>
    </row>
    <row r="487" spans="2:51" s="1080" customFormat="1" ht="16.5" customHeight="1">
      <c r="B487" s="1086"/>
      <c r="C487" s="1177"/>
      <c r="D487" s="1177"/>
      <c r="E487" s="1189" t="s">
        <v>3256</v>
      </c>
      <c r="F487" s="1377" t="s">
        <v>1395</v>
      </c>
      <c r="G487" s="1378"/>
      <c r="H487" s="1378"/>
      <c r="I487" s="1378"/>
      <c r="J487" s="1177"/>
      <c r="K487" s="1190">
        <v>17.44</v>
      </c>
      <c r="L487" s="1083"/>
      <c r="M487" s="1083"/>
      <c r="N487" s="1177"/>
      <c r="O487" s="1177"/>
      <c r="P487" s="1177"/>
      <c r="Q487" s="1177"/>
      <c r="R487" s="1085"/>
      <c r="T487" s="1084"/>
      <c r="U487" s="1083"/>
      <c r="V487" s="1083"/>
      <c r="W487" s="1083"/>
      <c r="X487" s="1083"/>
      <c r="Y487" s="1083"/>
      <c r="Z487" s="1083"/>
      <c r="AA487" s="1082"/>
      <c r="AT487" s="1081" t="s">
        <v>1285</v>
      </c>
      <c r="AU487" s="1081" t="s">
        <v>1284</v>
      </c>
      <c r="AV487" s="1080" t="s">
        <v>1284</v>
      </c>
      <c r="AW487" s="1080" t="s">
        <v>3670</v>
      </c>
      <c r="AX487" s="1080" t="s">
        <v>1258</v>
      </c>
      <c r="AY487" s="1081" t="s">
        <v>1262</v>
      </c>
    </row>
    <row r="488" spans="2:51" s="1080" customFormat="1" ht="16.5" customHeight="1">
      <c r="B488" s="1086"/>
      <c r="C488" s="1177"/>
      <c r="D488" s="1177"/>
      <c r="E488" s="1189" t="s">
        <v>3256</v>
      </c>
      <c r="F488" s="1379" t="s">
        <v>1954</v>
      </c>
      <c r="G488" s="1380"/>
      <c r="H488" s="1380"/>
      <c r="I488" s="1380"/>
      <c r="J488" s="1177"/>
      <c r="K488" s="1190">
        <v>4.98</v>
      </c>
      <c r="L488" s="1083"/>
      <c r="M488" s="1083"/>
      <c r="N488" s="1177"/>
      <c r="O488" s="1177"/>
      <c r="P488" s="1177"/>
      <c r="Q488" s="1177"/>
      <c r="R488" s="1085"/>
      <c r="T488" s="1084"/>
      <c r="U488" s="1083"/>
      <c r="V488" s="1083"/>
      <c r="W488" s="1083"/>
      <c r="X488" s="1083"/>
      <c r="Y488" s="1083"/>
      <c r="Z488" s="1083"/>
      <c r="AA488" s="1082"/>
      <c r="AT488" s="1081" t="s">
        <v>1285</v>
      </c>
      <c r="AU488" s="1081" t="s">
        <v>1284</v>
      </c>
      <c r="AV488" s="1080" t="s">
        <v>1284</v>
      </c>
      <c r="AW488" s="1080" t="s">
        <v>3670</v>
      </c>
      <c r="AX488" s="1080" t="s">
        <v>1258</v>
      </c>
      <c r="AY488" s="1081" t="s">
        <v>1262</v>
      </c>
    </row>
    <row r="489" spans="2:51" s="1080" customFormat="1" ht="16.5" customHeight="1">
      <c r="B489" s="1086"/>
      <c r="C489" s="1177"/>
      <c r="D489" s="1177"/>
      <c r="E489" s="1189" t="s">
        <v>3256</v>
      </c>
      <c r="F489" s="1379" t="s">
        <v>1953</v>
      </c>
      <c r="G489" s="1380"/>
      <c r="H489" s="1380"/>
      <c r="I489" s="1380"/>
      <c r="J489" s="1177"/>
      <c r="K489" s="1190">
        <v>111.12</v>
      </c>
      <c r="L489" s="1083"/>
      <c r="M489" s="1083"/>
      <c r="N489" s="1177"/>
      <c r="O489" s="1177"/>
      <c r="P489" s="1177"/>
      <c r="Q489" s="1177"/>
      <c r="R489" s="1085"/>
      <c r="T489" s="1084"/>
      <c r="U489" s="1083"/>
      <c r="V489" s="1083"/>
      <c r="W489" s="1083"/>
      <c r="X489" s="1083"/>
      <c r="Y489" s="1083"/>
      <c r="Z489" s="1083"/>
      <c r="AA489" s="1082"/>
      <c r="AT489" s="1081" t="s">
        <v>1285</v>
      </c>
      <c r="AU489" s="1081" t="s">
        <v>1284</v>
      </c>
      <c r="AV489" s="1080" t="s">
        <v>1284</v>
      </c>
      <c r="AW489" s="1080" t="s">
        <v>3670</v>
      </c>
      <c r="AX489" s="1080" t="s">
        <v>1258</v>
      </c>
      <c r="AY489" s="1081" t="s">
        <v>1262</v>
      </c>
    </row>
    <row r="490" spans="2:51" s="1073" customFormat="1" ht="16.5" customHeight="1">
      <c r="B490" s="1079"/>
      <c r="C490" s="1178"/>
      <c r="D490" s="1178"/>
      <c r="E490" s="1191" t="s">
        <v>3256</v>
      </c>
      <c r="F490" s="1372" t="s">
        <v>1386</v>
      </c>
      <c r="G490" s="1373"/>
      <c r="H490" s="1373"/>
      <c r="I490" s="1373"/>
      <c r="J490" s="1178"/>
      <c r="K490" s="1192">
        <v>133.54</v>
      </c>
      <c r="L490" s="1076"/>
      <c r="M490" s="1076"/>
      <c r="N490" s="1178"/>
      <c r="O490" s="1178"/>
      <c r="P490" s="1178"/>
      <c r="Q490" s="1178"/>
      <c r="R490" s="1078"/>
      <c r="T490" s="1077"/>
      <c r="U490" s="1076"/>
      <c r="V490" s="1076"/>
      <c r="W490" s="1076"/>
      <c r="X490" s="1076"/>
      <c r="Y490" s="1076"/>
      <c r="Z490" s="1076"/>
      <c r="AA490" s="1075"/>
      <c r="AT490" s="1074" t="s">
        <v>1285</v>
      </c>
      <c r="AU490" s="1074" t="s">
        <v>1284</v>
      </c>
      <c r="AV490" s="1073" t="s">
        <v>1261</v>
      </c>
      <c r="AW490" s="1073" t="s">
        <v>3670</v>
      </c>
      <c r="AX490" s="1073" t="s">
        <v>457</v>
      </c>
      <c r="AY490" s="1074" t="s">
        <v>1262</v>
      </c>
    </row>
    <row r="491" spans="2:65" s="1048" customFormat="1" ht="38.25" customHeight="1">
      <c r="B491" s="1072"/>
      <c r="C491" s="1185" t="s">
        <v>1963</v>
      </c>
      <c r="D491" s="1185" t="s">
        <v>1257</v>
      </c>
      <c r="E491" s="1186" t="s">
        <v>1951</v>
      </c>
      <c r="F491" s="1374" t="s">
        <v>3635</v>
      </c>
      <c r="G491" s="1374"/>
      <c r="H491" s="1374"/>
      <c r="I491" s="1374"/>
      <c r="J491" s="1187" t="s">
        <v>1292</v>
      </c>
      <c r="K491" s="1188">
        <v>10.6</v>
      </c>
      <c r="L491" s="1375">
        <v>0</v>
      </c>
      <c r="M491" s="1375"/>
      <c r="N491" s="1376">
        <f>ROUND(L491*K491,2)</f>
        <v>0</v>
      </c>
      <c r="O491" s="1376"/>
      <c r="P491" s="1376"/>
      <c r="Q491" s="1376"/>
      <c r="R491" s="1071"/>
      <c r="T491" s="1057" t="s">
        <v>3256</v>
      </c>
      <c r="U491" s="1070" t="s">
        <v>1256</v>
      </c>
      <c r="V491" s="1065"/>
      <c r="W491" s="1069">
        <f>V491*K491</f>
        <v>0</v>
      </c>
      <c r="X491" s="1069">
        <v>0</v>
      </c>
      <c r="Y491" s="1069">
        <f>X491*K491</f>
        <v>0</v>
      </c>
      <c r="Z491" s="1069">
        <v>0</v>
      </c>
      <c r="AA491" s="1068">
        <f>Z491*K491</f>
        <v>0</v>
      </c>
      <c r="AR491" s="1053" t="s">
        <v>1336</v>
      </c>
      <c r="AT491" s="1053" t="s">
        <v>1257</v>
      </c>
      <c r="AU491" s="1053" t="s">
        <v>1284</v>
      </c>
      <c r="AY491" s="1053" t="s">
        <v>1262</v>
      </c>
      <c r="BE491" s="1052">
        <f>IF(U491="základní",N491,0)</f>
        <v>0</v>
      </c>
      <c r="BF491" s="1052">
        <f>IF(U491="snížená",N491,0)</f>
        <v>0</v>
      </c>
      <c r="BG491" s="1052">
        <f>IF(U491="zákl. přenesená",N491,0)</f>
        <v>0</v>
      </c>
      <c r="BH491" s="1052">
        <f>IF(U491="sníž. přenesená",N491,0)</f>
        <v>0</v>
      </c>
      <c r="BI491" s="1052">
        <f>IF(U491="nulová",N491,0)</f>
        <v>0</v>
      </c>
      <c r="BJ491" s="1053" t="s">
        <v>457</v>
      </c>
      <c r="BK491" s="1052">
        <f>ROUND(L491*K491,2)</f>
        <v>0</v>
      </c>
      <c r="BL491" s="1053" t="s">
        <v>1336</v>
      </c>
      <c r="BM491" s="1053" t="s">
        <v>1568</v>
      </c>
    </row>
    <row r="492" spans="2:51" s="1080" customFormat="1" ht="16.5" customHeight="1">
      <c r="B492" s="1086"/>
      <c r="C492" s="1177"/>
      <c r="D492" s="1177"/>
      <c r="E492" s="1189" t="s">
        <v>3256</v>
      </c>
      <c r="F492" s="1377" t="s">
        <v>1950</v>
      </c>
      <c r="G492" s="1378"/>
      <c r="H492" s="1378"/>
      <c r="I492" s="1378"/>
      <c r="J492" s="1177"/>
      <c r="K492" s="1190">
        <v>10.6</v>
      </c>
      <c r="L492" s="1083"/>
      <c r="M492" s="1083"/>
      <c r="N492" s="1177"/>
      <c r="O492" s="1177"/>
      <c r="P492" s="1177"/>
      <c r="Q492" s="1177"/>
      <c r="R492" s="1085"/>
      <c r="T492" s="1084"/>
      <c r="U492" s="1083"/>
      <c r="V492" s="1083"/>
      <c r="W492" s="1083"/>
      <c r="X492" s="1083"/>
      <c r="Y492" s="1083"/>
      <c r="Z492" s="1083"/>
      <c r="AA492" s="1082"/>
      <c r="AT492" s="1081" t="s">
        <v>1285</v>
      </c>
      <c r="AU492" s="1081" t="s">
        <v>1284</v>
      </c>
      <c r="AV492" s="1080" t="s">
        <v>1284</v>
      </c>
      <c r="AW492" s="1080" t="s">
        <v>3670</v>
      </c>
      <c r="AX492" s="1080" t="s">
        <v>1258</v>
      </c>
      <c r="AY492" s="1081" t="s">
        <v>1262</v>
      </c>
    </row>
    <row r="493" spans="2:51" s="1073" customFormat="1" ht="16.5" customHeight="1">
      <c r="B493" s="1079"/>
      <c r="C493" s="1178"/>
      <c r="D493" s="1178"/>
      <c r="E493" s="1191" t="s">
        <v>3256</v>
      </c>
      <c r="F493" s="1372" t="s">
        <v>1386</v>
      </c>
      <c r="G493" s="1373"/>
      <c r="H493" s="1373"/>
      <c r="I493" s="1373"/>
      <c r="J493" s="1178"/>
      <c r="K493" s="1192">
        <v>10.6</v>
      </c>
      <c r="L493" s="1076"/>
      <c r="M493" s="1076"/>
      <c r="N493" s="1178"/>
      <c r="O493" s="1178"/>
      <c r="P493" s="1178"/>
      <c r="Q493" s="1178"/>
      <c r="R493" s="1078"/>
      <c r="T493" s="1077"/>
      <c r="U493" s="1076"/>
      <c r="V493" s="1076"/>
      <c r="W493" s="1076"/>
      <c r="X493" s="1076"/>
      <c r="Y493" s="1076"/>
      <c r="Z493" s="1076"/>
      <c r="AA493" s="1075"/>
      <c r="AT493" s="1074" t="s">
        <v>1285</v>
      </c>
      <c r="AU493" s="1074" t="s">
        <v>1284</v>
      </c>
      <c r="AV493" s="1073" t="s">
        <v>1261</v>
      </c>
      <c r="AW493" s="1073" t="s">
        <v>3670</v>
      </c>
      <c r="AX493" s="1073" t="s">
        <v>457</v>
      </c>
      <c r="AY493" s="1074" t="s">
        <v>1262</v>
      </c>
    </row>
    <row r="494" spans="2:65" s="1048" customFormat="1" ht="25.5" customHeight="1">
      <c r="B494" s="1072"/>
      <c r="C494" s="1185" t="s">
        <v>1958</v>
      </c>
      <c r="D494" s="1185" t="s">
        <v>1257</v>
      </c>
      <c r="E494" s="1186" t="s">
        <v>1948</v>
      </c>
      <c r="F494" s="1374" t="s">
        <v>1947</v>
      </c>
      <c r="G494" s="1374"/>
      <c r="H494" s="1374"/>
      <c r="I494" s="1374"/>
      <c r="J494" s="1187" t="s">
        <v>1292</v>
      </c>
      <c r="K494" s="1188">
        <v>2375.32</v>
      </c>
      <c r="L494" s="1375">
        <v>0</v>
      </c>
      <c r="M494" s="1375"/>
      <c r="N494" s="1376">
        <f>ROUND(L494*K494,2)</f>
        <v>0</v>
      </c>
      <c r="O494" s="1376"/>
      <c r="P494" s="1376"/>
      <c r="Q494" s="1376"/>
      <c r="R494" s="1071"/>
      <c r="T494" s="1057" t="s">
        <v>3256</v>
      </c>
      <c r="U494" s="1070" t="s">
        <v>1256</v>
      </c>
      <c r="V494" s="1065"/>
      <c r="W494" s="1069">
        <f>V494*K494</f>
        <v>0</v>
      </c>
      <c r="X494" s="1069">
        <v>0</v>
      </c>
      <c r="Y494" s="1069">
        <f>X494*K494</f>
        <v>0</v>
      </c>
      <c r="Z494" s="1069">
        <v>0</v>
      </c>
      <c r="AA494" s="1068">
        <f>Z494*K494</f>
        <v>0</v>
      </c>
      <c r="AR494" s="1053" t="s">
        <v>1336</v>
      </c>
      <c r="AT494" s="1053" t="s">
        <v>1257</v>
      </c>
      <c r="AU494" s="1053" t="s">
        <v>1284</v>
      </c>
      <c r="AY494" s="1053" t="s">
        <v>1262</v>
      </c>
      <c r="BE494" s="1052">
        <f>IF(U494="základní",N494,0)</f>
        <v>0</v>
      </c>
      <c r="BF494" s="1052">
        <f>IF(U494="snížená",N494,0)</f>
        <v>0</v>
      </c>
      <c r="BG494" s="1052">
        <f>IF(U494="zákl. přenesená",N494,0)</f>
        <v>0</v>
      </c>
      <c r="BH494" s="1052">
        <f>IF(U494="sníž. přenesená",N494,0)</f>
        <v>0</v>
      </c>
      <c r="BI494" s="1052">
        <f>IF(U494="nulová",N494,0)</f>
        <v>0</v>
      </c>
      <c r="BJ494" s="1053" t="s">
        <v>457</v>
      </c>
      <c r="BK494" s="1052">
        <f>ROUND(L494*K494,2)</f>
        <v>0</v>
      </c>
      <c r="BL494" s="1053" t="s">
        <v>1336</v>
      </c>
      <c r="BM494" s="1053" t="s">
        <v>1563</v>
      </c>
    </row>
    <row r="495" spans="2:51" s="1080" customFormat="1" ht="16.5" customHeight="1">
      <c r="B495" s="1086"/>
      <c r="C495" s="1177"/>
      <c r="D495" s="1177"/>
      <c r="E495" s="1189" t="s">
        <v>3256</v>
      </c>
      <c r="F495" s="1377" t="s">
        <v>1946</v>
      </c>
      <c r="G495" s="1378"/>
      <c r="H495" s="1378"/>
      <c r="I495" s="1378"/>
      <c r="J495" s="1177"/>
      <c r="K495" s="1190">
        <v>1869.92</v>
      </c>
      <c r="L495" s="1083"/>
      <c r="M495" s="1083"/>
      <c r="N495" s="1177"/>
      <c r="O495" s="1177"/>
      <c r="P495" s="1177"/>
      <c r="Q495" s="1177"/>
      <c r="R495" s="1085"/>
      <c r="T495" s="1084"/>
      <c r="U495" s="1083"/>
      <c r="V495" s="1083"/>
      <c r="W495" s="1083"/>
      <c r="X495" s="1083"/>
      <c r="Y495" s="1083"/>
      <c r="Z495" s="1083"/>
      <c r="AA495" s="1082"/>
      <c r="AT495" s="1081" t="s">
        <v>1285</v>
      </c>
      <c r="AU495" s="1081" t="s">
        <v>1284</v>
      </c>
      <c r="AV495" s="1080" t="s">
        <v>1284</v>
      </c>
      <c r="AW495" s="1080" t="s">
        <v>3670</v>
      </c>
      <c r="AX495" s="1080" t="s">
        <v>1258</v>
      </c>
      <c r="AY495" s="1081" t="s">
        <v>1262</v>
      </c>
    </row>
    <row r="496" spans="2:51" s="1080" customFormat="1" ht="16.5" customHeight="1">
      <c r="B496" s="1086"/>
      <c r="C496" s="1177"/>
      <c r="D496" s="1177"/>
      <c r="E496" s="1189" t="s">
        <v>3256</v>
      </c>
      <c r="F496" s="1379" t="s">
        <v>1945</v>
      </c>
      <c r="G496" s="1380"/>
      <c r="H496" s="1380"/>
      <c r="I496" s="1380"/>
      <c r="J496" s="1177"/>
      <c r="K496" s="1190">
        <v>505.4</v>
      </c>
      <c r="L496" s="1083"/>
      <c r="M496" s="1083"/>
      <c r="N496" s="1177"/>
      <c r="O496" s="1177"/>
      <c r="P496" s="1177"/>
      <c r="Q496" s="1177"/>
      <c r="R496" s="1085"/>
      <c r="T496" s="1084"/>
      <c r="U496" s="1083"/>
      <c r="V496" s="1083"/>
      <c r="W496" s="1083"/>
      <c r="X496" s="1083"/>
      <c r="Y496" s="1083"/>
      <c r="Z496" s="1083"/>
      <c r="AA496" s="1082"/>
      <c r="AT496" s="1081" t="s">
        <v>1285</v>
      </c>
      <c r="AU496" s="1081" t="s">
        <v>1284</v>
      </c>
      <c r="AV496" s="1080" t="s">
        <v>1284</v>
      </c>
      <c r="AW496" s="1080" t="s">
        <v>3670</v>
      </c>
      <c r="AX496" s="1080" t="s">
        <v>1258</v>
      </c>
      <c r="AY496" s="1081" t="s">
        <v>1262</v>
      </c>
    </row>
    <row r="497" spans="2:51" s="1073" customFormat="1" ht="16.5" customHeight="1">
      <c r="B497" s="1079"/>
      <c r="C497" s="1178"/>
      <c r="D497" s="1178"/>
      <c r="E497" s="1191" t="s">
        <v>3256</v>
      </c>
      <c r="F497" s="1372" t="s">
        <v>1386</v>
      </c>
      <c r="G497" s="1373"/>
      <c r="H497" s="1373"/>
      <c r="I497" s="1373"/>
      <c r="J497" s="1178"/>
      <c r="K497" s="1192">
        <v>2375.32</v>
      </c>
      <c r="L497" s="1076"/>
      <c r="M497" s="1076"/>
      <c r="N497" s="1178"/>
      <c r="O497" s="1178"/>
      <c r="P497" s="1178"/>
      <c r="Q497" s="1178"/>
      <c r="R497" s="1078"/>
      <c r="T497" s="1077"/>
      <c r="U497" s="1076"/>
      <c r="V497" s="1076"/>
      <c r="W497" s="1076"/>
      <c r="X497" s="1076"/>
      <c r="Y497" s="1076"/>
      <c r="Z497" s="1076"/>
      <c r="AA497" s="1075"/>
      <c r="AT497" s="1074" t="s">
        <v>1285</v>
      </c>
      <c r="AU497" s="1074" t="s">
        <v>1284</v>
      </c>
      <c r="AV497" s="1073" t="s">
        <v>1261</v>
      </c>
      <c r="AW497" s="1073" t="s">
        <v>3670</v>
      </c>
      <c r="AX497" s="1073" t="s">
        <v>457</v>
      </c>
      <c r="AY497" s="1074" t="s">
        <v>1262</v>
      </c>
    </row>
    <row r="498" spans="2:65" s="1048" customFormat="1" ht="25.5" customHeight="1">
      <c r="B498" s="1072"/>
      <c r="C498" s="1185" t="s">
        <v>1956</v>
      </c>
      <c r="D498" s="1185" t="s">
        <v>1257</v>
      </c>
      <c r="E498" s="1186" t="s">
        <v>1943</v>
      </c>
      <c r="F498" s="1374" t="s">
        <v>1942</v>
      </c>
      <c r="G498" s="1374"/>
      <c r="H498" s="1374"/>
      <c r="I498" s="1374"/>
      <c r="J498" s="1187" t="s">
        <v>1292</v>
      </c>
      <c r="K498" s="1188">
        <v>746.38</v>
      </c>
      <c r="L498" s="1375">
        <v>0</v>
      </c>
      <c r="M498" s="1375"/>
      <c r="N498" s="1376">
        <f>ROUND(L498*K498,2)</f>
        <v>0</v>
      </c>
      <c r="O498" s="1376"/>
      <c r="P498" s="1376"/>
      <c r="Q498" s="1376"/>
      <c r="R498" s="1071"/>
      <c r="T498" s="1057" t="s">
        <v>3256</v>
      </c>
      <c r="U498" s="1070" t="s">
        <v>1256</v>
      </c>
      <c r="V498" s="1065"/>
      <c r="W498" s="1069">
        <f>V498*K498</f>
        <v>0</v>
      </c>
      <c r="X498" s="1069">
        <v>0</v>
      </c>
      <c r="Y498" s="1069">
        <f>X498*K498</f>
        <v>0</v>
      </c>
      <c r="Z498" s="1069">
        <v>0</v>
      </c>
      <c r="AA498" s="1068">
        <f>Z498*K498</f>
        <v>0</v>
      </c>
      <c r="AR498" s="1053" t="s">
        <v>1336</v>
      </c>
      <c r="AT498" s="1053" t="s">
        <v>1257</v>
      </c>
      <c r="AU498" s="1053" t="s">
        <v>1284</v>
      </c>
      <c r="AY498" s="1053" t="s">
        <v>1262</v>
      </c>
      <c r="BE498" s="1052">
        <f>IF(U498="základní",N498,0)</f>
        <v>0</v>
      </c>
      <c r="BF498" s="1052">
        <f>IF(U498="snížená",N498,0)</f>
        <v>0</v>
      </c>
      <c r="BG498" s="1052">
        <f>IF(U498="zákl. přenesená",N498,0)</f>
        <v>0</v>
      </c>
      <c r="BH498" s="1052">
        <f>IF(U498="sníž. přenesená",N498,0)</f>
        <v>0</v>
      </c>
      <c r="BI498" s="1052">
        <f>IF(U498="nulová",N498,0)</f>
        <v>0</v>
      </c>
      <c r="BJ498" s="1053" t="s">
        <v>457</v>
      </c>
      <c r="BK498" s="1052">
        <f>ROUND(L498*K498,2)</f>
        <v>0</v>
      </c>
      <c r="BL498" s="1053" t="s">
        <v>1336</v>
      </c>
      <c r="BM498" s="1053" t="s">
        <v>1556</v>
      </c>
    </row>
    <row r="499" spans="2:51" s="1080" customFormat="1" ht="16.5" customHeight="1">
      <c r="B499" s="1086"/>
      <c r="C499" s="1177"/>
      <c r="D499" s="1177"/>
      <c r="E499" s="1189" t="s">
        <v>3256</v>
      </c>
      <c r="F499" s="1377" t="s">
        <v>1941</v>
      </c>
      <c r="G499" s="1378"/>
      <c r="H499" s="1378"/>
      <c r="I499" s="1378"/>
      <c r="J499" s="1177"/>
      <c r="K499" s="1190">
        <v>702</v>
      </c>
      <c r="L499" s="1083"/>
      <c r="M499" s="1083"/>
      <c r="N499" s="1177"/>
      <c r="O499" s="1177"/>
      <c r="P499" s="1177"/>
      <c r="Q499" s="1177"/>
      <c r="R499" s="1085"/>
      <c r="T499" s="1084"/>
      <c r="U499" s="1083"/>
      <c r="V499" s="1083"/>
      <c r="W499" s="1083"/>
      <c r="X499" s="1083"/>
      <c r="Y499" s="1083"/>
      <c r="Z499" s="1083"/>
      <c r="AA499" s="1082"/>
      <c r="AT499" s="1081" t="s">
        <v>1285</v>
      </c>
      <c r="AU499" s="1081" t="s">
        <v>1284</v>
      </c>
      <c r="AV499" s="1080" t="s">
        <v>1284</v>
      </c>
      <c r="AW499" s="1080" t="s">
        <v>3670</v>
      </c>
      <c r="AX499" s="1080" t="s">
        <v>1258</v>
      </c>
      <c r="AY499" s="1081" t="s">
        <v>1262</v>
      </c>
    </row>
    <row r="500" spans="2:51" s="1080" customFormat="1" ht="25.5" customHeight="1">
      <c r="B500" s="1086"/>
      <c r="C500" s="1177"/>
      <c r="D500" s="1177"/>
      <c r="E500" s="1189" t="s">
        <v>3256</v>
      </c>
      <c r="F500" s="1379" t="s">
        <v>1940</v>
      </c>
      <c r="G500" s="1380"/>
      <c r="H500" s="1380"/>
      <c r="I500" s="1380"/>
      <c r="J500" s="1177"/>
      <c r="K500" s="1190">
        <v>44.38</v>
      </c>
      <c r="L500" s="1083"/>
      <c r="M500" s="1083"/>
      <c r="N500" s="1177"/>
      <c r="O500" s="1177"/>
      <c r="P500" s="1177"/>
      <c r="Q500" s="1177"/>
      <c r="R500" s="1085"/>
      <c r="T500" s="1084"/>
      <c r="U500" s="1083"/>
      <c r="V500" s="1083"/>
      <c r="W500" s="1083"/>
      <c r="X500" s="1083"/>
      <c r="Y500" s="1083"/>
      <c r="Z500" s="1083"/>
      <c r="AA500" s="1082"/>
      <c r="AT500" s="1081" t="s">
        <v>1285</v>
      </c>
      <c r="AU500" s="1081" t="s">
        <v>1284</v>
      </c>
      <c r="AV500" s="1080" t="s">
        <v>1284</v>
      </c>
      <c r="AW500" s="1080" t="s">
        <v>3670</v>
      </c>
      <c r="AX500" s="1080" t="s">
        <v>1258</v>
      </c>
      <c r="AY500" s="1081" t="s">
        <v>1262</v>
      </c>
    </row>
    <row r="501" spans="2:51" s="1073" customFormat="1" ht="16.5" customHeight="1">
      <c r="B501" s="1079"/>
      <c r="C501" s="1178"/>
      <c r="D501" s="1178"/>
      <c r="E501" s="1191" t="s">
        <v>3256</v>
      </c>
      <c r="F501" s="1372" t="s">
        <v>1386</v>
      </c>
      <c r="G501" s="1373"/>
      <c r="H501" s="1373"/>
      <c r="I501" s="1373"/>
      <c r="J501" s="1178"/>
      <c r="K501" s="1192">
        <v>746.38</v>
      </c>
      <c r="L501" s="1076"/>
      <c r="M501" s="1076"/>
      <c r="N501" s="1178"/>
      <c r="O501" s="1178"/>
      <c r="P501" s="1178"/>
      <c r="Q501" s="1178"/>
      <c r="R501" s="1078"/>
      <c r="T501" s="1077"/>
      <c r="U501" s="1076"/>
      <c r="V501" s="1076"/>
      <c r="W501" s="1076"/>
      <c r="X501" s="1076"/>
      <c r="Y501" s="1076"/>
      <c r="Z501" s="1076"/>
      <c r="AA501" s="1075"/>
      <c r="AT501" s="1074" t="s">
        <v>1285</v>
      </c>
      <c r="AU501" s="1074" t="s">
        <v>1284</v>
      </c>
      <c r="AV501" s="1073" t="s">
        <v>1261</v>
      </c>
      <c r="AW501" s="1073" t="s">
        <v>3670</v>
      </c>
      <c r="AX501" s="1073" t="s">
        <v>457</v>
      </c>
      <c r="AY501" s="1074" t="s">
        <v>1262</v>
      </c>
    </row>
    <row r="502" spans="2:65" s="1048" customFormat="1" ht="16.5" customHeight="1">
      <c r="B502" s="1072"/>
      <c r="C502" s="1193" t="s">
        <v>1952</v>
      </c>
      <c r="D502" s="1193" t="s">
        <v>1263</v>
      </c>
      <c r="E502" s="1194" t="s">
        <v>1938</v>
      </c>
      <c r="F502" s="1383" t="s">
        <v>3634</v>
      </c>
      <c r="G502" s="1383"/>
      <c r="H502" s="1383"/>
      <c r="I502" s="1383"/>
      <c r="J502" s="1195" t="s">
        <v>1292</v>
      </c>
      <c r="K502" s="1196">
        <v>1950</v>
      </c>
      <c r="L502" s="1384">
        <v>0</v>
      </c>
      <c r="M502" s="1384"/>
      <c r="N502" s="1385">
        <f>ROUND(L502*K502,2)</f>
        <v>0</v>
      </c>
      <c r="O502" s="1376"/>
      <c r="P502" s="1376"/>
      <c r="Q502" s="1376"/>
      <c r="R502" s="1071"/>
      <c r="T502" s="1057" t="s">
        <v>3256</v>
      </c>
      <c r="U502" s="1070" t="s">
        <v>1256</v>
      </c>
      <c r="V502" s="1065"/>
      <c r="W502" s="1069">
        <f>V502*K502</f>
        <v>0</v>
      </c>
      <c r="X502" s="1069">
        <v>0</v>
      </c>
      <c r="Y502" s="1069">
        <f>X502*K502</f>
        <v>0</v>
      </c>
      <c r="Z502" s="1069">
        <v>0</v>
      </c>
      <c r="AA502" s="1068">
        <f>Z502*K502</f>
        <v>0</v>
      </c>
      <c r="AR502" s="1053" t="s">
        <v>1340</v>
      </c>
      <c r="AT502" s="1053" t="s">
        <v>1263</v>
      </c>
      <c r="AU502" s="1053" t="s">
        <v>1284</v>
      </c>
      <c r="AY502" s="1053" t="s">
        <v>1262</v>
      </c>
      <c r="BE502" s="1052">
        <f>IF(U502="základní",N502,0)</f>
        <v>0</v>
      </c>
      <c r="BF502" s="1052">
        <f>IF(U502="snížená",N502,0)</f>
        <v>0</v>
      </c>
      <c r="BG502" s="1052">
        <f>IF(U502="zákl. přenesená",N502,0)</f>
        <v>0</v>
      </c>
      <c r="BH502" s="1052">
        <f>IF(U502="sníž. přenesená",N502,0)</f>
        <v>0</v>
      </c>
      <c r="BI502" s="1052">
        <f>IF(U502="nulová",N502,0)</f>
        <v>0</v>
      </c>
      <c r="BJ502" s="1053" t="s">
        <v>457</v>
      </c>
      <c r="BK502" s="1052">
        <f>ROUND(L502*K502,2)</f>
        <v>0</v>
      </c>
      <c r="BL502" s="1053" t="s">
        <v>1336</v>
      </c>
      <c r="BM502" s="1053" t="s">
        <v>1549</v>
      </c>
    </row>
    <row r="503" spans="2:65" s="1048" customFormat="1" ht="25.5" customHeight="1">
      <c r="B503" s="1072"/>
      <c r="C503" s="1193" t="s">
        <v>1949</v>
      </c>
      <c r="D503" s="1193" t="s">
        <v>1263</v>
      </c>
      <c r="E503" s="1194" t="s">
        <v>1936</v>
      </c>
      <c r="F503" s="1383" t="s">
        <v>3633</v>
      </c>
      <c r="G503" s="1383"/>
      <c r="H503" s="1383"/>
      <c r="I503" s="1383"/>
      <c r="J503" s="1195" t="s">
        <v>1292</v>
      </c>
      <c r="K503" s="1196">
        <v>1950</v>
      </c>
      <c r="L503" s="1384">
        <v>0</v>
      </c>
      <c r="M503" s="1384"/>
      <c r="N503" s="1385">
        <f>ROUND(L503*K503,2)</f>
        <v>0</v>
      </c>
      <c r="O503" s="1376"/>
      <c r="P503" s="1376"/>
      <c r="Q503" s="1376"/>
      <c r="R503" s="1071"/>
      <c r="T503" s="1057" t="s">
        <v>3256</v>
      </c>
      <c r="U503" s="1070" t="s">
        <v>1256</v>
      </c>
      <c r="V503" s="1065"/>
      <c r="W503" s="1069">
        <f>V503*K503</f>
        <v>0</v>
      </c>
      <c r="X503" s="1069">
        <v>0</v>
      </c>
      <c r="Y503" s="1069">
        <f>X503*K503</f>
        <v>0</v>
      </c>
      <c r="Z503" s="1069">
        <v>0</v>
      </c>
      <c r="AA503" s="1068">
        <f>Z503*K503</f>
        <v>0</v>
      </c>
      <c r="AR503" s="1053" t="s">
        <v>1340</v>
      </c>
      <c r="AT503" s="1053" t="s">
        <v>1263</v>
      </c>
      <c r="AU503" s="1053" t="s">
        <v>1284</v>
      </c>
      <c r="AY503" s="1053" t="s">
        <v>1262</v>
      </c>
      <c r="BE503" s="1052">
        <f>IF(U503="základní",N503,0)</f>
        <v>0</v>
      </c>
      <c r="BF503" s="1052">
        <f>IF(U503="snížená",N503,0)</f>
        <v>0</v>
      </c>
      <c r="BG503" s="1052">
        <f>IF(U503="zákl. přenesená",N503,0)</f>
        <v>0</v>
      </c>
      <c r="BH503" s="1052">
        <f>IF(U503="sníž. přenesená",N503,0)</f>
        <v>0</v>
      </c>
      <c r="BI503" s="1052">
        <f>IF(U503="nulová",N503,0)</f>
        <v>0</v>
      </c>
      <c r="BJ503" s="1053" t="s">
        <v>457</v>
      </c>
      <c r="BK503" s="1052">
        <f>ROUND(L503*K503,2)</f>
        <v>0</v>
      </c>
      <c r="BL503" s="1053" t="s">
        <v>1336</v>
      </c>
      <c r="BM503" s="1053" t="s">
        <v>1544</v>
      </c>
    </row>
    <row r="504" spans="2:65" s="1048" customFormat="1" ht="25.5" customHeight="1">
      <c r="B504" s="1072"/>
      <c r="C504" s="1185" t="s">
        <v>1944</v>
      </c>
      <c r="D504" s="1185" t="s">
        <v>1257</v>
      </c>
      <c r="E504" s="1186" t="s">
        <v>1934</v>
      </c>
      <c r="F504" s="1374" t="s">
        <v>1933</v>
      </c>
      <c r="G504" s="1374"/>
      <c r="H504" s="1374"/>
      <c r="I504" s="1374"/>
      <c r="J504" s="1187" t="s">
        <v>1292</v>
      </c>
      <c r="K504" s="1188">
        <v>296.16</v>
      </c>
      <c r="L504" s="1375">
        <v>0</v>
      </c>
      <c r="M504" s="1375"/>
      <c r="N504" s="1376">
        <f>ROUND(L504*K504,2)</f>
        <v>0</v>
      </c>
      <c r="O504" s="1376"/>
      <c r="P504" s="1376"/>
      <c r="Q504" s="1376"/>
      <c r="R504" s="1071"/>
      <c r="T504" s="1057" t="s">
        <v>3256</v>
      </c>
      <c r="U504" s="1070" t="s">
        <v>1256</v>
      </c>
      <c r="V504" s="1065"/>
      <c r="W504" s="1069">
        <f>V504*K504</f>
        <v>0</v>
      </c>
      <c r="X504" s="1069">
        <v>0</v>
      </c>
      <c r="Y504" s="1069">
        <f>X504*K504</f>
        <v>0</v>
      </c>
      <c r="Z504" s="1069">
        <v>0</v>
      </c>
      <c r="AA504" s="1068">
        <f>Z504*K504</f>
        <v>0</v>
      </c>
      <c r="AR504" s="1053" t="s">
        <v>1336</v>
      </c>
      <c r="AT504" s="1053" t="s">
        <v>1257</v>
      </c>
      <c r="AU504" s="1053" t="s">
        <v>1284</v>
      </c>
      <c r="AY504" s="1053" t="s">
        <v>1262</v>
      </c>
      <c r="BE504" s="1052">
        <f>IF(U504="základní",N504,0)</f>
        <v>0</v>
      </c>
      <c r="BF504" s="1052">
        <f>IF(U504="snížená",N504,0)</f>
        <v>0</v>
      </c>
      <c r="BG504" s="1052">
        <f>IF(U504="zákl. přenesená",N504,0)</f>
        <v>0</v>
      </c>
      <c r="BH504" s="1052">
        <f>IF(U504="sníž. přenesená",N504,0)</f>
        <v>0</v>
      </c>
      <c r="BI504" s="1052">
        <f>IF(U504="nulová",N504,0)</f>
        <v>0</v>
      </c>
      <c r="BJ504" s="1053" t="s">
        <v>457</v>
      </c>
      <c r="BK504" s="1052">
        <f>ROUND(L504*K504,2)</f>
        <v>0</v>
      </c>
      <c r="BL504" s="1053" t="s">
        <v>1336</v>
      </c>
      <c r="BM504" s="1053" t="s">
        <v>1541</v>
      </c>
    </row>
    <row r="505" spans="2:51" s="1080" customFormat="1" ht="25.5" customHeight="1">
      <c r="B505" s="1086"/>
      <c r="C505" s="1177"/>
      <c r="D505" s="1177"/>
      <c r="E505" s="1189" t="s">
        <v>3256</v>
      </c>
      <c r="F505" s="1377" t="s">
        <v>1932</v>
      </c>
      <c r="G505" s="1378"/>
      <c r="H505" s="1378"/>
      <c r="I505" s="1378"/>
      <c r="J505" s="1177"/>
      <c r="K505" s="1190">
        <v>296.16</v>
      </c>
      <c r="L505" s="1083"/>
      <c r="M505" s="1083"/>
      <c r="N505" s="1177"/>
      <c r="O505" s="1177"/>
      <c r="P505" s="1177"/>
      <c r="Q505" s="1177"/>
      <c r="R505" s="1085"/>
      <c r="T505" s="1084"/>
      <c r="U505" s="1083"/>
      <c r="V505" s="1083"/>
      <c r="W505" s="1083"/>
      <c r="X505" s="1083"/>
      <c r="Y505" s="1083"/>
      <c r="Z505" s="1083"/>
      <c r="AA505" s="1082"/>
      <c r="AT505" s="1081" t="s">
        <v>1285</v>
      </c>
      <c r="AU505" s="1081" t="s">
        <v>1284</v>
      </c>
      <c r="AV505" s="1080" t="s">
        <v>1284</v>
      </c>
      <c r="AW505" s="1080" t="s">
        <v>3670</v>
      </c>
      <c r="AX505" s="1080" t="s">
        <v>1258</v>
      </c>
      <c r="AY505" s="1081" t="s">
        <v>1262</v>
      </c>
    </row>
    <row r="506" spans="2:51" s="1073" customFormat="1" ht="16.5" customHeight="1">
      <c r="B506" s="1079"/>
      <c r="C506" s="1178"/>
      <c r="D506" s="1178"/>
      <c r="E506" s="1191" t="s">
        <v>3256</v>
      </c>
      <c r="F506" s="1372" t="s">
        <v>1386</v>
      </c>
      <c r="G506" s="1373"/>
      <c r="H506" s="1373"/>
      <c r="I506" s="1373"/>
      <c r="J506" s="1178"/>
      <c r="K506" s="1192">
        <v>296.16</v>
      </c>
      <c r="L506" s="1076"/>
      <c r="M506" s="1076"/>
      <c r="N506" s="1178"/>
      <c r="O506" s="1178"/>
      <c r="P506" s="1178"/>
      <c r="Q506" s="1178"/>
      <c r="R506" s="1078"/>
      <c r="T506" s="1077"/>
      <c r="U506" s="1076"/>
      <c r="V506" s="1076"/>
      <c r="W506" s="1076"/>
      <c r="X506" s="1076"/>
      <c r="Y506" s="1076"/>
      <c r="Z506" s="1076"/>
      <c r="AA506" s="1075"/>
      <c r="AT506" s="1074" t="s">
        <v>1285</v>
      </c>
      <c r="AU506" s="1074" t="s">
        <v>1284</v>
      </c>
      <c r="AV506" s="1073" t="s">
        <v>1261</v>
      </c>
      <c r="AW506" s="1073" t="s">
        <v>3670</v>
      </c>
      <c r="AX506" s="1073" t="s">
        <v>457</v>
      </c>
      <c r="AY506" s="1074" t="s">
        <v>1262</v>
      </c>
    </row>
    <row r="507" spans="2:65" s="1048" customFormat="1" ht="25.5" customHeight="1">
      <c r="B507" s="1072"/>
      <c r="C507" s="1193" t="s">
        <v>1939</v>
      </c>
      <c r="D507" s="1193" t="s">
        <v>1263</v>
      </c>
      <c r="E507" s="1194" t="s">
        <v>1930</v>
      </c>
      <c r="F507" s="1383" t="s">
        <v>1929</v>
      </c>
      <c r="G507" s="1383"/>
      <c r="H507" s="1383"/>
      <c r="I507" s="1383"/>
      <c r="J507" s="1195" t="s">
        <v>14</v>
      </c>
      <c r="K507" s="1196">
        <v>325.776</v>
      </c>
      <c r="L507" s="1384">
        <v>0</v>
      </c>
      <c r="M507" s="1384"/>
      <c r="N507" s="1385">
        <f>ROUND(L507*K507,2)</f>
        <v>0</v>
      </c>
      <c r="O507" s="1376"/>
      <c r="P507" s="1376"/>
      <c r="Q507" s="1376"/>
      <c r="R507" s="1071"/>
      <c r="T507" s="1057" t="s">
        <v>3256</v>
      </c>
      <c r="U507" s="1070" t="s">
        <v>1256</v>
      </c>
      <c r="V507" s="1065"/>
      <c r="W507" s="1069">
        <f>V507*K507</f>
        <v>0</v>
      </c>
      <c r="X507" s="1069">
        <v>0</v>
      </c>
      <c r="Y507" s="1069">
        <f>X507*K507</f>
        <v>0</v>
      </c>
      <c r="Z507" s="1069">
        <v>0</v>
      </c>
      <c r="AA507" s="1068">
        <f>Z507*K507</f>
        <v>0</v>
      </c>
      <c r="AR507" s="1053" t="s">
        <v>1340</v>
      </c>
      <c r="AT507" s="1053" t="s">
        <v>1263</v>
      </c>
      <c r="AU507" s="1053" t="s">
        <v>1284</v>
      </c>
      <c r="AY507" s="1053" t="s">
        <v>1262</v>
      </c>
      <c r="BE507" s="1052">
        <f>IF(U507="základní",N507,0)</f>
        <v>0</v>
      </c>
      <c r="BF507" s="1052">
        <f>IF(U507="snížená",N507,0)</f>
        <v>0</v>
      </c>
      <c r="BG507" s="1052">
        <f>IF(U507="zákl. přenesená",N507,0)</f>
        <v>0</v>
      </c>
      <c r="BH507" s="1052">
        <f>IF(U507="sníž. přenesená",N507,0)</f>
        <v>0</v>
      </c>
      <c r="BI507" s="1052">
        <f>IF(U507="nulová",N507,0)</f>
        <v>0</v>
      </c>
      <c r="BJ507" s="1053" t="s">
        <v>457</v>
      </c>
      <c r="BK507" s="1052">
        <f>ROUND(L507*K507,2)</f>
        <v>0</v>
      </c>
      <c r="BL507" s="1053" t="s">
        <v>1336</v>
      </c>
      <c r="BM507" s="1053" t="s">
        <v>1537</v>
      </c>
    </row>
    <row r="508" spans="2:65" s="1048" customFormat="1" ht="38.25" customHeight="1">
      <c r="B508" s="1072"/>
      <c r="C508" s="1185" t="s">
        <v>1937</v>
      </c>
      <c r="D508" s="1185" t="s">
        <v>1257</v>
      </c>
      <c r="E508" s="1186" t="s">
        <v>1927</v>
      </c>
      <c r="F508" s="1374" t="s">
        <v>1926</v>
      </c>
      <c r="G508" s="1374"/>
      <c r="H508" s="1374"/>
      <c r="I508" s="1374"/>
      <c r="J508" s="1187" t="s">
        <v>1265</v>
      </c>
      <c r="K508" s="1188">
        <v>15</v>
      </c>
      <c r="L508" s="1375">
        <v>0</v>
      </c>
      <c r="M508" s="1375"/>
      <c r="N508" s="1376">
        <f>ROUND(L508*K508,2)</f>
        <v>0</v>
      </c>
      <c r="O508" s="1376"/>
      <c r="P508" s="1376"/>
      <c r="Q508" s="1376"/>
      <c r="R508" s="1071"/>
      <c r="T508" s="1057" t="s">
        <v>3256</v>
      </c>
      <c r="U508" s="1070" t="s">
        <v>1256</v>
      </c>
      <c r="V508" s="1065"/>
      <c r="W508" s="1069">
        <f>V508*K508</f>
        <v>0</v>
      </c>
      <c r="X508" s="1069">
        <v>0</v>
      </c>
      <c r="Y508" s="1069">
        <f>X508*K508</f>
        <v>0</v>
      </c>
      <c r="Z508" s="1069">
        <v>0</v>
      </c>
      <c r="AA508" s="1068">
        <f>Z508*K508</f>
        <v>0</v>
      </c>
      <c r="AR508" s="1053" t="s">
        <v>1336</v>
      </c>
      <c r="AT508" s="1053" t="s">
        <v>1257</v>
      </c>
      <c r="AU508" s="1053" t="s">
        <v>1284</v>
      </c>
      <c r="AY508" s="1053" t="s">
        <v>1262</v>
      </c>
      <c r="BE508" s="1052">
        <f>IF(U508="základní",N508,0)</f>
        <v>0</v>
      </c>
      <c r="BF508" s="1052">
        <f>IF(U508="snížená",N508,0)</f>
        <v>0</v>
      </c>
      <c r="BG508" s="1052">
        <f>IF(U508="zákl. přenesená",N508,0)</f>
        <v>0</v>
      </c>
      <c r="BH508" s="1052">
        <f>IF(U508="sníž. přenesená",N508,0)</f>
        <v>0</v>
      </c>
      <c r="BI508" s="1052">
        <f>IF(U508="nulová",N508,0)</f>
        <v>0</v>
      </c>
      <c r="BJ508" s="1053" t="s">
        <v>457</v>
      </c>
      <c r="BK508" s="1052">
        <f>ROUND(L508*K508,2)</f>
        <v>0</v>
      </c>
      <c r="BL508" s="1053" t="s">
        <v>1336</v>
      </c>
      <c r="BM508" s="1053" t="s">
        <v>1533</v>
      </c>
    </row>
    <row r="509" spans="2:65" s="1048" customFormat="1" ht="38.25" customHeight="1">
      <c r="B509" s="1072"/>
      <c r="C509" s="1185" t="s">
        <v>1935</v>
      </c>
      <c r="D509" s="1185" t="s">
        <v>1257</v>
      </c>
      <c r="E509" s="1186" t="s">
        <v>1924</v>
      </c>
      <c r="F509" s="1374" t="s">
        <v>1923</v>
      </c>
      <c r="G509" s="1374"/>
      <c r="H509" s="1374"/>
      <c r="I509" s="1374"/>
      <c r="J509" s="1187" t="s">
        <v>1287</v>
      </c>
      <c r="K509" s="1188">
        <v>20.756</v>
      </c>
      <c r="L509" s="1375">
        <v>0</v>
      </c>
      <c r="M509" s="1375"/>
      <c r="N509" s="1376">
        <f>ROUND(L509*K509,2)</f>
        <v>0</v>
      </c>
      <c r="O509" s="1376"/>
      <c r="P509" s="1376"/>
      <c r="Q509" s="1376"/>
      <c r="R509" s="1071"/>
      <c r="T509" s="1057" t="s">
        <v>3256</v>
      </c>
      <c r="U509" s="1070" t="s">
        <v>1256</v>
      </c>
      <c r="V509" s="1065"/>
      <c r="W509" s="1069">
        <f>V509*K509</f>
        <v>0</v>
      </c>
      <c r="X509" s="1069">
        <v>0</v>
      </c>
      <c r="Y509" s="1069">
        <f>X509*K509</f>
        <v>0</v>
      </c>
      <c r="Z509" s="1069">
        <v>0</v>
      </c>
      <c r="AA509" s="1068">
        <f>Z509*K509</f>
        <v>0</v>
      </c>
      <c r="AR509" s="1053" t="s">
        <v>1336</v>
      </c>
      <c r="AT509" s="1053" t="s">
        <v>1257</v>
      </c>
      <c r="AU509" s="1053" t="s">
        <v>1284</v>
      </c>
      <c r="AY509" s="1053" t="s">
        <v>1262</v>
      </c>
      <c r="BE509" s="1052">
        <f>IF(U509="základní",N509,0)</f>
        <v>0</v>
      </c>
      <c r="BF509" s="1052">
        <f>IF(U509="snížená",N509,0)</f>
        <v>0</v>
      </c>
      <c r="BG509" s="1052">
        <f>IF(U509="zákl. přenesená",N509,0)</f>
        <v>0</v>
      </c>
      <c r="BH509" s="1052">
        <f>IF(U509="sníž. přenesená",N509,0)</f>
        <v>0</v>
      </c>
      <c r="BI509" s="1052">
        <f>IF(U509="nulová",N509,0)</f>
        <v>0</v>
      </c>
      <c r="BJ509" s="1053" t="s">
        <v>457</v>
      </c>
      <c r="BK509" s="1052">
        <f>ROUND(L509*K509,2)</f>
        <v>0</v>
      </c>
      <c r="BL509" s="1053" t="s">
        <v>1336</v>
      </c>
      <c r="BM509" s="1053" t="s">
        <v>1529</v>
      </c>
    </row>
    <row r="510" spans="2:63" s="1087" customFormat="1" ht="29.85" customHeight="1">
      <c r="B510" s="1096"/>
      <c r="C510" s="1182"/>
      <c r="D510" s="1184" t="s">
        <v>1922</v>
      </c>
      <c r="E510" s="1184"/>
      <c r="F510" s="1184"/>
      <c r="G510" s="1184"/>
      <c r="H510" s="1184"/>
      <c r="I510" s="1184"/>
      <c r="J510" s="1184"/>
      <c r="K510" s="1184"/>
      <c r="L510" s="1097"/>
      <c r="M510" s="1097"/>
      <c r="N510" s="1388">
        <f>BK510</f>
        <v>0</v>
      </c>
      <c r="O510" s="1389"/>
      <c r="P510" s="1389"/>
      <c r="Q510" s="1389"/>
      <c r="R510" s="1095"/>
      <c r="T510" s="1094"/>
      <c r="U510" s="1092"/>
      <c r="V510" s="1092"/>
      <c r="W510" s="1093">
        <f>SUM(W511:W554)</f>
        <v>0</v>
      </c>
      <c r="X510" s="1092"/>
      <c r="Y510" s="1093">
        <f>SUM(Y511:Y554)</f>
        <v>0</v>
      </c>
      <c r="Z510" s="1092"/>
      <c r="AA510" s="1091">
        <f>SUM(AA511:AA554)</f>
        <v>0</v>
      </c>
      <c r="AR510" s="1089" t="s">
        <v>1284</v>
      </c>
      <c r="AT510" s="1090" t="s">
        <v>1259</v>
      </c>
      <c r="AU510" s="1090" t="s">
        <v>457</v>
      </c>
      <c r="AY510" s="1089" t="s">
        <v>1262</v>
      </c>
      <c r="BK510" s="1088">
        <f>SUM(BK511:BK554)</f>
        <v>0</v>
      </c>
    </row>
    <row r="511" spans="2:65" s="1048" customFormat="1" ht="25.5" customHeight="1">
      <c r="B511" s="1072"/>
      <c r="C511" s="1185" t="s">
        <v>1931</v>
      </c>
      <c r="D511" s="1185" t="s">
        <v>1257</v>
      </c>
      <c r="E511" s="1186" t="s">
        <v>1920</v>
      </c>
      <c r="F511" s="1374" t="s">
        <v>1919</v>
      </c>
      <c r="G511" s="1374"/>
      <c r="H511" s="1374"/>
      <c r="I511" s="1374"/>
      <c r="J511" s="1187" t="s">
        <v>1292</v>
      </c>
      <c r="K511" s="1188">
        <v>1044.49</v>
      </c>
      <c r="L511" s="1375">
        <v>0</v>
      </c>
      <c r="M511" s="1375"/>
      <c r="N511" s="1376">
        <f>ROUND(L511*K511,2)</f>
        <v>0</v>
      </c>
      <c r="O511" s="1376"/>
      <c r="P511" s="1376"/>
      <c r="Q511" s="1376"/>
      <c r="R511" s="1071"/>
      <c r="T511" s="1057" t="s">
        <v>3256</v>
      </c>
      <c r="U511" s="1070" t="s">
        <v>1256</v>
      </c>
      <c r="V511" s="1065"/>
      <c r="W511" s="1069">
        <f>V511*K511</f>
        <v>0</v>
      </c>
      <c r="X511" s="1069">
        <v>0</v>
      </c>
      <c r="Y511" s="1069">
        <f>X511*K511</f>
        <v>0</v>
      </c>
      <c r="Z511" s="1069">
        <v>0</v>
      </c>
      <c r="AA511" s="1068">
        <f>Z511*K511</f>
        <v>0</v>
      </c>
      <c r="AR511" s="1053" t="s">
        <v>1336</v>
      </c>
      <c r="AT511" s="1053" t="s">
        <v>1257</v>
      </c>
      <c r="AU511" s="1053" t="s">
        <v>1284</v>
      </c>
      <c r="AY511" s="1053" t="s">
        <v>1262</v>
      </c>
      <c r="BE511" s="1052">
        <f>IF(U511="základní",N511,0)</f>
        <v>0</v>
      </c>
      <c r="BF511" s="1052">
        <f>IF(U511="snížená",N511,0)</f>
        <v>0</v>
      </c>
      <c r="BG511" s="1052">
        <f>IF(U511="zákl. přenesená",N511,0)</f>
        <v>0</v>
      </c>
      <c r="BH511" s="1052">
        <f>IF(U511="sníž. přenesená",N511,0)</f>
        <v>0</v>
      </c>
      <c r="BI511" s="1052">
        <f>IF(U511="nulová",N511,0)</f>
        <v>0</v>
      </c>
      <c r="BJ511" s="1053" t="s">
        <v>457</v>
      </c>
      <c r="BK511" s="1052">
        <f>ROUND(L511*K511,2)</f>
        <v>0</v>
      </c>
      <c r="BL511" s="1053" t="s">
        <v>1336</v>
      </c>
      <c r="BM511" s="1053" t="s">
        <v>1523</v>
      </c>
    </row>
    <row r="512" spans="2:51" s="1080" customFormat="1" ht="16.5" customHeight="1">
      <c r="B512" s="1086"/>
      <c r="C512" s="1177"/>
      <c r="D512" s="1177"/>
      <c r="E512" s="1189" t="s">
        <v>3256</v>
      </c>
      <c r="F512" s="1377" t="s">
        <v>1898</v>
      </c>
      <c r="G512" s="1378"/>
      <c r="H512" s="1378"/>
      <c r="I512" s="1378"/>
      <c r="J512" s="1177"/>
      <c r="K512" s="1190">
        <v>842.81</v>
      </c>
      <c r="L512" s="1083"/>
      <c r="M512" s="1083"/>
      <c r="N512" s="1177"/>
      <c r="O512" s="1177"/>
      <c r="P512" s="1177"/>
      <c r="Q512" s="1177"/>
      <c r="R512" s="1085"/>
      <c r="T512" s="1084"/>
      <c r="U512" s="1083"/>
      <c r="V512" s="1083"/>
      <c r="W512" s="1083"/>
      <c r="X512" s="1083"/>
      <c r="Y512" s="1083"/>
      <c r="Z512" s="1083"/>
      <c r="AA512" s="1082"/>
      <c r="AT512" s="1081" t="s">
        <v>1285</v>
      </c>
      <c r="AU512" s="1081" t="s">
        <v>1284</v>
      </c>
      <c r="AV512" s="1080" t="s">
        <v>1284</v>
      </c>
      <c r="AW512" s="1080" t="s">
        <v>3670</v>
      </c>
      <c r="AX512" s="1080" t="s">
        <v>1258</v>
      </c>
      <c r="AY512" s="1081" t="s">
        <v>1262</v>
      </c>
    </row>
    <row r="513" spans="2:51" s="1080" customFormat="1" ht="16.5" customHeight="1">
      <c r="B513" s="1086"/>
      <c r="C513" s="1177"/>
      <c r="D513" s="1177"/>
      <c r="E513" s="1189" t="s">
        <v>3256</v>
      </c>
      <c r="F513" s="1379" t="s">
        <v>1897</v>
      </c>
      <c r="G513" s="1380"/>
      <c r="H513" s="1380"/>
      <c r="I513" s="1380"/>
      <c r="J513" s="1177"/>
      <c r="K513" s="1190">
        <v>140.34</v>
      </c>
      <c r="L513" s="1083"/>
      <c r="M513" s="1083"/>
      <c r="N513" s="1177"/>
      <c r="O513" s="1177"/>
      <c r="P513" s="1177"/>
      <c r="Q513" s="1177"/>
      <c r="R513" s="1085"/>
      <c r="T513" s="1084"/>
      <c r="U513" s="1083"/>
      <c r="V513" s="1083"/>
      <c r="W513" s="1083"/>
      <c r="X513" s="1083"/>
      <c r="Y513" s="1083"/>
      <c r="Z513" s="1083"/>
      <c r="AA513" s="1082"/>
      <c r="AT513" s="1081" t="s">
        <v>1285</v>
      </c>
      <c r="AU513" s="1081" t="s">
        <v>1284</v>
      </c>
      <c r="AV513" s="1080" t="s">
        <v>1284</v>
      </c>
      <c r="AW513" s="1080" t="s">
        <v>3670</v>
      </c>
      <c r="AX513" s="1080" t="s">
        <v>1258</v>
      </c>
      <c r="AY513" s="1081" t="s">
        <v>1262</v>
      </c>
    </row>
    <row r="514" spans="2:51" s="1080" customFormat="1" ht="16.5" customHeight="1">
      <c r="B514" s="1086"/>
      <c r="C514" s="1177"/>
      <c r="D514" s="1177"/>
      <c r="E514" s="1189" t="s">
        <v>3256</v>
      </c>
      <c r="F514" s="1379" t="s">
        <v>1896</v>
      </c>
      <c r="G514" s="1380"/>
      <c r="H514" s="1380"/>
      <c r="I514" s="1380"/>
      <c r="J514" s="1177"/>
      <c r="K514" s="1190">
        <v>61.34</v>
      </c>
      <c r="L514" s="1083"/>
      <c r="M514" s="1083"/>
      <c r="N514" s="1177"/>
      <c r="O514" s="1177"/>
      <c r="P514" s="1177"/>
      <c r="Q514" s="1177"/>
      <c r="R514" s="1085"/>
      <c r="T514" s="1084"/>
      <c r="U514" s="1083"/>
      <c r="V514" s="1083"/>
      <c r="W514" s="1083"/>
      <c r="X514" s="1083"/>
      <c r="Y514" s="1083"/>
      <c r="Z514" s="1083"/>
      <c r="AA514" s="1082"/>
      <c r="AT514" s="1081" t="s">
        <v>1285</v>
      </c>
      <c r="AU514" s="1081" t="s">
        <v>1284</v>
      </c>
      <c r="AV514" s="1080" t="s">
        <v>1284</v>
      </c>
      <c r="AW514" s="1080" t="s">
        <v>3670</v>
      </c>
      <c r="AX514" s="1080" t="s">
        <v>1258</v>
      </c>
      <c r="AY514" s="1081" t="s">
        <v>1262</v>
      </c>
    </row>
    <row r="515" spans="2:51" s="1073" customFormat="1" ht="16.5" customHeight="1">
      <c r="B515" s="1079"/>
      <c r="C515" s="1178"/>
      <c r="D515" s="1178"/>
      <c r="E515" s="1191" t="s">
        <v>3256</v>
      </c>
      <c r="F515" s="1372" t="s">
        <v>1386</v>
      </c>
      <c r="G515" s="1373"/>
      <c r="H515" s="1373"/>
      <c r="I515" s="1373"/>
      <c r="J515" s="1178"/>
      <c r="K515" s="1192">
        <v>1044.49</v>
      </c>
      <c r="L515" s="1076"/>
      <c r="M515" s="1076"/>
      <c r="N515" s="1178"/>
      <c r="O515" s="1178"/>
      <c r="P515" s="1178"/>
      <c r="Q515" s="1178"/>
      <c r="R515" s="1078"/>
      <c r="T515" s="1077"/>
      <c r="U515" s="1076"/>
      <c r="V515" s="1076"/>
      <c r="W515" s="1076"/>
      <c r="X515" s="1076"/>
      <c r="Y515" s="1076"/>
      <c r="Z515" s="1076"/>
      <c r="AA515" s="1075"/>
      <c r="AT515" s="1074" t="s">
        <v>1285</v>
      </c>
      <c r="AU515" s="1074" t="s">
        <v>1284</v>
      </c>
      <c r="AV515" s="1073" t="s">
        <v>1261</v>
      </c>
      <c r="AW515" s="1073" t="s">
        <v>3670</v>
      </c>
      <c r="AX515" s="1073" t="s">
        <v>457</v>
      </c>
      <c r="AY515" s="1074" t="s">
        <v>1262</v>
      </c>
    </row>
    <row r="516" spans="2:65" s="1048" customFormat="1" ht="16.5" customHeight="1">
      <c r="B516" s="1072"/>
      <c r="C516" s="1193" t="s">
        <v>1928</v>
      </c>
      <c r="D516" s="1193" t="s">
        <v>1263</v>
      </c>
      <c r="E516" s="1194" t="s">
        <v>1917</v>
      </c>
      <c r="F516" s="1383" t="s">
        <v>3632</v>
      </c>
      <c r="G516" s="1383"/>
      <c r="H516" s="1383"/>
      <c r="I516" s="1383"/>
      <c r="J516" s="1195" t="s">
        <v>1287</v>
      </c>
      <c r="K516" s="1196">
        <v>0.366</v>
      </c>
      <c r="L516" s="1384">
        <v>0</v>
      </c>
      <c r="M516" s="1384"/>
      <c r="N516" s="1385">
        <f>ROUND(L516*K516,2)</f>
        <v>0</v>
      </c>
      <c r="O516" s="1376"/>
      <c r="P516" s="1376"/>
      <c r="Q516" s="1376"/>
      <c r="R516" s="1071"/>
      <c r="T516" s="1057" t="s">
        <v>3256</v>
      </c>
      <c r="U516" s="1070" t="s">
        <v>1256</v>
      </c>
      <c r="V516" s="1065"/>
      <c r="W516" s="1069">
        <f>V516*K516</f>
        <v>0</v>
      </c>
      <c r="X516" s="1069">
        <v>0</v>
      </c>
      <c r="Y516" s="1069">
        <f>X516*K516</f>
        <v>0</v>
      </c>
      <c r="Z516" s="1069">
        <v>0</v>
      </c>
      <c r="AA516" s="1068">
        <f>Z516*K516</f>
        <v>0</v>
      </c>
      <c r="AR516" s="1053" t="s">
        <v>1340</v>
      </c>
      <c r="AT516" s="1053" t="s">
        <v>1263</v>
      </c>
      <c r="AU516" s="1053" t="s">
        <v>1284</v>
      </c>
      <c r="AY516" s="1053" t="s">
        <v>1262</v>
      </c>
      <c r="BE516" s="1052">
        <f>IF(U516="základní",N516,0)</f>
        <v>0</v>
      </c>
      <c r="BF516" s="1052">
        <f>IF(U516="snížená",N516,0)</f>
        <v>0</v>
      </c>
      <c r="BG516" s="1052">
        <f>IF(U516="zákl. přenesená",N516,0)</f>
        <v>0</v>
      </c>
      <c r="BH516" s="1052">
        <f>IF(U516="sníž. přenesená",N516,0)</f>
        <v>0</v>
      </c>
      <c r="BI516" s="1052">
        <f>IF(U516="nulová",N516,0)</f>
        <v>0</v>
      </c>
      <c r="BJ516" s="1053" t="s">
        <v>457</v>
      </c>
      <c r="BK516" s="1052">
        <f>ROUND(L516*K516,2)</f>
        <v>0</v>
      </c>
      <c r="BL516" s="1053" t="s">
        <v>1336</v>
      </c>
      <c r="BM516" s="1053" t="s">
        <v>1520</v>
      </c>
    </row>
    <row r="517" spans="2:51" s="1080" customFormat="1" ht="16.5" customHeight="1">
      <c r="B517" s="1086"/>
      <c r="C517" s="1177"/>
      <c r="D517" s="1177"/>
      <c r="E517" s="1189" t="s">
        <v>3256</v>
      </c>
      <c r="F517" s="1377" t="s">
        <v>1916</v>
      </c>
      <c r="G517" s="1378"/>
      <c r="H517" s="1378"/>
      <c r="I517" s="1378"/>
      <c r="J517" s="1177"/>
      <c r="K517" s="1190">
        <v>0.366</v>
      </c>
      <c r="L517" s="1083"/>
      <c r="M517" s="1083"/>
      <c r="N517" s="1177"/>
      <c r="O517" s="1177"/>
      <c r="P517" s="1177"/>
      <c r="Q517" s="1177"/>
      <c r="R517" s="1085"/>
      <c r="T517" s="1084"/>
      <c r="U517" s="1083"/>
      <c r="V517" s="1083"/>
      <c r="W517" s="1083"/>
      <c r="X517" s="1083"/>
      <c r="Y517" s="1083"/>
      <c r="Z517" s="1083"/>
      <c r="AA517" s="1082"/>
      <c r="AT517" s="1081" t="s">
        <v>1285</v>
      </c>
      <c r="AU517" s="1081" t="s">
        <v>1284</v>
      </c>
      <c r="AV517" s="1080" t="s">
        <v>1284</v>
      </c>
      <c r="AW517" s="1080" t="s">
        <v>3670</v>
      </c>
      <c r="AX517" s="1080" t="s">
        <v>1258</v>
      </c>
      <c r="AY517" s="1081" t="s">
        <v>1262</v>
      </c>
    </row>
    <row r="518" spans="2:51" s="1073" customFormat="1" ht="16.5" customHeight="1">
      <c r="B518" s="1079"/>
      <c r="C518" s="1178"/>
      <c r="D518" s="1178"/>
      <c r="E518" s="1191" t="s">
        <v>3256</v>
      </c>
      <c r="F518" s="1372" t="s">
        <v>1386</v>
      </c>
      <c r="G518" s="1373"/>
      <c r="H518" s="1373"/>
      <c r="I518" s="1373"/>
      <c r="J518" s="1178"/>
      <c r="K518" s="1192">
        <v>0.366</v>
      </c>
      <c r="L518" s="1076"/>
      <c r="M518" s="1076"/>
      <c r="N518" s="1178"/>
      <c r="O518" s="1178"/>
      <c r="P518" s="1178"/>
      <c r="Q518" s="1178"/>
      <c r="R518" s="1078"/>
      <c r="T518" s="1077"/>
      <c r="U518" s="1076"/>
      <c r="V518" s="1076"/>
      <c r="W518" s="1076"/>
      <c r="X518" s="1076"/>
      <c r="Y518" s="1076"/>
      <c r="Z518" s="1076"/>
      <c r="AA518" s="1075"/>
      <c r="AT518" s="1074" t="s">
        <v>1285</v>
      </c>
      <c r="AU518" s="1074" t="s">
        <v>1284</v>
      </c>
      <c r="AV518" s="1073" t="s">
        <v>1261</v>
      </c>
      <c r="AW518" s="1073" t="s">
        <v>3670</v>
      </c>
      <c r="AX518" s="1073" t="s">
        <v>457</v>
      </c>
      <c r="AY518" s="1074" t="s">
        <v>1262</v>
      </c>
    </row>
    <row r="519" spans="2:65" s="1048" customFormat="1" ht="38.25" customHeight="1">
      <c r="B519" s="1072"/>
      <c r="C519" s="1185" t="s">
        <v>1925</v>
      </c>
      <c r="D519" s="1185" t="s">
        <v>1257</v>
      </c>
      <c r="E519" s="1186" t="s">
        <v>1914</v>
      </c>
      <c r="F519" s="1374" t="s">
        <v>1913</v>
      </c>
      <c r="G519" s="1374"/>
      <c r="H519" s="1374"/>
      <c r="I519" s="1374"/>
      <c r="J519" s="1187" t="s">
        <v>1292</v>
      </c>
      <c r="K519" s="1188">
        <v>1044.49</v>
      </c>
      <c r="L519" s="1375">
        <v>0</v>
      </c>
      <c r="M519" s="1375"/>
      <c r="N519" s="1376">
        <f>ROUND(L519*K519,2)</f>
        <v>0</v>
      </c>
      <c r="O519" s="1376"/>
      <c r="P519" s="1376"/>
      <c r="Q519" s="1376"/>
      <c r="R519" s="1071"/>
      <c r="T519" s="1057" t="s">
        <v>3256</v>
      </c>
      <c r="U519" s="1070" t="s">
        <v>1256</v>
      </c>
      <c r="V519" s="1065"/>
      <c r="W519" s="1069">
        <f>V519*K519</f>
        <v>0</v>
      </c>
      <c r="X519" s="1069">
        <v>0</v>
      </c>
      <c r="Y519" s="1069">
        <f>X519*K519</f>
        <v>0</v>
      </c>
      <c r="Z519" s="1069">
        <v>0</v>
      </c>
      <c r="AA519" s="1068">
        <f>Z519*K519</f>
        <v>0</v>
      </c>
      <c r="AR519" s="1053" t="s">
        <v>1336</v>
      </c>
      <c r="AT519" s="1053" t="s">
        <v>1257</v>
      </c>
      <c r="AU519" s="1053" t="s">
        <v>1284</v>
      </c>
      <c r="AY519" s="1053" t="s">
        <v>1262</v>
      </c>
      <c r="BE519" s="1052">
        <f>IF(U519="základní",N519,0)</f>
        <v>0</v>
      </c>
      <c r="BF519" s="1052">
        <f>IF(U519="snížená",N519,0)</f>
        <v>0</v>
      </c>
      <c r="BG519" s="1052">
        <f>IF(U519="zákl. přenesená",N519,0)</f>
        <v>0</v>
      </c>
      <c r="BH519" s="1052">
        <f>IF(U519="sníž. přenesená",N519,0)</f>
        <v>0</v>
      </c>
      <c r="BI519" s="1052">
        <f>IF(U519="nulová",N519,0)</f>
        <v>0</v>
      </c>
      <c r="BJ519" s="1053" t="s">
        <v>457</v>
      </c>
      <c r="BK519" s="1052">
        <f>ROUND(L519*K519,2)</f>
        <v>0</v>
      </c>
      <c r="BL519" s="1053" t="s">
        <v>1336</v>
      </c>
      <c r="BM519" s="1053" t="s">
        <v>1516</v>
      </c>
    </row>
    <row r="520" spans="2:51" s="1080" customFormat="1" ht="16.5" customHeight="1">
      <c r="B520" s="1086"/>
      <c r="C520" s="1177"/>
      <c r="D520" s="1177"/>
      <c r="E520" s="1189" t="s">
        <v>3256</v>
      </c>
      <c r="F520" s="1377" t="s">
        <v>1898</v>
      </c>
      <c r="G520" s="1378"/>
      <c r="H520" s="1378"/>
      <c r="I520" s="1378"/>
      <c r="J520" s="1177"/>
      <c r="K520" s="1190">
        <v>842.81</v>
      </c>
      <c r="L520" s="1083"/>
      <c r="M520" s="1083"/>
      <c r="N520" s="1177"/>
      <c r="O520" s="1177"/>
      <c r="P520" s="1177"/>
      <c r="Q520" s="1177"/>
      <c r="R520" s="1085"/>
      <c r="T520" s="1084"/>
      <c r="U520" s="1083"/>
      <c r="V520" s="1083"/>
      <c r="W520" s="1083"/>
      <c r="X520" s="1083"/>
      <c r="Y520" s="1083"/>
      <c r="Z520" s="1083"/>
      <c r="AA520" s="1082"/>
      <c r="AT520" s="1081" t="s">
        <v>1285</v>
      </c>
      <c r="AU520" s="1081" t="s">
        <v>1284</v>
      </c>
      <c r="AV520" s="1080" t="s">
        <v>1284</v>
      </c>
      <c r="AW520" s="1080" t="s">
        <v>3670</v>
      </c>
      <c r="AX520" s="1080" t="s">
        <v>1258</v>
      </c>
      <c r="AY520" s="1081" t="s">
        <v>1262</v>
      </c>
    </row>
    <row r="521" spans="2:51" s="1080" customFormat="1" ht="16.5" customHeight="1">
      <c r="B521" s="1086"/>
      <c r="C521" s="1177"/>
      <c r="D521" s="1177"/>
      <c r="E521" s="1189" t="s">
        <v>3256</v>
      </c>
      <c r="F521" s="1379" t="s">
        <v>1912</v>
      </c>
      <c r="G521" s="1380"/>
      <c r="H521" s="1380"/>
      <c r="I521" s="1380"/>
      <c r="J521" s="1177"/>
      <c r="K521" s="1190">
        <v>111.84</v>
      </c>
      <c r="L521" s="1083"/>
      <c r="M521" s="1083"/>
      <c r="N521" s="1177"/>
      <c r="O521" s="1177"/>
      <c r="P521" s="1177"/>
      <c r="Q521" s="1177"/>
      <c r="R521" s="1085"/>
      <c r="T521" s="1084"/>
      <c r="U521" s="1083"/>
      <c r="V521" s="1083"/>
      <c r="W521" s="1083"/>
      <c r="X521" s="1083"/>
      <c r="Y521" s="1083"/>
      <c r="Z521" s="1083"/>
      <c r="AA521" s="1082"/>
      <c r="AT521" s="1081" t="s">
        <v>1285</v>
      </c>
      <c r="AU521" s="1081" t="s">
        <v>1284</v>
      </c>
      <c r="AV521" s="1080" t="s">
        <v>1284</v>
      </c>
      <c r="AW521" s="1080" t="s">
        <v>3670</v>
      </c>
      <c r="AX521" s="1080" t="s">
        <v>1258</v>
      </c>
      <c r="AY521" s="1081" t="s">
        <v>1262</v>
      </c>
    </row>
    <row r="522" spans="2:51" s="1080" customFormat="1" ht="16.5" customHeight="1">
      <c r="B522" s="1086"/>
      <c r="C522" s="1177"/>
      <c r="D522" s="1177"/>
      <c r="E522" s="1189" t="s">
        <v>3256</v>
      </c>
      <c r="F522" s="1379" t="s">
        <v>1896</v>
      </c>
      <c r="G522" s="1380"/>
      <c r="H522" s="1380"/>
      <c r="I522" s="1380"/>
      <c r="J522" s="1177"/>
      <c r="K522" s="1190">
        <v>61.34</v>
      </c>
      <c r="L522" s="1083"/>
      <c r="M522" s="1083"/>
      <c r="N522" s="1177"/>
      <c r="O522" s="1177"/>
      <c r="P522" s="1177"/>
      <c r="Q522" s="1177"/>
      <c r="R522" s="1085"/>
      <c r="T522" s="1084"/>
      <c r="U522" s="1083"/>
      <c r="V522" s="1083"/>
      <c r="W522" s="1083"/>
      <c r="X522" s="1083"/>
      <c r="Y522" s="1083"/>
      <c r="Z522" s="1083"/>
      <c r="AA522" s="1082"/>
      <c r="AT522" s="1081" t="s">
        <v>1285</v>
      </c>
      <c r="AU522" s="1081" t="s">
        <v>1284</v>
      </c>
      <c r="AV522" s="1080" t="s">
        <v>1284</v>
      </c>
      <c r="AW522" s="1080" t="s">
        <v>3670</v>
      </c>
      <c r="AX522" s="1080" t="s">
        <v>1258</v>
      </c>
      <c r="AY522" s="1081" t="s">
        <v>1262</v>
      </c>
    </row>
    <row r="523" spans="2:51" s="1080" customFormat="1" ht="16.5" customHeight="1">
      <c r="B523" s="1086"/>
      <c r="C523" s="1177"/>
      <c r="D523" s="1177"/>
      <c r="E523" s="1189" t="s">
        <v>3256</v>
      </c>
      <c r="F523" s="1379" t="s">
        <v>1911</v>
      </c>
      <c r="G523" s="1380"/>
      <c r="H523" s="1380"/>
      <c r="I523" s="1380"/>
      <c r="J523" s="1177"/>
      <c r="K523" s="1190">
        <v>28.5</v>
      </c>
      <c r="L523" s="1083"/>
      <c r="M523" s="1083"/>
      <c r="N523" s="1177"/>
      <c r="O523" s="1177"/>
      <c r="P523" s="1177"/>
      <c r="Q523" s="1177"/>
      <c r="R523" s="1085"/>
      <c r="T523" s="1084"/>
      <c r="U523" s="1083"/>
      <c r="V523" s="1083"/>
      <c r="W523" s="1083"/>
      <c r="X523" s="1083"/>
      <c r="Y523" s="1083"/>
      <c r="Z523" s="1083"/>
      <c r="AA523" s="1082"/>
      <c r="AT523" s="1081" t="s">
        <v>1285</v>
      </c>
      <c r="AU523" s="1081" t="s">
        <v>1284</v>
      </c>
      <c r="AV523" s="1080" t="s">
        <v>1284</v>
      </c>
      <c r="AW523" s="1080" t="s">
        <v>3670</v>
      </c>
      <c r="AX523" s="1080" t="s">
        <v>1258</v>
      </c>
      <c r="AY523" s="1081" t="s">
        <v>1262</v>
      </c>
    </row>
    <row r="524" spans="2:51" s="1073" customFormat="1" ht="16.5" customHeight="1">
      <c r="B524" s="1079"/>
      <c r="C524" s="1178"/>
      <c r="D524" s="1178"/>
      <c r="E524" s="1191" t="s">
        <v>3256</v>
      </c>
      <c r="F524" s="1372" t="s">
        <v>1386</v>
      </c>
      <c r="G524" s="1373"/>
      <c r="H524" s="1373"/>
      <c r="I524" s="1373"/>
      <c r="J524" s="1178"/>
      <c r="K524" s="1192">
        <v>1044.49</v>
      </c>
      <c r="L524" s="1076"/>
      <c r="M524" s="1076"/>
      <c r="N524" s="1178"/>
      <c r="O524" s="1178"/>
      <c r="P524" s="1178"/>
      <c r="Q524" s="1178"/>
      <c r="R524" s="1078"/>
      <c r="T524" s="1077"/>
      <c r="U524" s="1076"/>
      <c r="V524" s="1076"/>
      <c r="W524" s="1076"/>
      <c r="X524" s="1076"/>
      <c r="Y524" s="1076"/>
      <c r="Z524" s="1076"/>
      <c r="AA524" s="1075"/>
      <c r="AT524" s="1074" t="s">
        <v>1285</v>
      </c>
      <c r="AU524" s="1074" t="s">
        <v>1284</v>
      </c>
      <c r="AV524" s="1073" t="s">
        <v>1261</v>
      </c>
      <c r="AW524" s="1073" t="s">
        <v>3670</v>
      </c>
      <c r="AX524" s="1073" t="s">
        <v>457</v>
      </c>
      <c r="AY524" s="1074" t="s">
        <v>1262</v>
      </c>
    </row>
    <row r="525" spans="2:65" s="1048" customFormat="1" ht="16.5" customHeight="1">
      <c r="B525" s="1072"/>
      <c r="C525" s="1193" t="s">
        <v>1921</v>
      </c>
      <c r="D525" s="1193" t="s">
        <v>1263</v>
      </c>
      <c r="E525" s="1194" t="s">
        <v>1909</v>
      </c>
      <c r="F525" s="1383" t="s">
        <v>3631</v>
      </c>
      <c r="G525" s="1383"/>
      <c r="H525" s="1383"/>
      <c r="I525" s="1383"/>
      <c r="J525" s="1195" t="s">
        <v>1292</v>
      </c>
      <c r="K525" s="1196">
        <v>1253.388</v>
      </c>
      <c r="L525" s="1384">
        <v>0</v>
      </c>
      <c r="M525" s="1384"/>
      <c r="N525" s="1385">
        <f>ROUND(L525*K525,2)</f>
        <v>0</v>
      </c>
      <c r="O525" s="1376"/>
      <c r="P525" s="1376"/>
      <c r="Q525" s="1376"/>
      <c r="R525" s="1071"/>
      <c r="T525" s="1057" t="s">
        <v>3256</v>
      </c>
      <c r="U525" s="1070" t="s">
        <v>1256</v>
      </c>
      <c r="V525" s="1065"/>
      <c r="W525" s="1069">
        <f>V525*K525</f>
        <v>0</v>
      </c>
      <c r="X525" s="1069">
        <v>0</v>
      </c>
      <c r="Y525" s="1069">
        <f>X525*K525</f>
        <v>0</v>
      </c>
      <c r="Z525" s="1069">
        <v>0</v>
      </c>
      <c r="AA525" s="1068">
        <f>Z525*K525</f>
        <v>0</v>
      </c>
      <c r="AR525" s="1053" t="s">
        <v>1340</v>
      </c>
      <c r="AT525" s="1053" t="s">
        <v>1263</v>
      </c>
      <c r="AU525" s="1053" t="s">
        <v>1284</v>
      </c>
      <c r="AY525" s="1053" t="s">
        <v>1262</v>
      </c>
      <c r="BE525" s="1052">
        <f>IF(U525="základní",N525,0)</f>
        <v>0</v>
      </c>
      <c r="BF525" s="1052">
        <f>IF(U525="snížená",N525,0)</f>
        <v>0</v>
      </c>
      <c r="BG525" s="1052">
        <f>IF(U525="zákl. přenesená",N525,0)</f>
        <v>0</v>
      </c>
      <c r="BH525" s="1052">
        <f>IF(U525="sníž. přenesená",N525,0)</f>
        <v>0</v>
      </c>
      <c r="BI525" s="1052">
        <f>IF(U525="nulová",N525,0)</f>
        <v>0</v>
      </c>
      <c r="BJ525" s="1053" t="s">
        <v>457</v>
      </c>
      <c r="BK525" s="1052">
        <f>ROUND(L525*K525,2)</f>
        <v>0</v>
      </c>
      <c r="BL525" s="1053" t="s">
        <v>1336</v>
      </c>
      <c r="BM525" s="1053" t="s">
        <v>1512</v>
      </c>
    </row>
    <row r="526" spans="2:65" s="1048" customFormat="1" ht="25.5" customHeight="1">
      <c r="B526" s="1072"/>
      <c r="C526" s="1185" t="s">
        <v>1918</v>
      </c>
      <c r="D526" s="1185" t="s">
        <v>1257</v>
      </c>
      <c r="E526" s="1186" t="s">
        <v>1907</v>
      </c>
      <c r="F526" s="1374" t="s">
        <v>3876</v>
      </c>
      <c r="G526" s="1374"/>
      <c r="H526" s="1374"/>
      <c r="I526" s="1374"/>
      <c r="J526" s="1187" t="s">
        <v>1292</v>
      </c>
      <c r="K526" s="1188">
        <v>1044.49</v>
      </c>
      <c r="L526" s="1375">
        <v>0</v>
      </c>
      <c r="M526" s="1375"/>
      <c r="N526" s="1376">
        <f>ROUND(L526*K526,2)</f>
        <v>0</v>
      </c>
      <c r="O526" s="1376"/>
      <c r="P526" s="1376"/>
      <c r="Q526" s="1376"/>
      <c r="R526" s="1071"/>
      <c r="T526" s="1057" t="s">
        <v>3256</v>
      </c>
      <c r="U526" s="1070" t="s">
        <v>1256</v>
      </c>
      <c r="V526" s="1065"/>
      <c r="W526" s="1069">
        <f>V526*K526</f>
        <v>0</v>
      </c>
      <c r="X526" s="1069">
        <v>0</v>
      </c>
      <c r="Y526" s="1069">
        <f>X526*K526</f>
        <v>0</v>
      </c>
      <c r="Z526" s="1069">
        <v>0</v>
      </c>
      <c r="AA526" s="1068">
        <f>Z526*K526</f>
        <v>0</v>
      </c>
      <c r="AR526" s="1053" t="s">
        <v>1336</v>
      </c>
      <c r="AT526" s="1053" t="s">
        <v>1257</v>
      </c>
      <c r="AU526" s="1053" t="s">
        <v>1284</v>
      </c>
      <c r="AY526" s="1053" t="s">
        <v>1262</v>
      </c>
      <c r="BE526" s="1052">
        <f>IF(U526="základní",N526,0)</f>
        <v>0</v>
      </c>
      <c r="BF526" s="1052">
        <f>IF(U526="snížená",N526,0)</f>
        <v>0</v>
      </c>
      <c r="BG526" s="1052">
        <f>IF(U526="zákl. přenesená",N526,0)</f>
        <v>0</v>
      </c>
      <c r="BH526" s="1052">
        <f>IF(U526="sníž. přenesená",N526,0)</f>
        <v>0</v>
      </c>
      <c r="BI526" s="1052">
        <f>IF(U526="nulová",N526,0)</f>
        <v>0</v>
      </c>
      <c r="BJ526" s="1053" t="s">
        <v>457</v>
      </c>
      <c r="BK526" s="1052">
        <f>ROUND(L526*K526,2)</f>
        <v>0</v>
      </c>
      <c r="BL526" s="1053" t="s">
        <v>1336</v>
      </c>
      <c r="BM526" s="1053" t="s">
        <v>1509</v>
      </c>
    </row>
    <row r="527" spans="2:51" s="1080" customFormat="1" ht="16.5" customHeight="1">
      <c r="B527" s="1086"/>
      <c r="C527" s="1177"/>
      <c r="D527" s="1177"/>
      <c r="E527" s="1189" t="s">
        <v>3256</v>
      </c>
      <c r="F527" s="1377" t="s">
        <v>1898</v>
      </c>
      <c r="G527" s="1378"/>
      <c r="H527" s="1378"/>
      <c r="I527" s="1378"/>
      <c r="J527" s="1177"/>
      <c r="K527" s="1190">
        <v>842.81</v>
      </c>
      <c r="L527" s="1083"/>
      <c r="M527" s="1083"/>
      <c r="N527" s="1177"/>
      <c r="O527" s="1177"/>
      <c r="P527" s="1177"/>
      <c r="Q527" s="1177"/>
      <c r="R527" s="1085"/>
      <c r="T527" s="1084"/>
      <c r="U527" s="1083"/>
      <c r="V527" s="1083"/>
      <c r="W527" s="1083"/>
      <c r="X527" s="1083"/>
      <c r="Y527" s="1083"/>
      <c r="Z527" s="1083"/>
      <c r="AA527" s="1082"/>
      <c r="AT527" s="1081" t="s">
        <v>1285</v>
      </c>
      <c r="AU527" s="1081" t="s">
        <v>1284</v>
      </c>
      <c r="AV527" s="1080" t="s">
        <v>1284</v>
      </c>
      <c r="AW527" s="1080" t="s">
        <v>3670</v>
      </c>
      <c r="AX527" s="1080" t="s">
        <v>1258</v>
      </c>
      <c r="AY527" s="1081" t="s">
        <v>1262</v>
      </c>
    </row>
    <row r="528" spans="2:51" s="1080" customFormat="1" ht="16.5" customHeight="1">
      <c r="B528" s="1086"/>
      <c r="C528" s="1177"/>
      <c r="D528" s="1177"/>
      <c r="E528" s="1189" t="s">
        <v>3256</v>
      </c>
      <c r="F528" s="1379" t="s">
        <v>1906</v>
      </c>
      <c r="G528" s="1380"/>
      <c r="H528" s="1380"/>
      <c r="I528" s="1380"/>
      <c r="J528" s="1177"/>
      <c r="K528" s="1190">
        <v>140.34</v>
      </c>
      <c r="L528" s="1083"/>
      <c r="M528" s="1083"/>
      <c r="N528" s="1177"/>
      <c r="O528" s="1177"/>
      <c r="P528" s="1177"/>
      <c r="Q528" s="1177"/>
      <c r="R528" s="1085"/>
      <c r="T528" s="1084"/>
      <c r="U528" s="1083"/>
      <c r="V528" s="1083"/>
      <c r="W528" s="1083"/>
      <c r="X528" s="1083"/>
      <c r="Y528" s="1083"/>
      <c r="Z528" s="1083"/>
      <c r="AA528" s="1082"/>
      <c r="AT528" s="1081" t="s">
        <v>1285</v>
      </c>
      <c r="AU528" s="1081" t="s">
        <v>1284</v>
      </c>
      <c r="AV528" s="1080" t="s">
        <v>1284</v>
      </c>
      <c r="AW528" s="1080" t="s">
        <v>3670</v>
      </c>
      <c r="AX528" s="1080" t="s">
        <v>1258</v>
      </c>
      <c r="AY528" s="1081" t="s">
        <v>1262</v>
      </c>
    </row>
    <row r="529" spans="2:51" s="1080" customFormat="1" ht="16.5" customHeight="1">
      <c r="B529" s="1086"/>
      <c r="C529" s="1177"/>
      <c r="D529" s="1177"/>
      <c r="E529" s="1189" t="s">
        <v>3256</v>
      </c>
      <c r="F529" s="1379" t="s">
        <v>1896</v>
      </c>
      <c r="G529" s="1380"/>
      <c r="H529" s="1380"/>
      <c r="I529" s="1380"/>
      <c r="J529" s="1177"/>
      <c r="K529" s="1190">
        <v>61.34</v>
      </c>
      <c r="L529" s="1083"/>
      <c r="M529" s="1083"/>
      <c r="N529" s="1177"/>
      <c r="O529" s="1177"/>
      <c r="P529" s="1177"/>
      <c r="Q529" s="1177"/>
      <c r="R529" s="1085"/>
      <c r="T529" s="1084"/>
      <c r="U529" s="1083"/>
      <c r="V529" s="1083"/>
      <c r="W529" s="1083"/>
      <c r="X529" s="1083"/>
      <c r="Y529" s="1083"/>
      <c r="Z529" s="1083"/>
      <c r="AA529" s="1082"/>
      <c r="AT529" s="1081" t="s">
        <v>1285</v>
      </c>
      <c r="AU529" s="1081" t="s">
        <v>1284</v>
      </c>
      <c r="AV529" s="1080" t="s">
        <v>1284</v>
      </c>
      <c r="AW529" s="1080" t="s">
        <v>3670</v>
      </c>
      <c r="AX529" s="1080" t="s">
        <v>1258</v>
      </c>
      <c r="AY529" s="1081" t="s">
        <v>1262</v>
      </c>
    </row>
    <row r="530" spans="2:51" s="1073" customFormat="1" ht="16.5" customHeight="1">
      <c r="B530" s="1079"/>
      <c r="C530" s="1178"/>
      <c r="D530" s="1178"/>
      <c r="E530" s="1191" t="s">
        <v>3256</v>
      </c>
      <c r="F530" s="1372" t="s">
        <v>1386</v>
      </c>
      <c r="G530" s="1373"/>
      <c r="H530" s="1373"/>
      <c r="I530" s="1373"/>
      <c r="J530" s="1178"/>
      <c r="K530" s="1192">
        <v>1044.49</v>
      </c>
      <c r="L530" s="1076"/>
      <c r="M530" s="1076"/>
      <c r="N530" s="1178"/>
      <c r="O530" s="1178"/>
      <c r="P530" s="1178"/>
      <c r="Q530" s="1178"/>
      <c r="R530" s="1078"/>
      <c r="T530" s="1077"/>
      <c r="U530" s="1076"/>
      <c r="V530" s="1076"/>
      <c r="W530" s="1076"/>
      <c r="X530" s="1076"/>
      <c r="Y530" s="1076"/>
      <c r="Z530" s="1076"/>
      <c r="AA530" s="1075"/>
      <c r="AT530" s="1074" t="s">
        <v>1285</v>
      </c>
      <c r="AU530" s="1074" t="s">
        <v>1284</v>
      </c>
      <c r="AV530" s="1073" t="s">
        <v>1261</v>
      </c>
      <c r="AW530" s="1073" t="s">
        <v>3670</v>
      </c>
      <c r="AX530" s="1073" t="s">
        <v>457</v>
      </c>
      <c r="AY530" s="1074" t="s">
        <v>1262</v>
      </c>
    </row>
    <row r="531" spans="2:65" s="1048" customFormat="1" ht="25.5" customHeight="1">
      <c r="B531" s="1072"/>
      <c r="C531" s="1193" t="s">
        <v>1915</v>
      </c>
      <c r="D531" s="1193" t="s">
        <v>1263</v>
      </c>
      <c r="E531" s="1194" t="s">
        <v>1904</v>
      </c>
      <c r="F531" s="1383" t="s">
        <v>1903</v>
      </c>
      <c r="G531" s="1383"/>
      <c r="H531" s="1383"/>
      <c r="I531" s="1383"/>
      <c r="J531" s="1195" t="s">
        <v>1292</v>
      </c>
      <c r="K531" s="1196">
        <v>1253.388</v>
      </c>
      <c r="L531" s="1384">
        <v>0</v>
      </c>
      <c r="M531" s="1384"/>
      <c r="N531" s="1385">
        <f>ROUND(L531*K531,2)</f>
        <v>0</v>
      </c>
      <c r="O531" s="1376"/>
      <c r="P531" s="1376"/>
      <c r="Q531" s="1376"/>
      <c r="R531" s="1071"/>
      <c r="T531" s="1057" t="s">
        <v>3256</v>
      </c>
      <c r="U531" s="1070" t="s">
        <v>1256</v>
      </c>
      <c r="V531" s="1065"/>
      <c r="W531" s="1069">
        <f>V531*K531</f>
        <v>0</v>
      </c>
      <c r="X531" s="1069">
        <v>0</v>
      </c>
      <c r="Y531" s="1069">
        <f>X531*K531</f>
        <v>0</v>
      </c>
      <c r="Z531" s="1069">
        <v>0</v>
      </c>
      <c r="AA531" s="1068">
        <f>Z531*K531</f>
        <v>0</v>
      </c>
      <c r="AR531" s="1053" t="s">
        <v>1340</v>
      </c>
      <c r="AT531" s="1053" t="s">
        <v>1263</v>
      </c>
      <c r="AU531" s="1053" t="s">
        <v>1284</v>
      </c>
      <c r="AY531" s="1053" t="s">
        <v>1262</v>
      </c>
      <c r="BE531" s="1052">
        <f>IF(U531="základní",N531,0)</f>
        <v>0</v>
      </c>
      <c r="BF531" s="1052">
        <f>IF(U531="snížená",N531,0)</f>
        <v>0</v>
      </c>
      <c r="BG531" s="1052">
        <f>IF(U531="zákl. přenesená",N531,0)</f>
        <v>0</v>
      </c>
      <c r="BH531" s="1052">
        <f>IF(U531="sníž. přenesená",N531,0)</f>
        <v>0</v>
      </c>
      <c r="BI531" s="1052">
        <f>IF(U531="nulová",N531,0)</f>
        <v>0</v>
      </c>
      <c r="BJ531" s="1053" t="s">
        <v>457</v>
      </c>
      <c r="BK531" s="1052">
        <f>ROUND(L531*K531,2)</f>
        <v>0</v>
      </c>
      <c r="BL531" s="1053" t="s">
        <v>1336</v>
      </c>
      <c r="BM531" s="1053" t="s">
        <v>1505</v>
      </c>
    </row>
    <row r="532" spans="2:65" s="1048" customFormat="1" ht="38.25" customHeight="1">
      <c r="B532" s="1072"/>
      <c r="C532" s="1185" t="s">
        <v>1910</v>
      </c>
      <c r="D532" s="1185" t="s">
        <v>1257</v>
      </c>
      <c r="E532" s="1186" t="s">
        <v>1901</v>
      </c>
      <c r="F532" s="1374" t="s">
        <v>1900</v>
      </c>
      <c r="G532" s="1374"/>
      <c r="H532" s="1374"/>
      <c r="I532" s="1374"/>
      <c r="J532" s="1187" t="s">
        <v>1265</v>
      </c>
      <c r="K532" s="1188">
        <v>42</v>
      </c>
      <c r="L532" s="1375">
        <v>0</v>
      </c>
      <c r="M532" s="1375"/>
      <c r="N532" s="1376">
        <f>ROUND(L532*K532,2)</f>
        <v>0</v>
      </c>
      <c r="O532" s="1376"/>
      <c r="P532" s="1376"/>
      <c r="Q532" s="1376"/>
      <c r="R532" s="1071"/>
      <c r="T532" s="1057" t="s">
        <v>3256</v>
      </c>
      <c r="U532" s="1070" t="s">
        <v>1256</v>
      </c>
      <c r="V532" s="1065"/>
      <c r="W532" s="1069">
        <f>V532*K532</f>
        <v>0</v>
      </c>
      <c r="X532" s="1069">
        <v>0</v>
      </c>
      <c r="Y532" s="1069">
        <f>X532*K532</f>
        <v>0</v>
      </c>
      <c r="Z532" s="1069">
        <v>0</v>
      </c>
      <c r="AA532" s="1068">
        <f>Z532*K532</f>
        <v>0</v>
      </c>
      <c r="AR532" s="1053" t="s">
        <v>1336</v>
      </c>
      <c r="AT532" s="1053" t="s">
        <v>1257</v>
      </c>
      <c r="AU532" s="1053" t="s">
        <v>1284</v>
      </c>
      <c r="AY532" s="1053" t="s">
        <v>1262</v>
      </c>
      <c r="BE532" s="1052">
        <f>IF(U532="základní",N532,0)</f>
        <v>0</v>
      </c>
      <c r="BF532" s="1052">
        <f>IF(U532="snížená",N532,0)</f>
        <v>0</v>
      </c>
      <c r="BG532" s="1052">
        <f>IF(U532="zákl. přenesená",N532,0)</f>
        <v>0</v>
      </c>
      <c r="BH532" s="1052">
        <f>IF(U532="sníž. přenesená",N532,0)</f>
        <v>0</v>
      </c>
      <c r="BI532" s="1052">
        <f>IF(U532="nulová",N532,0)</f>
        <v>0</v>
      </c>
      <c r="BJ532" s="1053" t="s">
        <v>457</v>
      </c>
      <c r="BK532" s="1052">
        <f>ROUND(L532*K532,2)</f>
        <v>0</v>
      </c>
      <c r="BL532" s="1053" t="s">
        <v>1336</v>
      </c>
      <c r="BM532" s="1053" t="s">
        <v>1501</v>
      </c>
    </row>
    <row r="533" spans="2:65" s="1048" customFormat="1" ht="25.5" customHeight="1">
      <c r="B533" s="1072"/>
      <c r="C533" s="1185" t="s">
        <v>1908</v>
      </c>
      <c r="D533" s="1185" t="s">
        <v>1257</v>
      </c>
      <c r="E533" s="1186" t="s">
        <v>1885</v>
      </c>
      <c r="F533" s="1374" t="s">
        <v>3630</v>
      </c>
      <c r="G533" s="1374"/>
      <c r="H533" s="1374"/>
      <c r="I533" s="1374"/>
      <c r="J533" s="1187" t="s">
        <v>1292</v>
      </c>
      <c r="K533" s="1188">
        <v>2004.56</v>
      </c>
      <c r="L533" s="1375">
        <v>0</v>
      </c>
      <c r="M533" s="1375"/>
      <c r="N533" s="1376">
        <f>ROUND(L533*K533,2)</f>
        <v>0</v>
      </c>
      <c r="O533" s="1376"/>
      <c r="P533" s="1376"/>
      <c r="Q533" s="1376"/>
      <c r="R533" s="1071"/>
      <c r="T533" s="1057" t="s">
        <v>3256</v>
      </c>
      <c r="U533" s="1070" t="s">
        <v>1256</v>
      </c>
      <c r="V533" s="1065"/>
      <c r="W533" s="1069">
        <f>V533*K533</f>
        <v>0</v>
      </c>
      <c r="X533" s="1069">
        <v>0</v>
      </c>
      <c r="Y533" s="1069">
        <f>X533*K533</f>
        <v>0</v>
      </c>
      <c r="Z533" s="1069">
        <v>0</v>
      </c>
      <c r="AA533" s="1068">
        <f>Z533*K533</f>
        <v>0</v>
      </c>
      <c r="AR533" s="1053" t="s">
        <v>1336</v>
      </c>
      <c r="AT533" s="1053" t="s">
        <v>1257</v>
      </c>
      <c r="AU533" s="1053" t="s">
        <v>1284</v>
      </c>
      <c r="AY533" s="1053" t="s">
        <v>1262</v>
      </c>
      <c r="BE533" s="1052">
        <f>IF(U533="základní",N533,0)</f>
        <v>0</v>
      </c>
      <c r="BF533" s="1052">
        <f>IF(U533="snížená",N533,0)</f>
        <v>0</v>
      </c>
      <c r="BG533" s="1052">
        <f>IF(U533="zákl. přenesená",N533,0)</f>
        <v>0</v>
      </c>
      <c r="BH533" s="1052">
        <f>IF(U533="sníž. přenesená",N533,0)</f>
        <v>0</v>
      </c>
      <c r="BI533" s="1052">
        <f>IF(U533="nulová",N533,0)</f>
        <v>0</v>
      </c>
      <c r="BJ533" s="1053" t="s">
        <v>457</v>
      </c>
      <c r="BK533" s="1052">
        <f>ROUND(L533*K533,2)</f>
        <v>0</v>
      </c>
      <c r="BL533" s="1053" t="s">
        <v>1336</v>
      </c>
      <c r="BM533" s="1053" t="s">
        <v>1497</v>
      </c>
    </row>
    <row r="534" spans="2:51" s="1080" customFormat="1" ht="16.5" customHeight="1">
      <c r="B534" s="1086"/>
      <c r="C534" s="1177"/>
      <c r="D534" s="1177"/>
      <c r="E534" s="1189" t="s">
        <v>3256</v>
      </c>
      <c r="F534" s="1377" t="s">
        <v>3629</v>
      </c>
      <c r="G534" s="1378"/>
      <c r="H534" s="1378"/>
      <c r="I534" s="1378"/>
      <c r="J534" s="1177"/>
      <c r="K534" s="1190">
        <v>1685.62</v>
      </c>
      <c r="L534" s="1083"/>
      <c r="M534" s="1083"/>
      <c r="N534" s="1177"/>
      <c r="O534" s="1177"/>
      <c r="P534" s="1177"/>
      <c r="Q534" s="1177"/>
      <c r="R534" s="1085"/>
      <c r="T534" s="1084"/>
      <c r="U534" s="1083"/>
      <c r="V534" s="1083"/>
      <c r="W534" s="1083"/>
      <c r="X534" s="1083"/>
      <c r="Y534" s="1083"/>
      <c r="Z534" s="1083"/>
      <c r="AA534" s="1082"/>
      <c r="AT534" s="1081" t="s">
        <v>1285</v>
      </c>
      <c r="AU534" s="1081" t="s">
        <v>1284</v>
      </c>
      <c r="AV534" s="1080" t="s">
        <v>1284</v>
      </c>
      <c r="AW534" s="1080" t="s">
        <v>3670</v>
      </c>
      <c r="AX534" s="1080" t="s">
        <v>1258</v>
      </c>
      <c r="AY534" s="1081" t="s">
        <v>1262</v>
      </c>
    </row>
    <row r="535" spans="2:51" s="1080" customFormat="1" ht="16.5" customHeight="1">
      <c r="B535" s="1086"/>
      <c r="C535" s="1177"/>
      <c r="D535" s="1177"/>
      <c r="E535" s="1189" t="s">
        <v>3256</v>
      </c>
      <c r="F535" s="1379" t="s">
        <v>3628</v>
      </c>
      <c r="G535" s="1380"/>
      <c r="H535" s="1380"/>
      <c r="I535" s="1380"/>
      <c r="J535" s="1177"/>
      <c r="K535" s="1190">
        <v>196.26</v>
      </c>
      <c r="L535" s="1083"/>
      <c r="M535" s="1083"/>
      <c r="N535" s="1177"/>
      <c r="O535" s="1177"/>
      <c r="P535" s="1177"/>
      <c r="Q535" s="1177"/>
      <c r="R535" s="1085"/>
      <c r="T535" s="1084"/>
      <c r="U535" s="1083"/>
      <c r="V535" s="1083"/>
      <c r="W535" s="1083"/>
      <c r="X535" s="1083"/>
      <c r="Y535" s="1083"/>
      <c r="Z535" s="1083"/>
      <c r="AA535" s="1082"/>
      <c r="AT535" s="1081" t="s">
        <v>1285</v>
      </c>
      <c r="AU535" s="1081" t="s">
        <v>1284</v>
      </c>
      <c r="AV535" s="1080" t="s">
        <v>1284</v>
      </c>
      <c r="AW535" s="1080" t="s">
        <v>3670</v>
      </c>
      <c r="AX535" s="1080" t="s">
        <v>1258</v>
      </c>
      <c r="AY535" s="1081" t="s">
        <v>1262</v>
      </c>
    </row>
    <row r="536" spans="2:51" s="1080" customFormat="1" ht="16.5" customHeight="1">
      <c r="B536" s="1086"/>
      <c r="C536" s="1177"/>
      <c r="D536" s="1177"/>
      <c r="E536" s="1189" t="s">
        <v>3256</v>
      </c>
      <c r="F536" s="1379" t="s">
        <v>3627</v>
      </c>
      <c r="G536" s="1380"/>
      <c r="H536" s="1380"/>
      <c r="I536" s="1380"/>
      <c r="J536" s="1177"/>
      <c r="K536" s="1190">
        <v>122.68</v>
      </c>
      <c r="L536" s="1083"/>
      <c r="M536" s="1083"/>
      <c r="N536" s="1177"/>
      <c r="O536" s="1177"/>
      <c r="P536" s="1177"/>
      <c r="Q536" s="1177"/>
      <c r="R536" s="1085"/>
      <c r="T536" s="1084"/>
      <c r="U536" s="1083"/>
      <c r="V536" s="1083"/>
      <c r="W536" s="1083"/>
      <c r="X536" s="1083"/>
      <c r="Y536" s="1083"/>
      <c r="Z536" s="1083"/>
      <c r="AA536" s="1082"/>
      <c r="AT536" s="1081" t="s">
        <v>1285</v>
      </c>
      <c r="AU536" s="1081" t="s">
        <v>1284</v>
      </c>
      <c r="AV536" s="1080" t="s">
        <v>1284</v>
      </c>
      <c r="AW536" s="1080" t="s">
        <v>3670</v>
      </c>
      <c r="AX536" s="1080" t="s">
        <v>1258</v>
      </c>
      <c r="AY536" s="1081" t="s">
        <v>1262</v>
      </c>
    </row>
    <row r="537" spans="2:51" s="1073" customFormat="1" ht="16.5" customHeight="1">
      <c r="B537" s="1079"/>
      <c r="C537" s="1178"/>
      <c r="D537" s="1178"/>
      <c r="E537" s="1191" t="s">
        <v>3256</v>
      </c>
      <c r="F537" s="1372" t="s">
        <v>1386</v>
      </c>
      <c r="G537" s="1373"/>
      <c r="H537" s="1373"/>
      <c r="I537" s="1373"/>
      <c r="J537" s="1178"/>
      <c r="K537" s="1192">
        <v>2004.56</v>
      </c>
      <c r="L537" s="1076"/>
      <c r="M537" s="1076"/>
      <c r="N537" s="1178"/>
      <c r="O537" s="1178"/>
      <c r="P537" s="1178"/>
      <c r="Q537" s="1178"/>
      <c r="R537" s="1078"/>
      <c r="T537" s="1077"/>
      <c r="U537" s="1076"/>
      <c r="V537" s="1076"/>
      <c r="W537" s="1076"/>
      <c r="X537" s="1076"/>
      <c r="Y537" s="1076"/>
      <c r="Z537" s="1076"/>
      <c r="AA537" s="1075"/>
      <c r="AT537" s="1074" t="s">
        <v>1285</v>
      </c>
      <c r="AU537" s="1074" t="s">
        <v>1284</v>
      </c>
      <c r="AV537" s="1073" t="s">
        <v>1261</v>
      </c>
      <c r="AW537" s="1073" t="s">
        <v>3670</v>
      </c>
      <c r="AX537" s="1073" t="s">
        <v>457</v>
      </c>
      <c r="AY537" s="1074" t="s">
        <v>1262</v>
      </c>
    </row>
    <row r="538" spans="2:65" s="1048" customFormat="1" ht="25.5" customHeight="1">
      <c r="B538" s="1072"/>
      <c r="C538" s="1185" t="s">
        <v>1905</v>
      </c>
      <c r="D538" s="1185" t="s">
        <v>1257</v>
      </c>
      <c r="E538" s="1186" t="s">
        <v>1894</v>
      </c>
      <c r="F538" s="1374" t="s">
        <v>1893</v>
      </c>
      <c r="G538" s="1374"/>
      <c r="H538" s="1374"/>
      <c r="I538" s="1374"/>
      <c r="J538" s="1187" t="s">
        <v>1292</v>
      </c>
      <c r="K538" s="1188">
        <v>1105.79</v>
      </c>
      <c r="L538" s="1375">
        <v>0</v>
      </c>
      <c r="M538" s="1375"/>
      <c r="N538" s="1376">
        <f>ROUND(L538*K538,2)</f>
        <v>0</v>
      </c>
      <c r="O538" s="1376"/>
      <c r="P538" s="1376"/>
      <c r="Q538" s="1376"/>
      <c r="R538" s="1071"/>
      <c r="T538" s="1057" t="s">
        <v>3256</v>
      </c>
      <c r="U538" s="1070" t="s">
        <v>1256</v>
      </c>
      <c r="V538" s="1065"/>
      <c r="W538" s="1069">
        <f>V538*K538</f>
        <v>0</v>
      </c>
      <c r="X538" s="1069">
        <v>0</v>
      </c>
      <c r="Y538" s="1069">
        <f>X538*K538</f>
        <v>0</v>
      </c>
      <c r="Z538" s="1069">
        <v>0</v>
      </c>
      <c r="AA538" s="1068">
        <f>Z538*K538</f>
        <v>0</v>
      </c>
      <c r="AR538" s="1053" t="s">
        <v>1336</v>
      </c>
      <c r="AT538" s="1053" t="s">
        <v>1257</v>
      </c>
      <c r="AU538" s="1053" t="s">
        <v>1284</v>
      </c>
      <c r="AY538" s="1053" t="s">
        <v>1262</v>
      </c>
      <c r="BE538" s="1052">
        <f>IF(U538="základní",N538,0)</f>
        <v>0</v>
      </c>
      <c r="BF538" s="1052">
        <f>IF(U538="snížená",N538,0)</f>
        <v>0</v>
      </c>
      <c r="BG538" s="1052">
        <f>IF(U538="zákl. přenesená",N538,0)</f>
        <v>0</v>
      </c>
      <c r="BH538" s="1052">
        <f>IF(U538="sníž. přenesená",N538,0)</f>
        <v>0</v>
      </c>
      <c r="BI538" s="1052">
        <f>IF(U538="nulová",N538,0)</f>
        <v>0</v>
      </c>
      <c r="BJ538" s="1053" t="s">
        <v>457</v>
      </c>
      <c r="BK538" s="1052">
        <f>ROUND(L538*K538,2)</f>
        <v>0</v>
      </c>
      <c r="BL538" s="1053" t="s">
        <v>1336</v>
      </c>
      <c r="BM538" s="1053" t="s">
        <v>1492</v>
      </c>
    </row>
    <row r="539" spans="2:51" s="1080" customFormat="1" ht="16.5" customHeight="1">
      <c r="B539" s="1086"/>
      <c r="C539" s="1177"/>
      <c r="D539" s="1177"/>
      <c r="E539" s="1189" t="s">
        <v>3256</v>
      </c>
      <c r="F539" s="1377" t="s">
        <v>1892</v>
      </c>
      <c r="G539" s="1378"/>
      <c r="H539" s="1378"/>
      <c r="I539" s="1378"/>
      <c r="J539" s="1177"/>
      <c r="K539" s="1190">
        <v>1105.79</v>
      </c>
      <c r="L539" s="1083"/>
      <c r="M539" s="1083"/>
      <c r="N539" s="1177"/>
      <c r="O539" s="1177"/>
      <c r="P539" s="1177"/>
      <c r="Q539" s="1177"/>
      <c r="R539" s="1085"/>
      <c r="T539" s="1084"/>
      <c r="U539" s="1083"/>
      <c r="V539" s="1083"/>
      <c r="W539" s="1083"/>
      <c r="X539" s="1083"/>
      <c r="Y539" s="1083"/>
      <c r="Z539" s="1083"/>
      <c r="AA539" s="1082"/>
      <c r="AT539" s="1081" t="s">
        <v>1285</v>
      </c>
      <c r="AU539" s="1081" t="s">
        <v>1284</v>
      </c>
      <c r="AV539" s="1080" t="s">
        <v>1284</v>
      </c>
      <c r="AW539" s="1080" t="s">
        <v>3670</v>
      </c>
      <c r="AX539" s="1080" t="s">
        <v>1258</v>
      </c>
      <c r="AY539" s="1081" t="s">
        <v>1262</v>
      </c>
    </row>
    <row r="540" spans="2:51" s="1073" customFormat="1" ht="16.5" customHeight="1">
      <c r="B540" s="1079"/>
      <c r="C540" s="1178"/>
      <c r="D540" s="1178"/>
      <c r="E540" s="1191" t="s">
        <v>3256</v>
      </c>
      <c r="F540" s="1372" t="s">
        <v>1386</v>
      </c>
      <c r="G540" s="1373"/>
      <c r="H540" s="1373"/>
      <c r="I540" s="1373"/>
      <c r="J540" s="1178"/>
      <c r="K540" s="1192">
        <v>1105.79</v>
      </c>
      <c r="L540" s="1076"/>
      <c r="M540" s="1076"/>
      <c r="N540" s="1178"/>
      <c r="O540" s="1178"/>
      <c r="P540" s="1178"/>
      <c r="Q540" s="1178"/>
      <c r="R540" s="1078"/>
      <c r="T540" s="1077"/>
      <c r="U540" s="1076"/>
      <c r="V540" s="1076"/>
      <c r="W540" s="1076"/>
      <c r="X540" s="1076"/>
      <c r="Y540" s="1076"/>
      <c r="Z540" s="1076"/>
      <c r="AA540" s="1075"/>
      <c r="AT540" s="1074" t="s">
        <v>1285</v>
      </c>
      <c r="AU540" s="1074" t="s">
        <v>1284</v>
      </c>
      <c r="AV540" s="1073" t="s">
        <v>1261</v>
      </c>
      <c r="AW540" s="1073" t="s">
        <v>3670</v>
      </c>
      <c r="AX540" s="1073" t="s">
        <v>457</v>
      </c>
      <c r="AY540" s="1074" t="s">
        <v>1262</v>
      </c>
    </row>
    <row r="541" spans="2:65" s="1048" customFormat="1" ht="16.5" customHeight="1">
      <c r="B541" s="1072"/>
      <c r="C541" s="1193" t="s">
        <v>1902</v>
      </c>
      <c r="D541" s="1193" t="s">
        <v>1263</v>
      </c>
      <c r="E541" s="1194" t="s">
        <v>1890</v>
      </c>
      <c r="F541" s="1383" t="s">
        <v>3875</v>
      </c>
      <c r="G541" s="1383"/>
      <c r="H541" s="1383"/>
      <c r="I541" s="1383"/>
      <c r="J541" s="1195" t="s">
        <v>1292</v>
      </c>
      <c r="K541" s="1196">
        <v>245.37</v>
      </c>
      <c r="L541" s="1384">
        <v>0</v>
      </c>
      <c r="M541" s="1384"/>
      <c r="N541" s="1385">
        <f>ROUND(L541*K541,2)</f>
        <v>0</v>
      </c>
      <c r="O541" s="1376"/>
      <c r="P541" s="1376"/>
      <c r="Q541" s="1376"/>
      <c r="R541" s="1071"/>
      <c r="T541" s="1057" t="s">
        <v>3256</v>
      </c>
      <c r="U541" s="1070" t="s">
        <v>1256</v>
      </c>
      <c r="V541" s="1065"/>
      <c r="W541" s="1069">
        <f>V541*K541</f>
        <v>0</v>
      </c>
      <c r="X541" s="1069">
        <v>0</v>
      </c>
      <c r="Y541" s="1069">
        <f>X541*K541</f>
        <v>0</v>
      </c>
      <c r="Z541" s="1069">
        <v>0</v>
      </c>
      <c r="AA541" s="1068">
        <f>Z541*K541</f>
        <v>0</v>
      </c>
      <c r="AR541" s="1053" t="s">
        <v>1340</v>
      </c>
      <c r="AT541" s="1053" t="s">
        <v>1263</v>
      </c>
      <c r="AU541" s="1053" t="s">
        <v>1284</v>
      </c>
      <c r="AY541" s="1053" t="s">
        <v>1262</v>
      </c>
      <c r="BE541" s="1052">
        <f>IF(U541="základní",N541,0)</f>
        <v>0</v>
      </c>
      <c r="BF541" s="1052">
        <f>IF(U541="snížená",N541,0)</f>
        <v>0</v>
      </c>
      <c r="BG541" s="1052">
        <f>IF(U541="zákl. přenesená",N541,0)</f>
        <v>0</v>
      </c>
      <c r="BH541" s="1052">
        <f>IF(U541="sníž. přenesená",N541,0)</f>
        <v>0</v>
      </c>
      <c r="BI541" s="1052">
        <f>IF(U541="nulová",N541,0)</f>
        <v>0</v>
      </c>
      <c r="BJ541" s="1053" t="s">
        <v>457</v>
      </c>
      <c r="BK541" s="1052">
        <f>ROUND(L541*K541,2)</f>
        <v>0</v>
      </c>
      <c r="BL541" s="1053" t="s">
        <v>1336</v>
      </c>
      <c r="BM541" s="1053" t="s">
        <v>1487</v>
      </c>
    </row>
    <row r="542" spans="2:51" s="1080" customFormat="1" ht="16.5" customHeight="1">
      <c r="B542" s="1086"/>
      <c r="C542" s="1177"/>
      <c r="D542" s="1177"/>
      <c r="E542" s="1189" t="s">
        <v>3256</v>
      </c>
      <c r="F542" s="1377" t="s">
        <v>3626</v>
      </c>
      <c r="G542" s="1378"/>
      <c r="H542" s="1378"/>
      <c r="I542" s="1378"/>
      <c r="J542" s="1177"/>
      <c r="K542" s="1190">
        <v>245.37</v>
      </c>
      <c r="L542" s="1083"/>
      <c r="M542" s="1083"/>
      <c r="N542" s="1177"/>
      <c r="O542" s="1177"/>
      <c r="P542" s="1177"/>
      <c r="Q542" s="1177"/>
      <c r="R542" s="1085"/>
      <c r="T542" s="1084"/>
      <c r="U542" s="1083"/>
      <c r="V542" s="1083"/>
      <c r="W542" s="1083"/>
      <c r="X542" s="1083"/>
      <c r="Y542" s="1083"/>
      <c r="Z542" s="1083"/>
      <c r="AA542" s="1082"/>
      <c r="AT542" s="1081" t="s">
        <v>1285</v>
      </c>
      <c r="AU542" s="1081" t="s">
        <v>1284</v>
      </c>
      <c r="AV542" s="1080" t="s">
        <v>1284</v>
      </c>
      <c r="AW542" s="1080" t="s">
        <v>3670</v>
      </c>
      <c r="AX542" s="1080" t="s">
        <v>1258</v>
      </c>
      <c r="AY542" s="1081" t="s">
        <v>1262</v>
      </c>
    </row>
    <row r="543" spans="2:51" s="1073" customFormat="1" ht="16.5" customHeight="1">
      <c r="B543" s="1079"/>
      <c r="C543" s="1178"/>
      <c r="D543" s="1178"/>
      <c r="E543" s="1191" t="s">
        <v>3256</v>
      </c>
      <c r="F543" s="1372" t="s">
        <v>1386</v>
      </c>
      <c r="G543" s="1373"/>
      <c r="H543" s="1373"/>
      <c r="I543" s="1373"/>
      <c r="J543" s="1178"/>
      <c r="K543" s="1192">
        <v>245.37</v>
      </c>
      <c r="L543" s="1076"/>
      <c r="M543" s="1076"/>
      <c r="N543" s="1178"/>
      <c r="O543" s="1178"/>
      <c r="P543" s="1178"/>
      <c r="Q543" s="1178"/>
      <c r="R543" s="1078"/>
      <c r="T543" s="1077"/>
      <c r="U543" s="1076"/>
      <c r="V543" s="1076"/>
      <c r="W543" s="1076"/>
      <c r="X543" s="1076"/>
      <c r="Y543" s="1076"/>
      <c r="Z543" s="1076"/>
      <c r="AA543" s="1075"/>
      <c r="AT543" s="1074" t="s">
        <v>1285</v>
      </c>
      <c r="AU543" s="1074" t="s">
        <v>1284</v>
      </c>
      <c r="AV543" s="1073" t="s">
        <v>1261</v>
      </c>
      <c r="AW543" s="1073" t="s">
        <v>3670</v>
      </c>
      <c r="AX543" s="1073" t="s">
        <v>457</v>
      </c>
      <c r="AY543" s="1074" t="s">
        <v>1262</v>
      </c>
    </row>
    <row r="544" spans="2:65" s="1048" customFormat="1" ht="16.5" customHeight="1">
      <c r="B544" s="1072"/>
      <c r="C544" s="1193" t="s">
        <v>1899</v>
      </c>
      <c r="D544" s="1193" t="s">
        <v>1263</v>
      </c>
      <c r="E544" s="1194" t="s">
        <v>1888</v>
      </c>
      <c r="F544" s="1383" t="s">
        <v>1887</v>
      </c>
      <c r="G544" s="1383"/>
      <c r="H544" s="1383"/>
      <c r="I544" s="1383"/>
      <c r="J544" s="1195" t="s">
        <v>1292</v>
      </c>
      <c r="K544" s="1196">
        <v>2922.582</v>
      </c>
      <c r="L544" s="1384">
        <v>0</v>
      </c>
      <c r="M544" s="1384"/>
      <c r="N544" s="1385">
        <f>ROUND(L544*K544,2)</f>
        <v>0</v>
      </c>
      <c r="O544" s="1376"/>
      <c r="P544" s="1376"/>
      <c r="Q544" s="1376"/>
      <c r="R544" s="1071"/>
      <c r="T544" s="1057" t="s">
        <v>3256</v>
      </c>
      <c r="U544" s="1070" t="s">
        <v>1256</v>
      </c>
      <c r="V544" s="1065"/>
      <c r="W544" s="1069">
        <f>V544*K544</f>
        <v>0</v>
      </c>
      <c r="X544" s="1069">
        <v>0</v>
      </c>
      <c r="Y544" s="1069">
        <f>X544*K544</f>
        <v>0</v>
      </c>
      <c r="Z544" s="1069">
        <v>0</v>
      </c>
      <c r="AA544" s="1068">
        <f>Z544*K544</f>
        <v>0</v>
      </c>
      <c r="AR544" s="1053" t="s">
        <v>1340</v>
      </c>
      <c r="AT544" s="1053" t="s">
        <v>1263</v>
      </c>
      <c r="AU544" s="1053" t="s">
        <v>1284</v>
      </c>
      <c r="AY544" s="1053" t="s">
        <v>1262</v>
      </c>
      <c r="BE544" s="1052">
        <f>IF(U544="základní",N544,0)</f>
        <v>0</v>
      </c>
      <c r="BF544" s="1052">
        <f>IF(U544="snížená",N544,0)</f>
        <v>0</v>
      </c>
      <c r="BG544" s="1052">
        <f>IF(U544="zákl. přenesená",N544,0)</f>
        <v>0</v>
      </c>
      <c r="BH544" s="1052">
        <f>IF(U544="sníž. přenesená",N544,0)</f>
        <v>0</v>
      </c>
      <c r="BI544" s="1052">
        <f>IF(U544="nulová",N544,0)</f>
        <v>0</v>
      </c>
      <c r="BJ544" s="1053" t="s">
        <v>457</v>
      </c>
      <c r="BK544" s="1052">
        <f>ROUND(L544*K544,2)</f>
        <v>0</v>
      </c>
      <c r="BL544" s="1053" t="s">
        <v>1336</v>
      </c>
      <c r="BM544" s="1053" t="s">
        <v>1483</v>
      </c>
    </row>
    <row r="545" spans="2:51" s="1080" customFormat="1" ht="16.5" customHeight="1">
      <c r="B545" s="1086"/>
      <c r="C545" s="1177"/>
      <c r="D545" s="1177"/>
      <c r="E545" s="1189" t="s">
        <v>3256</v>
      </c>
      <c r="F545" s="1377" t="s">
        <v>3625</v>
      </c>
      <c r="G545" s="1378"/>
      <c r="H545" s="1378"/>
      <c r="I545" s="1378"/>
      <c r="J545" s="1177"/>
      <c r="K545" s="1190">
        <v>2553.51</v>
      </c>
      <c r="L545" s="1083"/>
      <c r="M545" s="1083"/>
      <c r="N545" s="1177"/>
      <c r="O545" s="1177"/>
      <c r="P545" s="1177"/>
      <c r="Q545" s="1177"/>
      <c r="R545" s="1085"/>
      <c r="T545" s="1084"/>
      <c r="U545" s="1083"/>
      <c r="V545" s="1083"/>
      <c r="W545" s="1083"/>
      <c r="X545" s="1083"/>
      <c r="Y545" s="1083"/>
      <c r="Z545" s="1083"/>
      <c r="AA545" s="1082"/>
      <c r="AT545" s="1081" t="s">
        <v>1285</v>
      </c>
      <c r="AU545" s="1081" t="s">
        <v>1284</v>
      </c>
      <c r="AV545" s="1080" t="s">
        <v>1284</v>
      </c>
      <c r="AW545" s="1080" t="s">
        <v>3670</v>
      </c>
      <c r="AX545" s="1080" t="s">
        <v>1258</v>
      </c>
      <c r="AY545" s="1081" t="s">
        <v>1262</v>
      </c>
    </row>
    <row r="546" spans="2:51" s="1080" customFormat="1" ht="16.5" customHeight="1">
      <c r="B546" s="1086"/>
      <c r="C546" s="1177"/>
      <c r="D546" s="1177"/>
      <c r="E546" s="1189" t="s">
        <v>3256</v>
      </c>
      <c r="F546" s="1379" t="s">
        <v>3624</v>
      </c>
      <c r="G546" s="1380"/>
      <c r="H546" s="1380"/>
      <c r="I546" s="1380"/>
      <c r="J546" s="1177"/>
      <c r="K546" s="1190">
        <v>369.072</v>
      </c>
      <c r="L546" s="1083"/>
      <c r="M546" s="1083"/>
      <c r="N546" s="1177"/>
      <c r="O546" s="1177"/>
      <c r="P546" s="1177"/>
      <c r="Q546" s="1177"/>
      <c r="R546" s="1085"/>
      <c r="T546" s="1084"/>
      <c r="U546" s="1083"/>
      <c r="V546" s="1083"/>
      <c r="W546" s="1083"/>
      <c r="X546" s="1083"/>
      <c r="Y546" s="1083"/>
      <c r="Z546" s="1083"/>
      <c r="AA546" s="1082"/>
      <c r="AT546" s="1081" t="s">
        <v>1285</v>
      </c>
      <c r="AU546" s="1081" t="s">
        <v>1284</v>
      </c>
      <c r="AV546" s="1080" t="s">
        <v>1284</v>
      </c>
      <c r="AW546" s="1080" t="s">
        <v>3670</v>
      </c>
      <c r="AX546" s="1080" t="s">
        <v>1258</v>
      </c>
      <c r="AY546" s="1081" t="s">
        <v>1262</v>
      </c>
    </row>
    <row r="547" spans="2:51" s="1073" customFormat="1" ht="16.5" customHeight="1">
      <c r="B547" s="1079"/>
      <c r="C547" s="1178"/>
      <c r="D547" s="1178"/>
      <c r="E547" s="1191" t="s">
        <v>3256</v>
      </c>
      <c r="F547" s="1372" t="s">
        <v>1386</v>
      </c>
      <c r="G547" s="1373"/>
      <c r="H547" s="1373"/>
      <c r="I547" s="1373"/>
      <c r="J547" s="1178"/>
      <c r="K547" s="1192">
        <v>2922.582</v>
      </c>
      <c r="L547" s="1076"/>
      <c r="M547" s="1076"/>
      <c r="N547" s="1178"/>
      <c r="O547" s="1178"/>
      <c r="P547" s="1178"/>
      <c r="Q547" s="1178"/>
      <c r="R547" s="1078"/>
      <c r="T547" s="1077"/>
      <c r="U547" s="1076"/>
      <c r="V547" s="1076"/>
      <c r="W547" s="1076"/>
      <c r="X547" s="1076"/>
      <c r="Y547" s="1076"/>
      <c r="Z547" s="1076"/>
      <c r="AA547" s="1075"/>
      <c r="AT547" s="1074" t="s">
        <v>1285</v>
      </c>
      <c r="AU547" s="1074" t="s">
        <v>1284</v>
      </c>
      <c r="AV547" s="1073" t="s">
        <v>1261</v>
      </c>
      <c r="AW547" s="1073" t="s">
        <v>3670</v>
      </c>
      <c r="AX547" s="1073" t="s">
        <v>457</v>
      </c>
      <c r="AY547" s="1074" t="s">
        <v>1262</v>
      </c>
    </row>
    <row r="548" spans="2:65" s="1048" customFormat="1" ht="16.5" customHeight="1">
      <c r="B548" s="1072"/>
      <c r="C548" s="1185" t="s">
        <v>1895</v>
      </c>
      <c r="D548" s="1185" t="s">
        <v>1257</v>
      </c>
      <c r="E548" s="1186" t="s">
        <v>3623</v>
      </c>
      <c r="F548" s="1374" t="s">
        <v>3874</v>
      </c>
      <c r="G548" s="1374"/>
      <c r="H548" s="1374"/>
      <c r="I548" s="1374"/>
      <c r="J548" s="1187" t="s">
        <v>1292</v>
      </c>
      <c r="K548" s="1188">
        <v>903.55</v>
      </c>
      <c r="L548" s="1375">
        <v>0</v>
      </c>
      <c r="M548" s="1375"/>
      <c r="N548" s="1376">
        <f>ROUND(L548*K548,2)</f>
        <v>0</v>
      </c>
      <c r="O548" s="1376"/>
      <c r="P548" s="1376"/>
      <c r="Q548" s="1376"/>
      <c r="R548" s="1071"/>
      <c r="T548" s="1057" t="s">
        <v>3256</v>
      </c>
      <c r="U548" s="1070" t="s">
        <v>1256</v>
      </c>
      <c r="V548" s="1065"/>
      <c r="W548" s="1069">
        <f>V548*K548</f>
        <v>0</v>
      </c>
      <c r="X548" s="1069">
        <v>0</v>
      </c>
      <c r="Y548" s="1069">
        <f>X548*K548</f>
        <v>0</v>
      </c>
      <c r="Z548" s="1069">
        <v>0</v>
      </c>
      <c r="AA548" s="1068">
        <f>Z548*K548</f>
        <v>0</v>
      </c>
      <c r="AR548" s="1053" t="s">
        <v>1336</v>
      </c>
      <c r="AT548" s="1053" t="s">
        <v>1257</v>
      </c>
      <c r="AU548" s="1053" t="s">
        <v>1284</v>
      </c>
      <c r="AY548" s="1053" t="s">
        <v>1262</v>
      </c>
      <c r="BE548" s="1052">
        <f>IF(U548="základní",N548,0)</f>
        <v>0</v>
      </c>
      <c r="BF548" s="1052">
        <f>IF(U548="snížená",N548,0)</f>
        <v>0</v>
      </c>
      <c r="BG548" s="1052">
        <f>IF(U548="zákl. přenesená",N548,0)</f>
        <v>0</v>
      </c>
      <c r="BH548" s="1052">
        <f>IF(U548="sníž. přenesená",N548,0)</f>
        <v>0</v>
      </c>
      <c r="BI548" s="1052">
        <f>IF(U548="nulová",N548,0)</f>
        <v>0</v>
      </c>
      <c r="BJ548" s="1053" t="s">
        <v>457</v>
      </c>
      <c r="BK548" s="1052">
        <f>ROUND(L548*K548,2)</f>
        <v>0</v>
      </c>
      <c r="BL548" s="1053" t="s">
        <v>1336</v>
      </c>
      <c r="BM548" s="1053" t="s">
        <v>1477</v>
      </c>
    </row>
    <row r="549" spans="2:51" s="1080" customFormat="1" ht="16.5" customHeight="1">
      <c r="B549" s="1086"/>
      <c r="C549" s="1177"/>
      <c r="D549" s="1177"/>
      <c r="E549" s="1189" t="s">
        <v>3256</v>
      </c>
      <c r="F549" s="1377" t="s">
        <v>1884</v>
      </c>
      <c r="G549" s="1378"/>
      <c r="H549" s="1378"/>
      <c r="I549" s="1378"/>
      <c r="J549" s="1177"/>
      <c r="K549" s="1190">
        <v>903.55</v>
      </c>
      <c r="L549" s="1083"/>
      <c r="M549" s="1083"/>
      <c r="N549" s="1177"/>
      <c r="O549" s="1177"/>
      <c r="P549" s="1177"/>
      <c r="Q549" s="1177"/>
      <c r="R549" s="1085"/>
      <c r="T549" s="1084"/>
      <c r="U549" s="1083"/>
      <c r="V549" s="1083"/>
      <c r="W549" s="1083"/>
      <c r="X549" s="1083"/>
      <c r="Y549" s="1083"/>
      <c r="Z549" s="1083"/>
      <c r="AA549" s="1082"/>
      <c r="AT549" s="1081" t="s">
        <v>1285</v>
      </c>
      <c r="AU549" s="1081" t="s">
        <v>1284</v>
      </c>
      <c r="AV549" s="1080" t="s">
        <v>1284</v>
      </c>
      <c r="AW549" s="1080" t="s">
        <v>3670</v>
      </c>
      <c r="AX549" s="1080" t="s">
        <v>1258</v>
      </c>
      <c r="AY549" s="1081" t="s">
        <v>1262</v>
      </c>
    </row>
    <row r="550" spans="2:51" s="1073" customFormat="1" ht="16.5" customHeight="1">
      <c r="B550" s="1079"/>
      <c r="C550" s="1178"/>
      <c r="D550" s="1178"/>
      <c r="E550" s="1191" t="s">
        <v>3256</v>
      </c>
      <c r="F550" s="1372" t="s">
        <v>1386</v>
      </c>
      <c r="G550" s="1373"/>
      <c r="H550" s="1373"/>
      <c r="I550" s="1373"/>
      <c r="J550" s="1178"/>
      <c r="K550" s="1192">
        <v>903.55</v>
      </c>
      <c r="L550" s="1076"/>
      <c r="M550" s="1076"/>
      <c r="N550" s="1178"/>
      <c r="O550" s="1178"/>
      <c r="P550" s="1178"/>
      <c r="Q550" s="1178"/>
      <c r="R550" s="1078"/>
      <c r="T550" s="1077"/>
      <c r="U550" s="1076"/>
      <c r="V550" s="1076"/>
      <c r="W550" s="1076"/>
      <c r="X550" s="1076"/>
      <c r="Y550" s="1076"/>
      <c r="Z550" s="1076"/>
      <c r="AA550" s="1075"/>
      <c r="AT550" s="1074" t="s">
        <v>1285</v>
      </c>
      <c r="AU550" s="1074" t="s">
        <v>1284</v>
      </c>
      <c r="AV550" s="1073" t="s">
        <v>1261</v>
      </c>
      <c r="AW550" s="1073" t="s">
        <v>3670</v>
      </c>
      <c r="AX550" s="1073" t="s">
        <v>457</v>
      </c>
      <c r="AY550" s="1074" t="s">
        <v>1262</v>
      </c>
    </row>
    <row r="551" spans="2:65" s="1048" customFormat="1" ht="25.5" customHeight="1">
      <c r="B551" s="1072"/>
      <c r="C551" s="1193" t="s">
        <v>1891</v>
      </c>
      <c r="D551" s="1193" t="s">
        <v>1263</v>
      </c>
      <c r="E551" s="1194" t="s">
        <v>1882</v>
      </c>
      <c r="F551" s="1383" t="s">
        <v>1881</v>
      </c>
      <c r="G551" s="1383"/>
      <c r="H551" s="1383"/>
      <c r="I551" s="1383"/>
      <c r="J551" s="1195" t="s">
        <v>1292</v>
      </c>
      <c r="K551" s="1196">
        <v>975.834</v>
      </c>
      <c r="L551" s="1384">
        <v>0</v>
      </c>
      <c r="M551" s="1384"/>
      <c r="N551" s="1385">
        <f>ROUND(L551*K551,2)</f>
        <v>0</v>
      </c>
      <c r="O551" s="1376"/>
      <c r="P551" s="1376"/>
      <c r="Q551" s="1376"/>
      <c r="R551" s="1071"/>
      <c r="T551" s="1057" t="s">
        <v>3256</v>
      </c>
      <c r="U551" s="1070" t="s">
        <v>1256</v>
      </c>
      <c r="V551" s="1065"/>
      <c r="W551" s="1069">
        <f>V551*K551</f>
        <v>0</v>
      </c>
      <c r="X551" s="1069">
        <v>0</v>
      </c>
      <c r="Y551" s="1069">
        <f>X551*K551</f>
        <v>0</v>
      </c>
      <c r="Z551" s="1069">
        <v>0</v>
      </c>
      <c r="AA551" s="1068">
        <f>Z551*K551</f>
        <v>0</v>
      </c>
      <c r="AR551" s="1053" t="s">
        <v>1340</v>
      </c>
      <c r="AT551" s="1053" t="s">
        <v>1263</v>
      </c>
      <c r="AU551" s="1053" t="s">
        <v>1284</v>
      </c>
      <c r="AY551" s="1053" t="s">
        <v>1262</v>
      </c>
      <c r="BE551" s="1052">
        <f>IF(U551="základní",N551,0)</f>
        <v>0</v>
      </c>
      <c r="BF551" s="1052">
        <f>IF(U551="snížená",N551,0)</f>
        <v>0</v>
      </c>
      <c r="BG551" s="1052">
        <f>IF(U551="zákl. přenesená",N551,0)</f>
        <v>0</v>
      </c>
      <c r="BH551" s="1052">
        <f>IF(U551="sníž. přenesená",N551,0)</f>
        <v>0</v>
      </c>
      <c r="BI551" s="1052">
        <f>IF(U551="nulová",N551,0)</f>
        <v>0</v>
      </c>
      <c r="BJ551" s="1053" t="s">
        <v>457</v>
      </c>
      <c r="BK551" s="1052">
        <f>ROUND(L551*K551,2)</f>
        <v>0</v>
      </c>
      <c r="BL551" s="1053" t="s">
        <v>1336</v>
      </c>
      <c r="BM551" s="1053" t="s">
        <v>1471</v>
      </c>
    </row>
    <row r="552" spans="2:51" s="1080" customFormat="1" ht="16.5" customHeight="1">
      <c r="B552" s="1086"/>
      <c r="C552" s="1177"/>
      <c r="D552" s="1177"/>
      <c r="E552" s="1189" t="s">
        <v>3256</v>
      </c>
      <c r="F552" s="1377" t="s">
        <v>1880</v>
      </c>
      <c r="G552" s="1378"/>
      <c r="H552" s="1378"/>
      <c r="I552" s="1378"/>
      <c r="J552" s="1177"/>
      <c r="K552" s="1190">
        <v>975.834</v>
      </c>
      <c r="L552" s="1083"/>
      <c r="M552" s="1083"/>
      <c r="N552" s="1177"/>
      <c r="O552" s="1177"/>
      <c r="P552" s="1177"/>
      <c r="Q552" s="1177"/>
      <c r="R552" s="1085"/>
      <c r="T552" s="1084"/>
      <c r="U552" s="1083"/>
      <c r="V552" s="1083"/>
      <c r="W552" s="1083"/>
      <c r="X552" s="1083"/>
      <c r="Y552" s="1083"/>
      <c r="Z552" s="1083"/>
      <c r="AA552" s="1082"/>
      <c r="AT552" s="1081" t="s">
        <v>1285</v>
      </c>
      <c r="AU552" s="1081" t="s">
        <v>1284</v>
      </c>
      <c r="AV552" s="1080" t="s">
        <v>1284</v>
      </c>
      <c r="AW552" s="1080" t="s">
        <v>3670</v>
      </c>
      <c r="AX552" s="1080" t="s">
        <v>1258</v>
      </c>
      <c r="AY552" s="1081" t="s">
        <v>1262</v>
      </c>
    </row>
    <row r="553" spans="2:51" s="1073" customFormat="1" ht="16.5" customHeight="1">
      <c r="B553" s="1079"/>
      <c r="C553" s="1178"/>
      <c r="D553" s="1178"/>
      <c r="E553" s="1191" t="s">
        <v>3256</v>
      </c>
      <c r="F553" s="1372" t="s">
        <v>1386</v>
      </c>
      <c r="G553" s="1373"/>
      <c r="H553" s="1373"/>
      <c r="I553" s="1373"/>
      <c r="J553" s="1178"/>
      <c r="K553" s="1192">
        <v>975.834</v>
      </c>
      <c r="L553" s="1076"/>
      <c r="M553" s="1076"/>
      <c r="N553" s="1178"/>
      <c r="O553" s="1178"/>
      <c r="P553" s="1178"/>
      <c r="Q553" s="1178"/>
      <c r="R553" s="1078"/>
      <c r="T553" s="1077"/>
      <c r="U553" s="1076"/>
      <c r="V553" s="1076"/>
      <c r="W553" s="1076"/>
      <c r="X553" s="1076"/>
      <c r="Y553" s="1076"/>
      <c r="Z553" s="1076"/>
      <c r="AA553" s="1075"/>
      <c r="AT553" s="1074" t="s">
        <v>1285</v>
      </c>
      <c r="AU553" s="1074" t="s">
        <v>1284</v>
      </c>
      <c r="AV553" s="1073" t="s">
        <v>1261</v>
      </c>
      <c r="AW553" s="1073" t="s">
        <v>3670</v>
      </c>
      <c r="AX553" s="1073" t="s">
        <v>457</v>
      </c>
      <c r="AY553" s="1074" t="s">
        <v>1262</v>
      </c>
    </row>
    <row r="554" spans="2:65" s="1048" customFormat="1" ht="25.5" customHeight="1">
      <c r="B554" s="1072"/>
      <c r="C554" s="1185" t="s">
        <v>1889</v>
      </c>
      <c r="D554" s="1185" t="s">
        <v>1257</v>
      </c>
      <c r="E554" s="1186" t="s">
        <v>1878</v>
      </c>
      <c r="F554" s="1374" t="s">
        <v>1877</v>
      </c>
      <c r="G554" s="1374"/>
      <c r="H554" s="1374"/>
      <c r="I554" s="1374"/>
      <c r="J554" s="1187" t="s">
        <v>1287</v>
      </c>
      <c r="K554" s="1188">
        <v>11.391</v>
      </c>
      <c r="L554" s="1375">
        <v>0</v>
      </c>
      <c r="M554" s="1375"/>
      <c r="N554" s="1376">
        <f>ROUND(L554*K554,2)</f>
        <v>0</v>
      </c>
      <c r="O554" s="1376"/>
      <c r="P554" s="1376"/>
      <c r="Q554" s="1376"/>
      <c r="R554" s="1071"/>
      <c r="T554" s="1057" t="s">
        <v>3256</v>
      </c>
      <c r="U554" s="1070" t="s">
        <v>1256</v>
      </c>
      <c r="V554" s="1065"/>
      <c r="W554" s="1069">
        <f>V554*K554</f>
        <v>0</v>
      </c>
      <c r="X554" s="1069">
        <v>0</v>
      </c>
      <c r="Y554" s="1069">
        <f>X554*K554</f>
        <v>0</v>
      </c>
      <c r="Z554" s="1069">
        <v>0</v>
      </c>
      <c r="AA554" s="1068">
        <f>Z554*K554</f>
        <v>0</v>
      </c>
      <c r="AR554" s="1053" t="s">
        <v>1336</v>
      </c>
      <c r="AT554" s="1053" t="s">
        <v>1257</v>
      </c>
      <c r="AU554" s="1053" t="s">
        <v>1284</v>
      </c>
      <c r="AY554" s="1053" t="s">
        <v>1262</v>
      </c>
      <c r="BE554" s="1052">
        <f>IF(U554="základní",N554,0)</f>
        <v>0</v>
      </c>
      <c r="BF554" s="1052">
        <f>IF(U554="snížená",N554,0)</f>
        <v>0</v>
      </c>
      <c r="BG554" s="1052">
        <f>IF(U554="zákl. přenesená",N554,0)</f>
        <v>0</v>
      </c>
      <c r="BH554" s="1052">
        <f>IF(U554="sníž. přenesená",N554,0)</f>
        <v>0</v>
      </c>
      <c r="BI554" s="1052">
        <f>IF(U554="nulová",N554,0)</f>
        <v>0</v>
      </c>
      <c r="BJ554" s="1053" t="s">
        <v>457</v>
      </c>
      <c r="BK554" s="1052">
        <f>ROUND(L554*K554,2)</f>
        <v>0</v>
      </c>
      <c r="BL554" s="1053" t="s">
        <v>1336</v>
      </c>
      <c r="BM554" s="1053" t="s">
        <v>1457</v>
      </c>
    </row>
    <row r="555" spans="2:63" s="1087" customFormat="1" ht="29.85" customHeight="1">
      <c r="B555" s="1096"/>
      <c r="C555" s="1182"/>
      <c r="D555" s="1184" t="s">
        <v>1876</v>
      </c>
      <c r="E555" s="1184"/>
      <c r="F555" s="1184"/>
      <c r="G555" s="1184"/>
      <c r="H555" s="1184"/>
      <c r="I555" s="1184"/>
      <c r="J555" s="1184"/>
      <c r="K555" s="1184"/>
      <c r="L555" s="1097"/>
      <c r="M555" s="1097"/>
      <c r="N555" s="1388">
        <f>BK555</f>
        <v>0</v>
      </c>
      <c r="O555" s="1389"/>
      <c r="P555" s="1389"/>
      <c r="Q555" s="1389"/>
      <c r="R555" s="1095"/>
      <c r="T555" s="1094"/>
      <c r="U555" s="1092"/>
      <c r="V555" s="1092"/>
      <c r="W555" s="1093">
        <f>SUM(W556:W607)</f>
        <v>0</v>
      </c>
      <c r="X555" s="1092"/>
      <c r="Y555" s="1093">
        <f>SUM(Y556:Y607)</f>
        <v>0</v>
      </c>
      <c r="Z555" s="1092"/>
      <c r="AA555" s="1091">
        <f>SUM(AA556:AA607)</f>
        <v>0</v>
      </c>
      <c r="AR555" s="1089" t="s">
        <v>1284</v>
      </c>
      <c r="AT555" s="1090" t="s">
        <v>1259</v>
      </c>
      <c r="AU555" s="1090" t="s">
        <v>457</v>
      </c>
      <c r="AY555" s="1089" t="s">
        <v>1262</v>
      </c>
      <c r="BK555" s="1088">
        <f>SUM(BK556:BK607)</f>
        <v>0</v>
      </c>
    </row>
    <row r="556" spans="2:65" s="1048" customFormat="1" ht="38.25" customHeight="1">
      <c r="B556" s="1072"/>
      <c r="C556" s="1185" t="s">
        <v>1886</v>
      </c>
      <c r="D556" s="1185" t="s">
        <v>1257</v>
      </c>
      <c r="E556" s="1186" t="s">
        <v>1870</v>
      </c>
      <c r="F556" s="1374" t="s">
        <v>1869</v>
      </c>
      <c r="G556" s="1374"/>
      <c r="H556" s="1374"/>
      <c r="I556" s="1374"/>
      <c r="J556" s="1187" t="s">
        <v>1292</v>
      </c>
      <c r="K556" s="1188">
        <v>836.79</v>
      </c>
      <c r="L556" s="1375">
        <v>0</v>
      </c>
      <c r="M556" s="1375"/>
      <c r="N556" s="1376">
        <f>ROUND(L556*K556,2)</f>
        <v>0</v>
      </c>
      <c r="O556" s="1376"/>
      <c r="P556" s="1376"/>
      <c r="Q556" s="1376"/>
      <c r="R556" s="1071"/>
      <c r="T556" s="1057" t="s">
        <v>3256</v>
      </c>
      <c r="U556" s="1070" t="s">
        <v>1256</v>
      </c>
      <c r="V556" s="1065"/>
      <c r="W556" s="1069">
        <f>V556*K556</f>
        <v>0</v>
      </c>
      <c r="X556" s="1069">
        <v>0</v>
      </c>
      <c r="Y556" s="1069">
        <f>X556*K556</f>
        <v>0</v>
      </c>
      <c r="Z556" s="1069">
        <v>0</v>
      </c>
      <c r="AA556" s="1068">
        <f>Z556*K556</f>
        <v>0</v>
      </c>
      <c r="AR556" s="1053" t="s">
        <v>1336</v>
      </c>
      <c r="AT556" s="1053" t="s">
        <v>1257</v>
      </c>
      <c r="AU556" s="1053" t="s">
        <v>1284</v>
      </c>
      <c r="AY556" s="1053" t="s">
        <v>1262</v>
      </c>
      <c r="BE556" s="1052">
        <f>IF(U556="základní",N556,0)</f>
        <v>0</v>
      </c>
      <c r="BF556" s="1052">
        <f>IF(U556="snížená",N556,0)</f>
        <v>0</v>
      </c>
      <c r="BG556" s="1052">
        <f>IF(U556="zákl. přenesená",N556,0)</f>
        <v>0</v>
      </c>
      <c r="BH556" s="1052">
        <f>IF(U556="sníž. přenesená",N556,0)</f>
        <v>0</v>
      </c>
      <c r="BI556" s="1052">
        <f>IF(U556="nulová",N556,0)</f>
        <v>0</v>
      </c>
      <c r="BJ556" s="1053" t="s">
        <v>457</v>
      </c>
      <c r="BK556" s="1052">
        <f>ROUND(L556*K556,2)</f>
        <v>0</v>
      </c>
      <c r="BL556" s="1053" t="s">
        <v>1336</v>
      </c>
      <c r="BM556" s="1053" t="s">
        <v>1450</v>
      </c>
    </row>
    <row r="557" spans="2:51" s="1080" customFormat="1" ht="16.5" customHeight="1">
      <c r="B557" s="1086"/>
      <c r="C557" s="1177"/>
      <c r="D557" s="1177"/>
      <c r="E557" s="1189" t="s">
        <v>3256</v>
      </c>
      <c r="F557" s="1377" t="s">
        <v>1396</v>
      </c>
      <c r="G557" s="1378"/>
      <c r="H557" s="1378"/>
      <c r="I557" s="1378"/>
      <c r="J557" s="1177"/>
      <c r="K557" s="1190">
        <v>226.43</v>
      </c>
      <c r="L557" s="1083"/>
      <c r="M557" s="1083"/>
      <c r="N557" s="1177"/>
      <c r="O557" s="1177"/>
      <c r="P557" s="1177"/>
      <c r="Q557" s="1177"/>
      <c r="R557" s="1085"/>
      <c r="T557" s="1084"/>
      <c r="U557" s="1083"/>
      <c r="V557" s="1083"/>
      <c r="W557" s="1083"/>
      <c r="X557" s="1083"/>
      <c r="Y557" s="1083"/>
      <c r="Z557" s="1083"/>
      <c r="AA557" s="1082"/>
      <c r="AT557" s="1081" t="s">
        <v>1285</v>
      </c>
      <c r="AU557" s="1081" t="s">
        <v>1284</v>
      </c>
      <c r="AV557" s="1080" t="s">
        <v>1284</v>
      </c>
      <c r="AW557" s="1080" t="s">
        <v>3670</v>
      </c>
      <c r="AX557" s="1080" t="s">
        <v>1258</v>
      </c>
      <c r="AY557" s="1081" t="s">
        <v>1262</v>
      </c>
    </row>
    <row r="558" spans="2:51" s="1080" customFormat="1" ht="16.5" customHeight="1">
      <c r="B558" s="1086"/>
      <c r="C558" s="1177"/>
      <c r="D558" s="1177"/>
      <c r="E558" s="1189" t="s">
        <v>3256</v>
      </c>
      <c r="F558" s="1379" t="s">
        <v>1395</v>
      </c>
      <c r="G558" s="1380"/>
      <c r="H558" s="1380"/>
      <c r="I558" s="1380"/>
      <c r="J558" s="1177"/>
      <c r="K558" s="1190">
        <v>17.44</v>
      </c>
      <c r="L558" s="1083"/>
      <c r="M558" s="1083"/>
      <c r="N558" s="1177"/>
      <c r="O558" s="1177"/>
      <c r="P558" s="1177"/>
      <c r="Q558" s="1177"/>
      <c r="R558" s="1085"/>
      <c r="T558" s="1084"/>
      <c r="U558" s="1083"/>
      <c r="V558" s="1083"/>
      <c r="W558" s="1083"/>
      <c r="X558" s="1083"/>
      <c r="Y558" s="1083"/>
      <c r="Z558" s="1083"/>
      <c r="AA558" s="1082"/>
      <c r="AT558" s="1081" t="s">
        <v>1285</v>
      </c>
      <c r="AU558" s="1081" t="s">
        <v>1284</v>
      </c>
      <c r="AV558" s="1080" t="s">
        <v>1284</v>
      </c>
      <c r="AW558" s="1080" t="s">
        <v>3670</v>
      </c>
      <c r="AX558" s="1080" t="s">
        <v>1258</v>
      </c>
      <c r="AY558" s="1081" t="s">
        <v>1262</v>
      </c>
    </row>
    <row r="559" spans="2:51" s="1080" customFormat="1" ht="16.5" customHeight="1">
      <c r="B559" s="1086"/>
      <c r="C559" s="1177"/>
      <c r="D559" s="1177"/>
      <c r="E559" s="1189" t="s">
        <v>3256</v>
      </c>
      <c r="F559" s="1379" t="s">
        <v>1394</v>
      </c>
      <c r="G559" s="1380"/>
      <c r="H559" s="1380"/>
      <c r="I559" s="1380"/>
      <c r="J559" s="1177"/>
      <c r="K559" s="1190">
        <v>36.88</v>
      </c>
      <c r="L559" s="1083"/>
      <c r="M559" s="1083"/>
      <c r="N559" s="1177"/>
      <c r="O559" s="1177"/>
      <c r="P559" s="1177"/>
      <c r="Q559" s="1177"/>
      <c r="R559" s="1085"/>
      <c r="T559" s="1084"/>
      <c r="U559" s="1083"/>
      <c r="V559" s="1083"/>
      <c r="W559" s="1083"/>
      <c r="X559" s="1083"/>
      <c r="Y559" s="1083"/>
      <c r="Z559" s="1083"/>
      <c r="AA559" s="1082"/>
      <c r="AT559" s="1081" t="s">
        <v>1285</v>
      </c>
      <c r="AU559" s="1081" t="s">
        <v>1284</v>
      </c>
      <c r="AV559" s="1080" t="s">
        <v>1284</v>
      </c>
      <c r="AW559" s="1080" t="s">
        <v>3670</v>
      </c>
      <c r="AX559" s="1080" t="s">
        <v>1258</v>
      </c>
      <c r="AY559" s="1081" t="s">
        <v>1262</v>
      </c>
    </row>
    <row r="560" spans="2:51" s="1080" customFormat="1" ht="16.5" customHeight="1">
      <c r="B560" s="1086"/>
      <c r="C560" s="1177"/>
      <c r="D560" s="1177"/>
      <c r="E560" s="1189" t="s">
        <v>3256</v>
      </c>
      <c r="F560" s="1379" t="s">
        <v>1393</v>
      </c>
      <c r="G560" s="1380"/>
      <c r="H560" s="1380"/>
      <c r="I560" s="1380"/>
      <c r="J560" s="1177"/>
      <c r="K560" s="1190">
        <v>157.08</v>
      </c>
      <c r="L560" s="1083"/>
      <c r="M560" s="1083"/>
      <c r="N560" s="1177"/>
      <c r="O560" s="1177"/>
      <c r="P560" s="1177"/>
      <c r="Q560" s="1177"/>
      <c r="R560" s="1085"/>
      <c r="T560" s="1084"/>
      <c r="U560" s="1083"/>
      <c r="V560" s="1083"/>
      <c r="W560" s="1083"/>
      <c r="X560" s="1083"/>
      <c r="Y560" s="1083"/>
      <c r="Z560" s="1083"/>
      <c r="AA560" s="1082"/>
      <c r="AT560" s="1081" t="s">
        <v>1285</v>
      </c>
      <c r="AU560" s="1081" t="s">
        <v>1284</v>
      </c>
      <c r="AV560" s="1080" t="s">
        <v>1284</v>
      </c>
      <c r="AW560" s="1080" t="s">
        <v>3670</v>
      </c>
      <c r="AX560" s="1080" t="s">
        <v>1258</v>
      </c>
      <c r="AY560" s="1081" t="s">
        <v>1262</v>
      </c>
    </row>
    <row r="561" spans="2:51" s="1080" customFormat="1" ht="16.5" customHeight="1">
      <c r="B561" s="1086"/>
      <c r="C561" s="1177"/>
      <c r="D561" s="1177"/>
      <c r="E561" s="1189" t="s">
        <v>3256</v>
      </c>
      <c r="F561" s="1379" t="s">
        <v>1392</v>
      </c>
      <c r="G561" s="1380"/>
      <c r="H561" s="1380"/>
      <c r="I561" s="1380"/>
      <c r="J561" s="1177"/>
      <c r="K561" s="1190">
        <v>398.96</v>
      </c>
      <c r="L561" s="1083"/>
      <c r="M561" s="1083"/>
      <c r="N561" s="1177"/>
      <c r="O561" s="1177"/>
      <c r="P561" s="1177"/>
      <c r="Q561" s="1177"/>
      <c r="R561" s="1085"/>
      <c r="T561" s="1084"/>
      <c r="U561" s="1083"/>
      <c r="V561" s="1083"/>
      <c r="W561" s="1083"/>
      <c r="X561" s="1083"/>
      <c r="Y561" s="1083"/>
      <c r="Z561" s="1083"/>
      <c r="AA561" s="1082"/>
      <c r="AT561" s="1081" t="s">
        <v>1285</v>
      </c>
      <c r="AU561" s="1081" t="s">
        <v>1284</v>
      </c>
      <c r="AV561" s="1080" t="s">
        <v>1284</v>
      </c>
      <c r="AW561" s="1080" t="s">
        <v>3670</v>
      </c>
      <c r="AX561" s="1080" t="s">
        <v>1258</v>
      </c>
      <c r="AY561" s="1081" t="s">
        <v>1262</v>
      </c>
    </row>
    <row r="562" spans="2:51" s="1073" customFormat="1" ht="16.5" customHeight="1">
      <c r="B562" s="1079"/>
      <c r="C562" s="1178"/>
      <c r="D562" s="1178"/>
      <c r="E562" s="1191" t="s">
        <v>3256</v>
      </c>
      <c r="F562" s="1372" t="s">
        <v>1386</v>
      </c>
      <c r="G562" s="1373"/>
      <c r="H562" s="1373"/>
      <c r="I562" s="1373"/>
      <c r="J562" s="1178"/>
      <c r="K562" s="1192">
        <v>836.79</v>
      </c>
      <c r="L562" s="1076"/>
      <c r="M562" s="1076"/>
      <c r="N562" s="1178"/>
      <c r="O562" s="1178"/>
      <c r="P562" s="1178"/>
      <c r="Q562" s="1178"/>
      <c r="R562" s="1078"/>
      <c r="T562" s="1077"/>
      <c r="U562" s="1076"/>
      <c r="V562" s="1076"/>
      <c r="W562" s="1076"/>
      <c r="X562" s="1076"/>
      <c r="Y562" s="1076"/>
      <c r="Z562" s="1076"/>
      <c r="AA562" s="1075"/>
      <c r="AT562" s="1074" t="s">
        <v>1285</v>
      </c>
      <c r="AU562" s="1074" t="s">
        <v>1284</v>
      </c>
      <c r="AV562" s="1073" t="s">
        <v>1261</v>
      </c>
      <c r="AW562" s="1073" t="s">
        <v>3670</v>
      </c>
      <c r="AX562" s="1073" t="s">
        <v>457</v>
      </c>
      <c r="AY562" s="1074" t="s">
        <v>1262</v>
      </c>
    </row>
    <row r="563" spans="2:65" s="1048" customFormat="1" ht="25.5" customHeight="1">
      <c r="B563" s="1072"/>
      <c r="C563" s="1193" t="s">
        <v>1883</v>
      </c>
      <c r="D563" s="1193" t="s">
        <v>1263</v>
      </c>
      <c r="E563" s="1194" t="s">
        <v>1873</v>
      </c>
      <c r="F563" s="1383" t="s">
        <v>1872</v>
      </c>
      <c r="G563" s="1383"/>
      <c r="H563" s="1383"/>
      <c r="I563" s="1383"/>
      <c r="J563" s="1195" t="s">
        <v>1292</v>
      </c>
      <c r="K563" s="1196">
        <v>870</v>
      </c>
      <c r="L563" s="1384">
        <v>0</v>
      </c>
      <c r="M563" s="1384"/>
      <c r="N563" s="1385">
        <f>ROUND(L563*K563,2)</f>
        <v>0</v>
      </c>
      <c r="O563" s="1376"/>
      <c r="P563" s="1376"/>
      <c r="Q563" s="1376"/>
      <c r="R563" s="1071"/>
      <c r="T563" s="1057" t="s">
        <v>3256</v>
      </c>
      <c r="U563" s="1070" t="s">
        <v>1256</v>
      </c>
      <c r="V563" s="1065"/>
      <c r="W563" s="1069">
        <f>V563*K563</f>
        <v>0</v>
      </c>
      <c r="X563" s="1069">
        <v>0</v>
      </c>
      <c r="Y563" s="1069">
        <f>X563*K563</f>
        <v>0</v>
      </c>
      <c r="Z563" s="1069">
        <v>0</v>
      </c>
      <c r="AA563" s="1068">
        <f>Z563*K563</f>
        <v>0</v>
      </c>
      <c r="AR563" s="1053" t="s">
        <v>1340</v>
      </c>
      <c r="AT563" s="1053" t="s">
        <v>1263</v>
      </c>
      <c r="AU563" s="1053" t="s">
        <v>1284</v>
      </c>
      <c r="AY563" s="1053" t="s">
        <v>1262</v>
      </c>
      <c r="BE563" s="1052">
        <f>IF(U563="základní",N563,0)</f>
        <v>0</v>
      </c>
      <c r="BF563" s="1052">
        <f>IF(U563="snížená",N563,0)</f>
        <v>0</v>
      </c>
      <c r="BG563" s="1052">
        <f>IF(U563="zákl. přenesená",N563,0)</f>
        <v>0</v>
      </c>
      <c r="BH563" s="1052">
        <f>IF(U563="sníž. přenesená",N563,0)</f>
        <v>0</v>
      </c>
      <c r="BI563" s="1052">
        <f>IF(U563="nulová",N563,0)</f>
        <v>0</v>
      </c>
      <c r="BJ563" s="1053" t="s">
        <v>457</v>
      </c>
      <c r="BK563" s="1052">
        <f>ROUND(L563*K563,2)</f>
        <v>0</v>
      </c>
      <c r="BL563" s="1053" t="s">
        <v>1336</v>
      </c>
      <c r="BM563" s="1053" t="s">
        <v>1443</v>
      </c>
    </row>
    <row r="564" spans="2:65" s="1048" customFormat="1" ht="38.25" customHeight="1">
      <c r="B564" s="1072"/>
      <c r="C564" s="1185" t="s">
        <v>1879</v>
      </c>
      <c r="D564" s="1185" t="s">
        <v>1257</v>
      </c>
      <c r="E564" s="1186" t="s">
        <v>1870</v>
      </c>
      <c r="F564" s="1374" t="s">
        <v>1869</v>
      </c>
      <c r="G564" s="1374"/>
      <c r="H564" s="1374"/>
      <c r="I564" s="1374"/>
      <c r="J564" s="1187" t="s">
        <v>1292</v>
      </c>
      <c r="K564" s="1188">
        <v>549.12</v>
      </c>
      <c r="L564" s="1375">
        <v>0</v>
      </c>
      <c r="M564" s="1375"/>
      <c r="N564" s="1376">
        <f>ROUND(L564*K564,2)</f>
        <v>0</v>
      </c>
      <c r="O564" s="1376"/>
      <c r="P564" s="1376"/>
      <c r="Q564" s="1376"/>
      <c r="R564" s="1071"/>
      <c r="T564" s="1057" t="s">
        <v>3256</v>
      </c>
      <c r="U564" s="1070" t="s">
        <v>1256</v>
      </c>
      <c r="V564" s="1065"/>
      <c r="W564" s="1069">
        <f>V564*K564</f>
        <v>0</v>
      </c>
      <c r="X564" s="1069">
        <v>0</v>
      </c>
      <c r="Y564" s="1069">
        <f>X564*K564</f>
        <v>0</v>
      </c>
      <c r="Z564" s="1069">
        <v>0</v>
      </c>
      <c r="AA564" s="1068">
        <f>Z564*K564</f>
        <v>0</v>
      </c>
      <c r="AR564" s="1053" t="s">
        <v>1336</v>
      </c>
      <c r="AT564" s="1053" t="s">
        <v>1257</v>
      </c>
      <c r="AU564" s="1053" t="s">
        <v>1284</v>
      </c>
      <c r="AY564" s="1053" t="s">
        <v>1262</v>
      </c>
      <c r="BE564" s="1052">
        <f>IF(U564="základní",N564,0)</f>
        <v>0</v>
      </c>
      <c r="BF564" s="1052">
        <f>IF(U564="snížená",N564,0)</f>
        <v>0</v>
      </c>
      <c r="BG564" s="1052">
        <f>IF(U564="zákl. přenesená",N564,0)</f>
        <v>0</v>
      </c>
      <c r="BH564" s="1052">
        <f>IF(U564="sníž. přenesená",N564,0)</f>
        <v>0</v>
      </c>
      <c r="BI564" s="1052">
        <f>IF(U564="nulová",N564,0)</f>
        <v>0</v>
      </c>
      <c r="BJ564" s="1053" t="s">
        <v>457</v>
      </c>
      <c r="BK564" s="1052">
        <f>ROUND(L564*K564,2)</f>
        <v>0</v>
      </c>
      <c r="BL564" s="1053" t="s">
        <v>1336</v>
      </c>
      <c r="BM564" s="1053" t="s">
        <v>1436</v>
      </c>
    </row>
    <row r="565" spans="2:51" s="1080" customFormat="1" ht="16.5" customHeight="1">
      <c r="B565" s="1086"/>
      <c r="C565" s="1177"/>
      <c r="D565" s="1177"/>
      <c r="E565" s="1189" t="s">
        <v>3256</v>
      </c>
      <c r="F565" s="1377" t="s">
        <v>1391</v>
      </c>
      <c r="G565" s="1378"/>
      <c r="H565" s="1378"/>
      <c r="I565" s="1378"/>
      <c r="J565" s="1177"/>
      <c r="K565" s="1190">
        <v>297.34</v>
      </c>
      <c r="L565" s="1083"/>
      <c r="M565" s="1083"/>
      <c r="N565" s="1177"/>
      <c r="O565" s="1177"/>
      <c r="P565" s="1177"/>
      <c r="Q565" s="1177"/>
      <c r="R565" s="1085"/>
      <c r="T565" s="1084"/>
      <c r="U565" s="1083"/>
      <c r="V565" s="1083"/>
      <c r="W565" s="1083"/>
      <c r="X565" s="1083"/>
      <c r="Y565" s="1083"/>
      <c r="Z565" s="1083"/>
      <c r="AA565" s="1082"/>
      <c r="AT565" s="1081" t="s">
        <v>1285</v>
      </c>
      <c r="AU565" s="1081" t="s">
        <v>1284</v>
      </c>
      <c r="AV565" s="1080" t="s">
        <v>1284</v>
      </c>
      <c r="AW565" s="1080" t="s">
        <v>3670</v>
      </c>
      <c r="AX565" s="1080" t="s">
        <v>1258</v>
      </c>
      <c r="AY565" s="1081" t="s">
        <v>1262</v>
      </c>
    </row>
    <row r="566" spans="2:51" s="1080" customFormat="1" ht="16.5" customHeight="1">
      <c r="B566" s="1086"/>
      <c r="C566" s="1177"/>
      <c r="D566" s="1177"/>
      <c r="E566" s="1189" t="s">
        <v>3256</v>
      </c>
      <c r="F566" s="1379" t="s">
        <v>1390</v>
      </c>
      <c r="G566" s="1380"/>
      <c r="H566" s="1380"/>
      <c r="I566" s="1380"/>
      <c r="J566" s="1177"/>
      <c r="K566" s="1190">
        <v>31.88</v>
      </c>
      <c r="L566" s="1083"/>
      <c r="M566" s="1083"/>
      <c r="N566" s="1177"/>
      <c r="O566" s="1177"/>
      <c r="P566" s="1177"/>
      <c r="Q566" s="1177"/>
      <c r="R566" s="1085"/>
      <c r="T566" s="1084"/>
      <c r="U566" s="1083"/>
      <c r="V566" s="1083"/>
      <c r="W566" s="1083"/>
      <c r="X566" s="1083"/>
      <c r="Y566" s="1083"/>
      <c r="Z566" s="1083"/>
      <c r="AA566" s="1082"/>
      <c r="AT566" s="1081" t="s">
        <v>1285</v>
      </c>
      <c r="AU566" s="1081" t="s">
        <v>1284</v>
      </c>
      <c r="AV566" s="1080" t="s">
        <v>1284</v>
      </c>
      <c r="AW566" s="1080" t="s">
        <v>3670</v>
      </c>
      <c r="AX566" s="1080" t="s">
        <v>1258</v>
      </c>
      <c r="AY566" s="1081" t="s">
        <v>1262</v>
      </c>
    </row>
    <row r="567" spans="2:51" s="1080" customFormat="1" ht="16.5" customHeight="1">
      <c r="B567" s="1086"/>
      <c r="C567" s="1177"/>
      <c r="D567" s="1177"/>
      <c r="E567" s="1189" t="s">
        <v>3256</v>
      </c>
      <c r="F567" s="1379" t="s">
        <v>1389</v>
      </c>
      <c r="G567" s="1380"/>
      <c r="H567" s="1380"/>
      <c r="I567" s="1380"/>
      <c r="J567" s="1177"/>
      <c r="K567" s="1190">
        <v>85.1</v>
      </c>
      <c r="L567" s="1083"/>
      <c r="M567" s="1083"/>
      <c r="N567" s="1177"/>
      <c r="O567" s="1177"/>
      <c r="P567" s="1177"/>
      <c r="Q567" s="1177"/>
      <c r="R567" s="1085"/>
      <c r="T567" s="1084"/>
      <c r="U567" s="1083"/>
      <c r="V567" s="1083"/>
      <c r="W567" s="1083"/>
      <c r="X567" s="1083"/>
      <c r="Y567" s="1083"/>
      <c r="Z567" s="1083"/>
      <c r="AA567" s="1082"/>
      <c r="AT567" s="1081" t="s">
        <v>1285</v>
      </c>
      <c r="AU567" s="1081" t="s">
        <v>1284</v>
      </c>
      <c r="AV567" s="1080" t="s">
        <v>1284</v>
      </c>
      <c r="AW567" s="1080" t="s">
        <v>3670</v>
      </c>
      <c r="AX567" s="1080" t="s">
        <v>1258</v>
      </c>
      <c r="AY567" s="1081" t="s">
        <v>1262</v>
      </c>
    </row>
    <row r="568" spans="2:51" s="1080" customFormat="1" ht="16.5" customHeight="1">
      <c r="B568" s="1086"/>
      <c r="C568" s="1177"/>
      <c r="D568" s="1177"/>
      <c r="E568" s="1189" t="s">
        <v>3256</v>
      </c>
      <c r="F568" s="1379" t="s">
        <v>1388</v>
      </c>
      <c r="G568" s="1380"/>
      <c r="H568" s="1380"/>
      <c r="I568" s="1380"/>
      <c r="J568" s="1177"/>
      <c r="K568" s="1190">
        <v>111.12</v>
      </c>
      <c r="L568" s="1083"/>
      <c r="M568" s="1083"/>
      <c r="N568" s="1177"/>
      <c r="O568" s="1177"/>
      <c r="P568" s="1177"/>
      <c r="Q568" s="1177"/>
      <c r="R568" s="1085"/>
      <c r="T568" s="1084"/>
      <c r="U568" s="1083"/>
      <c r="V568" s="1083"/>
      <c r="W568" s="1083"/>
      <c r="X568" s="1083"/>
      <c r="Y568" s="1083"/>
      <c r="Z568" s="1083"/>
      <c r="AA568" s="1082"/>
      <c r="AT568" s="1081" t="s">
        <v>1285</v>
      </c>
      <c r="AU568" s="1081" t="s">
        <v>1284</v>
      </c>
      <c r="AV568" s="1080" t="s">
        <v>1284</v>
      </c>
      <c r="AW568" s="1080" t="s">
        <v>3670</v>
      </c>
      <c r="AX568" s="1080" t="s">
        <v>1258</v>
      </c>
      <c r="AY568" s="1081" t="s">
        <v>1262</v>
      </c>
    </row>
    <row r="569" spans="2:51" s="1080" customFormat="1" ht="16.5" customHeight="1">
      <c r="B569" s="1086"/>
      <c r="C569" s="1177"/>
      <c r="D569" s="1177"/>
      <c r="E569" s="1189" t="s">
        <v>3256</v>
      </c>
      <c r="F569" s="1379" t="s">
        <v>1387</v>
      </c>
      <c r="G569" s="1380"/>
      <c r="H569" s="1380"/>
      <c r="I569" s="1380"/>
      <c r="J569" s="1177"/>
      <c r="K569" s="1190">
        <v>23.68</v>
      </c>
      <c r="L569" s="1083"/>
      <c r="M569" s="1083"/>
      <c r="N569" s="1177"/>
      <c r="O569" s="1177"/>
      <c r="P569" s="1177"/>
      <c r="Q569" s="1177"/>
      <c r="R569" s="1085"/>
      <c r="T569" s="1084"/>
      <c r="U569" s="1083"/>
      <c r="V569" s="1083"/>
      <c r="W569" s="1083"/>
      <c r="X569" s="1083"/>
      <c r="Y569" s="1083"/>
      <c r="Z569" s="1083"/>
      <c r="AA569" s="1082"/>
      <c r="AT569" s="1081" t="s">
        <v>1285</v>
      </c>
      <c r="AU569" s="1081" t="s">
        <v>1284</v>
      </c>
      <c r="AV569" s="1080" t="s">
        <v>1284</v>
      </c>
      <c r="AW569" s="1080" t="s">
        <v>3670</v>
      </c>
      <c r="AX569" s="1080" t="s">
        <v>1258</v>
      </c>
      <c r="AY569" s="1081" t="s">
        <v>1262</v>
      </c>
    </row>
    <row r="570" spans="2:51" s="1073" customFormat="1" ht="16.5" customHeight="1">
      <c r="B570" s="1079"/>
      <c r="C570" s="1178"/>
      <c r="D570" s="1178"/>
      <c r="E570" s="1191" t="s">
        <v>3256</v>
      </c>
      <c r="F570" s="1372" t="s">
        <v>1386</v>
      </c>
      <c r="G570" s="1373"/>
      <c r="H570" s="1373"/>
      <c r="I570" s="1373"/>
      <c r="J570" s="1178"/>
      <c r="K570" s="1192">
        <v>549.12</v>
      </c>
      <c r="L570" s="1076"/>
      <c r="M570" s="1076"/>
      <c r="N570" s="1178"/>
      <c r="O570" s="1178"/>
      <c r="P570" s="1178"/>
      <c r="Q570" s="1178"/>
      <c r="R570" s="1078"/>
      <c r="T570" s="1077"/>
      <c r="U570" s="1076"/>
      <c r="V570" s="1076"/>
      <c r="W570" s="1076"/>
      <c r="X570" s="1076"/>
      <c r="Y570" s="1076"/>
      <c r="Z570" s="1076"/>
      <c r="AA570" s="1075"/>
      <c r="AT570" s="1074" t="s">
        <v>1285</v>
      </c>
      <c r="AU570" s="1074" t="s">
        <v>1284</v>
      </c>
      <c r="AV570" s="1073" t="s">
        <v>1261</v>
      </c>
      <c r="AW570" s="1073" t="s">
        <v>3670</v>
      </c>
      <c r="AX570" s="1073" t="s">
        <v>457</v>
      </c>
      <c r="AY570" s="1074" t="s">
        <v>1262</v>
      </c>
    </row>
    <row r="571" spans="2:65" s="1048" customFormat="1" ht="25.5" customHeight="1">
      <c r="B571" s="1072"/>
      <c r="C571" s="1193" t="s">
        <v>1875</v>
      </c>
      <c r="D571" s="1193" t="s">
        <v>1263</v>
      </c>
      <c r="E571" s="1194" t="s">
        <v>1867</v>
      </c>
      <c r="F571" s="1383" t="s">
        <v>1866</v>
      </c>
      <c r="G571" s="1383"/>
      <c r="H571" s="1383"/>
      <c r="I571" s="1383"/>
      <c r="J571" s="1195" t="s">
        <v>1292</v>
      </c>
      <c r="K571" s="1196">
        <v>600</v>
      </c>
      <c r="L571" s="1384">
        <v>0</v>
      </c>
      <c r="M571" s="1384"/>
      <c r="N571" s="1385">
        <f>ROUND(L571*K571,2)</f>
        <v>0</v>
      </c>
      <c r="O571" s="1376"/>
      <c r="P571" s="1376"/>
      <c r="Q571" s="1376"/>
      <c r="R571" s="1071"/>
      <c r="T571" s="1057" t="s">
        <v>3256</v>
      </c>
      <c r="U571" s="1070" t="s">
        <v>1256</v>
      </c>
      <c r="V571" s="1065"/>
      <c r="W571" s="1069">
        <f>V571*K571</f>
        <v>0</v>
      </c>
      <c r="X571" s="1069">
        <v>0</v>
      </c>
      <c r="Y571" s="1069">
        <f>X571*K571</f>
        <v>0</v>
      </c>
      <c r="Z571" s="1069">
        <v>0</v>
      </c>
      <c r="AA571" s="1068">
        <f>Z571*K571</f>
        <v>0</v>
      </c>
      <c r="AR571" s="1053" t="s">
        <v>1340</v>
      </c>
      <c r="AT571" s="1053" t="s">
        <v>1263</v>
      </c>
      <c r="AU571" s="1053" t="s">
        <v>1284</v>
      </c>
      <c r="AY571" s="1053" t="s">
        <v>1262</v>
      </c>
      <c r="BE571" s="1052">
        <f>IF(U571="základní",N571,0)</f>
        <v>0</v>
      </c>
      <c r="BF571" s="1052">
        <f>IF(U571="snížená",N571,0)</f>
        <v>0</v>
      </c>
      <c r="BG571" s="1052">
        <f>IF(U571="zákl. přenesená",N571,0)</f>
        <v>0</v>
      </c>
      <c r="BH571" s="1052">
        <f>IF(U571="sníž. přenesená",N571,0)</f>
        <v>0</v>
      </c>
      <c r="BI571" s="1052">
        <f>IF(U571="nulová",N571,0)</f>
        <v>0</v>
      </c>
      <c r="BJ571" s="1053" t="s">
        <v>457</v>
      </c>
      <c r="BK571" s="1052">
        <f>ROUND(L571*K571,2)</f>
        <v>0</v>
      </c>
      <c r="BL571" s="1053" t="s">
        <v>1336</v>
      </c>
      <c r="BM571" s="1053" t="s">
        <v>1431</v>
      </c>
    </row>
    <row r="572" spans="2:65" s="1048" customFormat="1" ht="25.5" customHeight="1">
      <c r="B572" s="1072"/>
      <c r="C572" s="1185" t="s">
        <v>1874</v>
      </c>
      <c r="D572" s="1185" t="s">
        <v>1257</v>
      </c>
      <c r="E572" s="1186" t="s">
        <v>1864</v>
      </c>
      <c r="F572" s="1374" t="s">
        <v>1863</v>
      </c>
      <c r="G572" s="1374"/>
      <c r="H572" s="1374"/>
      <c r="I572" s="1374"/>
      <c r="J572" s="1187" t="s">
        <v>14</v>
      </c>
      <c r="K572" s="1188">
        <v>510</v>
      </c>
      <c r="L572" s="1375">
        <v>0</v>
      </c>
      <c r="M572" s="1375"/>
      <c r="N572" s="1376">
        <f>ROUND(L572*K572,2)</f>
        <v>0</v>
      </c>
      <c r="O572" s="1376"/>
      <c r="P572" s="1376"/>
      <c r="Q572" s="1376"/>
      <c r="R572" s="1071"/>
      <c r="T572" s="1057" t="s">
        <v>3256</v>
      </c>
      <c r="U572" s="1070" t="s">
        <v>1256</v>
      </c>
      <c r="V572" s="1065"/>
      <c r="W572" s="1069">
        <f>V572*K572</f>
        <v>0</v>
      </c>
      <c r="X572" s="1069">
        <v>0</v>
      </c>
      <c r="Y572" s="1069">
        <f>X572*K572</f>
        <v>0</v>
      </c>
      <c r="Z572" s="1069">
        <v>0</v>
      </c>
      <c r="AA572" s="1068">
        <f>Z572*K572</f>
        <v>0</v>
      </c>
      <c r="AR572" s="1053" t="s">
        <v>1336</v>
      </c>
      <c r="AT572" s="1053" t="s">
        <v>1257</v>
      </c>
      <c r="AU572" s="1053" t="s">
        <v>1284</v>
      </c>
      <c r="AY572" s="1053" t="s">
        <v>1262</v>
      </c>
      <c r="BE572" s="1052">
        <f>IF(U572="základní",N572,0)</f>
        <v>0</v>
      </c>
      <c r="BF572" s="1052">
        <f>IF(U572="snížená",N572,0)</f>
        <v>0</v>
      </c>
      <c r="BG572" s="1052">
        <f>IF(U572="zákl. přenesená",N572,0)</f>
        <v>0</v>
      </c>
      <c r="BH572" s="1052">
        <f>IF(U572="sníž. přenesená",N572,0)</f>
        <v>0</v>
      </c>
      <c r="BI572" s="1052">
        <f>IF(U572="nulová",N572,0)</f>
        <v>0</v>
      </c>
      <c r="BJ572" s="1053" t="s">
        <v>457</v>
      </c>
      <c r="BK572" s="1052">
        <f>ROUND(L572*K572,2)</f>
        <v>0</v>
      </c>
      <c r="BL572" s="1053" t="s">
        <v>1336</v>
      </c>
      <c r="BM572" s="1053" t="s">
        <v>1424</v>
      </c>
    </row>
    <row r="573" spans="2:65" s="1048" customFormat="1" ht="25.5" customHeight="1">
      <c r="B573" s="1072"/>
      <c r="C573" s="1193" t="s">
        <v>1871</v>
      </c>
      <c r="D573" s="1193" t="s">
        <v>1263</v>
      </c>
      <c r="E573" s="1194" t="s">
        <v>1861</v>
      </c>
      <c r="F573" s="1383" t="s">
        <v>1860</v>
      </c>
      <c r="G573" s="1383"/>
      <c r="H573" s="1383"/>
      <c r="I573" s="1383"/>
      <c r="J573" s="1195" t="s">
        <v>14</v>
      </c>
      <c r="K573" s="1196">
        <v>535.5</v>
      </c>
      <c r="L573" s="1384">
        <v>0</v>
      </c>
      <c r="M573" s="1384"/>
      <c r="N573" s="1385">
        <f>ROUND(L573*K573,2)</f>
        <v>0</v>
      </c>
      <c r="O573" s="1376"/>
      <c r="P573" s="1376"/>
      <c r="Q573" s="1376"/>
      <c r="R573" s="1071"/>
      <c r="T573" s="1057" t="s">
        <v>3256</v>
      </c>
      <c r="U573" s="1070" t="s">
        <v>1256</v>
      </c>
      <c r="V573" s="1065"/>
      <c r="W573" s="1069">
        <f>V573*K573</f>
        <v>0</v>
      </c>
      <c r="X573" s="1069">
        <v>0</v>
      </c>
      <c r="Y573" s="1069">
        <f>X573*K573</f>
        <v>0</v>
      </c>
      <c r="Z573" s="1069">
        <v>0</v>
      </c>
      <c r="AA573" s="1068">
        <f>Z573*K573</f>
        <v>0</v>
      </c>
      <c r="AR573" s="1053" t="s">
        <v>1340</v>
      </c>
      <c r="AT573" s="1053" t="s">
        <v>1263</v>
      </c>
      <c r="AU573" s="1053" t="s">
        <v>1284</v>
      </c>
      <c r="AY573" s="1053" t="s">
        <v>1262</v>
      </c>
      <c r="BE573" s="1052">
        <f>IF(U573="základní",N573,0)</f>
        <v>0</v>
      </c>
      <c r="BF573" s="1052">
        <f>IF(U573="snížená",N573,0)</f>
        <v>0</v>
      </c>
      <c r="BG573" s="1052">
        <f>IF(U573="zákl. přenesená",N573,0)</f>
        <v>0</v>
      </c>
      <c r="BH573" s="1052">
        <f>IF(U573="sníž. přenesená",N573,0)</f>
        <v>0</v>
      </c>
      <c r="BI573" s="1052">
        <f>IF(U573="nulová",N573,0)</f>
        <v>0</v>
      </c>
      <c r="BJ573" s="1053" t="s">
        <v>457</v>
      </c>
      <c r="BK573" s="1052">
        <f>ROUND(L573*K573,2)</f>
        <v>0</v>
      </c>
      <c r="BL573" s="1053" t="s">
        <v>1336</v>
      </c>
      <c r="BM573" s="1053" t="s">
        <v>1418</v>
      </c>
    </row>
    <row r="574" spans="2:65" s="1048" customFormat="1" ht="38.25" customHeight="1">
      <c r="B574" s="1072"/>
      <c r="C574" s="1185" t="s">
        <v>1868</v>
      </c>
      <c r="D574" s="1185" t="s">
        <v>1257</v>
      </c>
      <c r="E574" s="1186" t="s">
        <v>1858</v>
      </c>
      <c r="F574" s="1374" t="s">
        <v>1857</v>
      </c>
      <c r="G574" s="1374"/>
      <c r="H574" s="1374"/>
      <c r="I574" s="1374"/>
      <c r="J574" s="1187" t="s">
        <v>1292</v>
      </c>
      <c r="K574" s="1188">
        <v>356.4</v>
      </c>
      <c r="L574" s="1375">
        <v>0</v>
      </c>
      <c r="M574" s="1375"/>
      <c r="N574" s="1376">
        <f>ROUND(L574*K574,2)</f>
        <v>0</v>
      </c>
      <c r="O574" s="1376"/>
      <c r="P574" s="1376"/>
      <c r="Q574" s="1376"/>
      <c r="R574" s="1071"/>
      <c r="T574" s="1057" t="s">
        <v>3256</v>
      </c>
      <c r="U574" s="1070" t="s">
        <v>1256</v>
      </c>
      <c r="V574" s="1065"/>
      <c r="W574" s="1069">
        <f>V574*K574</f>
        <v>0</v>
      </c>
      <c r="X574" s="1069">
        <v>0</v>
      </c>
      <c r="Y574" s="1069">
        <f>X574*K574</f>
        <v>0</v>
      </c>
      <c r="Z574" s="1069">
        <v>0</v>
      </c>
      <c r="AA574" s="1068">
        <f>Z574*K574</f>
        <v>0</v>
      </c>
      <c r="AR574" s="1053" t="s">
        <v>1336</v>
      </c>
      <c r="AT574" s="1053" t="s">
        <v>1257</v>
      </c>
      <c r="AU574" s="1053" t="s">
        <v>1284</v>
      </c>
      <c r="AY574" s="1053" t="s">
        <v>1262</v>
      </c>
      <c r="BE574" s="1052">
        <f>IF(U574="základní",N574,0)</f>
        <v>0</v>
      </c>
      <c r="BF574" s="1052">
        <f>IF(U574="snížená",N574,0)</f>
        <v>0</v>
      </c>
      <c r="BG574" s="1052">
        <f>IF(U574="zákl. přenesená",N574,0)</f>
        <v>0</v>
      </c>
      <c r="BH574" s="1052">
        <f>IF(U574="sníž. přenesená",N574,0)</f>
        <v>0</v>
      </c>
      <c r="BI574" s="1052">
        <f>IF(U574="nulová",N574,0)</f>
        <v>0</v>
      </c>
      <c r="BJ574" s="1053" t="s">
        <v>457</v>
      </c>
      <c r="BK574" s="1052">
        <f>ROUND(L574*K574,2)</f>
        <v>0</v>
      </c>
      <c r="BL574" s="1053" t="s">
        <v>1336</v>
      </c>
      <c r="BM574" s="1053" t="s">
        <v>1414</v>
      </c>
    </row>
    <row r="575" spans="2:51" s="1080" customFormat="1" ht="16.5" customHeight="1">
      <c r="B575" s="1086"/>
      <c r="C575" s="1177"/>
      <c r="D575" s="1177"/>
      <c r="E575" s="1189" t="s">
        <v>3256</v>
      </c>
      <c r="F575" s="1377" t="s">
        <v>1856</v>
      </c>
      <c r="G575" s="1378"/>
      <c r="H575" s="1378"/>
      <c r="I575" s="1378"/>
      <c r="J575" s="1177"/>
      <c r="K575" s="1190">
        <v>356.4</v>
      </c>
      <c r="L575" s="1083"/>
      <c r="M575" s="1083"/>
      <c r="N575" s="1177"/>
      <c r="O575" s="1177"/>
      <c r="P575" s="1177"/>
      <c r="Q575" s="1177"/>
      <c r="R575" s="1085"/>
      <c r="T575" s="1084"/>
      <c r="U575" s="1083"/>
      <c r="V575" s="1083"/>
      <c r="W575" s="1083"/>
      <c r="X575" s="1083"/>
      <c r="Y575" s="1083"/>
      <c r="Z575" s="1083"/>
      <c r="AA575" s="1082"/>
      <c r="AT575" s="1081" t="s">
        <v>1285</v>
      </c>
      <c r="AU575" s="1081" t="s">
        <v>1284</v>
      </c>
      <c r="AV575" s="1080" t="s">
        <v>1284</v>
      </c>
      <c r="AW575" s="1080" t="s">
        <v>3670</v>
      </c>
      <c r="AX575" s="1080" t="s">
        <v>1258</v>
      </c>
      <c r="AY575" s="1081" t="s">
        <v>1262</v>
      </c>
    </row>
    <row r="576" spans="2:51" s="1073" customFormat="1" ht="16.5" customHeight="1">
      <c r="B576" s="1079"/>
      <c r="C576" s="1178"/>
      <c r="D576" s="1178"/>
      <c r="E576" s="1191" t="s">
        <v>3256</v>
      </c>
      <c r="F576" s="1372" t="s">
        <v>1386</v>
      </c>
      <c r="G576" s="1373"/>
      <c r="H576" s="1373"/>
      <c r="I576" s="1373"/>
      <c r="J576" s="1178"/>
      <c r="K576" s="1192">
        <v>356.4</v>
      </c>
      <c r="L576" s="1076"/>
      <c r="M576" s="1076"/>
      <c r="N576" s="1178"/>
      <c r="O576" s="1178"/>
      <c r="P576" s="1178"/>
      <c r="Q576" s="1178"/>
      <c r="R576" s="1078"/>
      <c r="T576" s="1077"/>
      <c r="U576" s="1076"/>
      <c r="V576" s="1076"/>
      <c r="W576" s="1076"/>
      <c r="X576" s="1076"/>
      <c r="Y576" s="1076"/>
      <c r="Z576" s="1076"/>
      <c r="AA576" s="1075"/>
      <c r="AT576" s="1074" t="s">
        <v>1285</v>
      </c>
      <c r="AU576" s="1074" t="s">
        <v>1284</v>
      </c>
      <c r="AV576" s="1073" t="s">
        <v>1261</v>
      </c>
      <c r="AW576" s="1073" t="s">
        <v>3670</v>
      </c>
      <c r="AX576" s="1073" t="s">
        <v>457</v>
      </c>
      <c r="AY576" s="1074" t="s">
        <v>1262</v>
      </c>
    </row>
    <row r="577" spans="2:65" s="1048" customFormat="1" ht="16.5" customHeight="1">
      <c r="B577" s="1072"/>
      <c r="C577" s="1193" t="s">
        <v>1865</v>
      </c>
      <c r="D577" s="1193" t="s">
        <v>1263</v>
      </c>
      <c r="E577" s="1194" t="s">
        <v>1854</v>
      </c>
      <c r="F577" s="1383" t="s">
        <v>3873</v>
      </c>
      <c r="G577" s="1383"/>
      <c r="H577" s="1383"/>
      <c r="I577" s="1383"/>
      <c r="J577" s="1195" t="s">
        <v>95</v>
      </c>
      <c r="K577" s="1196">
        <v>88.452</v>
      </c>
      <c r="L577" s="1384">
        <v>0</v>
      </c>
      <c r="M577" s="1384"/>
      <c r="N577" s="1385">
        <f>ROUND(L577*K577,2)</f>
        <v>0</v>
      </c>
      <c r="O577" s="1376"/>
      <c r="P577" s="1376"/>
      <c r="Q577" s="1376"/>
      <c r="R577" s="1071"/>
      <c r="T577" s="1057" t="s">
        <v>3256</v>
      </c>
      <c r="U577" s="1070" t="s">
        <v>1256</v>
      </c>
      <c r="V577" s="1065"/>
      <c r="W577" s="1069">
        <f>V577*K577</f>
        <v>0</v>
      </c>
      <c r="X577" s="1069">
        <v>0</v>
      </c>
      <c r="Y577" s="1069">
        <f>X577*K577</f>
        <v>0</v>
      </c>
      <c r="Z577" s="1069">
        <v>0</v>
      </c>
      <c r="AA577" s="1068">
        <f>Z577*K577</f>
        <v>0</v>
      </c>
      <c r="AR577" s="1053" t="s">
        <v>1340</v>
      </c>
      <c r="AT577" s="1053" t="s">
        <v>1263</v>
      </c>
      <c r="AU577" s="1053" t="s">
        <v>1284</v>
      </c>
      <c r="AY577" s="1053" t="s">
        <v>1262</v>
      </c>
      <c r="BE577" s="1052">
        <f>IF(U577="základní",N577,0)</f>
        <v>0</v>
      </c>
      <c r="BF577" s="1052">
        <f>IF(U577="snížená",N577,0)</f>
        <v>0</v>
      </c>
      <c r="BG577" s="1052">
        <f>IF(U577="zákl. přenesená",N577,0)</f>
        <v>0</v>
      </c>
      <c r="BH577" s="1052">
        <f>IF(U577="sníž. přenesená",N577,0)</f>
        <v>0</v>
      </c>
      <c r="BI577" s="1052">
        <f>IF(U577="nulová",N577,0)</f>
        <v>0</v>
      </c>
      <c r="BJ577" s="1053" t="s">
        <v>457</v>
      </c>
      <c r="BK577" s="1052">
        <f>ROUND(L577*K577,2)</f>
        <v>0</v>
      </c>
      <c r="BL577" s="1053" t="s">
        <v>1336</v>
      </c>
      <c r="BM577" s="1053" t="s">
        <v>1409</v>
      </c>
    </row>
    <row r="578" spans="2:51" s="1080" customFormat="1" ht="16.5" customHeight="1">
      <c r="B578" s="1086"/>
      <c r="C578" s="1177"/>
      <c r="D578" s="1177"/>
      <c r="E578" s="1189" t="s">
        <v>3256</v>
      </c>
      <c r="F578" s="1377" t="s">
        <v>1853</v>
      </c>
      <c r="G578" s="1378"/>
      <c r="H578" s="1378"/>
      <c r="I578" s="1378"/>
      <c r="J578" s="1177"/>
      <c r="K578" s="1190">
        <v>88.452</v>
      </c>
      <c r="L578" s="1083"/>
      <c r="M578" s="1083"/>
      <c r="N578" s="1177"/>
      <c r="O578" s="1177"/>
      <c r="P578" s="1177"/>
      <c r="Q578" s="1177"/>
      <c r="R578" s="1085"/>
      <c r="T578" s="1084"/>
      <c r="U578" s="1083"/>
      <c r="V578" s="1083"/>
      <c r="W578" s="1083"/>
      <c r="X578" s="1083"/>
      <c r="Y578" s="1083"/>
      <c r="Z578" s="1083"/>
      <c r="AA578" s="1082"/>
      <c r="AT578" s="1081" t="s">
        <v>1285</v>
      </c>
      <c r="AU578" s="1081" t="s">
        <v>1284</v>
      </c>
      <c r="AV578" s="1080" t="s">
        <v>1284</v>
      </c>
      <c r="AW578" s="1080" t="s">
        <v>3670</v>
      </c>
      <c r="AX578" s="1080" t="s">
        <v>1258</v>
      </c>
      <c r="AY578" s="1081" t="s">
        <v>1262</v>
      </c>
    </row>
    <row r="579" spans="2:51" s="1073" customFormat="1" ht="16.5" customHeight="1">
      <c r="B579" s="1079"/>
      <c r="C579" s="1178"/>
      <c r="D579" s="1178"/>
      <c r="E579" s="1191" t="s">
        <v>3256</v>
      </c>
      <c r="F579" s="1372" t="s">
        <v>1386</v>
      </c>
      <c r="G579" s="1373"/>
      <c r="H579" s="1373"/>
      <c r="I579" s="1373"/>
      <c r="J579" s="1178"/>
      <c r="K579" s="1192">
        <v>88.452</v>
      </c>
      <c r="L579" s="1076"/>
      <c r="M579" s="1076"/>
      <c r="N579" s="1178"/>
      <c r="O579" s="1178"/>
      <c r="P579" s="1178"/>
      <c r="Q579" s="1178"/>
      <c r="R579" s="1078"/>
      <c r="T579" s="1077"/>
      <c r="U579" s="1076"/>
      <c r="V579" s="1076"/>
      <c r="W579" s="1076"/>
      <c r="X579" s="1076"/>
      <c r="Y579" s="1076"/>
      <c r="Z579" s="1076"/>
      <c r="AA579" s="1075"/>
      <c r="AT579" s="1074" t="s">
        <v>1285</v>
      </c>
      <c r="AU579" s="1074" t="s">
        <v>1284</v>
      </c>
      <c r="AV579" s="1073" t="s">
        <v>1261</v>
      </c>
      <c r="AW579" s="1073" t="s">
        <v>3670</v>
      </c>
      <c r="AX579" s="1073" t="s">
        <v>457</v>
      </c>
      <c r="AY579" s="1074" t="s">
        <v>1262</v>
      </c>
    </row>
    <row r="580" spans="2:65" s="1048" customFormat="1" ht="38.25" customHeight="1">
      <c r="B580" s="1072"/>
      <c r="C580" s="1185" t="s">
        <v>1862</v>
      </c>
      <c r="D580" s="1185" t="s">
        <v>1257</v>
      </c>
      <c r="E580" s="1186" t="s">
        <v>1851</v>
      </c>
      <c r="F580" s="1374" t="s">
        <v>1850</v>
      </c>
      <c r="G580" s="1374"/>
      <c r="H580" s="1374"/>
      <c r="I580" s="1374"/>
      <c r="J580" s="1187" t="s">
        <v>1292</v>
      </c>
      <c r="K580" s="1188">
        <v>38.04</v>
      </c>
      <c r="L580" s="1375">
        <v>0</v>
      </c>
      <c r="M580" s="1375"/>
      <c r="N580" s="1376">
        <f>ROUND(L580*K580,2)</f>
        <v>0</v>
      </c>
      <c r="O580" s="1376"/>
      <c r="P580" s="1376"/>
      <c r="Q580" s="1376"/>
      <c r="R580" s="1071"/>
      <c r="T580" s="1057" t="s">
        <v>3256</v>
      </c>
      <c r="U580" s="1070" t="s">
        <v>1256</v>
      </c>
      <c r="V580" s="1065"/>
      <c r="W580" s="1069">
        <f>V580*K580</f>
        <v>0</v>
      </c>
      <c r="X580" s="1069">
        <v>0</v>
      </c>
      <c r="Y580" s="1069">
        <f>X580*K580</f>
        <v>0</v>
      </c>
      <c r="Z580" s="1069">
        <v>0</v>
      </c>
      <c r="AA580" s="1068">
        <f>Z580*K580</f>
        <v>0</v>
      </c>
      <c r="AR580" s="1053" t="s">
        <v>1336</v>
      </c>
      <c r="AT580" s="1053" t="s">
        <v>1257</v>
      </c>
      <c r="AU580" s="1053" t="s">
        <v>1284</v>
      </c>
      <c r="AY580" s="1053" t="s">
        <v>1262</v>
      </c>
      <c r="BE580" s="1052">
        <f>IF(U580="základní",N580,0)</f>
        <v>0</v>
      </c>
      <c r="BF580" s="1052">
        <f>IF(U580="snížená",N580,0)</f>
        <v>0</v>
      </c>
      <c r="BG580" s="1052">
        <f>IF(U580="zákl. přenesená",N580,0)</f>
        <v>0</v>
      </c>
      <c r="BH580" s="1052">
        <f>IF(U580="sníž. přenesená",N580,0)</f>
        <v>0</v>
      </c>
      <c r="BI580" s="1052">
        <f>IF(U580="nulová",N580,0)</f>
        <v>0</v>
      </c>
      <c r="BJ580" s="1053" t="s">
        <v>457</v>
      </c>
      <c r="BK580" s="1052">
        <f>ROUND(L580*K580,2)</f>
        <v>0</v>
      </c>
      <c r="BL580" s="1053" t="s">
        <v>1336</v>
      </c>
      <c r="BM580" s="1053" t="s">
        <v>1399</v>
      </c>
    </row>
    <row r="581" spans="2:51" s="1080" customFormat="1" ht="16.5" customHeight="1">
      <c r="B581" s="1086"/>
      <c r="C581" s="1177"/>
      <c r="D581" s="1177"/>
      <c r="E581" s="1189" t="s">
        <v>3256</v>
      </c>
      <c r="F581" s="1377" t="s">
        <v>1849</v>
      </c>
      <c r="G581" s="1378"/>
      <c r="H581" s="1378"/>
      <c r="I581" s="1378"/>
      <c r="J581" s="1177"/>
      <c r="K581" s="1190">
        <v>38.04</v>
      </c>
      <c r="L581" s="1083"/>
      <c r="M581" s="1083"/>
      <c r="N581" s="1177"/>
      <c r="O581" s="1177"/>
      <c r="P581" s="1177"/>
      <c r="Q581" s="1177"/>
      <c r="R581" s="1085"/>
      <c r="T581" s="1084"/>
      <c r="U581" s="1083"/>
      <c r="V581" s="1083"/>
      <c r="W581" s="1083"/>
      <c r="X581" s="1083"/>
      <c r="Y581" s="1083"/>
      <c r="Z581" s="1083"/>
      <c r="AA581" s="1082"/>
      <c r="AT581" s="1081" t="s">
        <v>1285</v>
      </c>
      <c r="AU581" s="1081" t="s">
        <v>1284</v>
      </c>
      <c r="AV581" s="1080" t="s">
        <v>1284</v>
      </c>
      <c r="AW581" s="1080" t="s">
        <v>3670</v>
      </c>
      <c r="AX581" s="1080" t="s">
        <v>1258</v>
      </c>
      <c r="AY581" s="1081" t="s">
        <v>1262</v>
      </c>
    </row>
    <row r="582" spans="2:51" s="1073" customFormat="1" ht="16.5" customHeight="1">
      <c r="B582" s="1079"/>
      <c r="C582" s="1178"/>
      <c r="D582" s="1178"/>
      <c r="E582" s="1191" t="s">
        <v>3256</v>
      </c>
      <c r="F582" s="1372" t="s">
        <v>1386</v>
      </c>
      <c r="G582" s="1373"/>
      <c r="H582" s="1373"/>
      <c r="I582" s="1373"/>
      <c r="J582" s="1178"/>
      <c r="K582" s="1192">
        <v>38.04</v>
      </c>
      <c r="L582" s="1076"/>
      <c r="M582" s="1076"/>
      <c r="N582" s="1178"/>
      <c r="O582" s="1178"/>
      <c r="P582" s="1178"/>
      <c r="Q582" s="1178"/>
      <c r="R582" s="1078"/>
      <c r="T582" s="1077"/>
      <c r="U582" s="1076"/>
      <c r="V582" s="1076"/>
      <c r="W582" s="1076"/>
      <c r="X582" s="1076"/>
      <c r="Y582" s="1076"/>
      <c r="Z582" s="1076"/>
      <c r="AA582" s="1075"/>
      <c r="AT582" s="1074" t="s">
        <v>1285</v>
      </c>
      <c r="AU582" s="1074" t="s">
        <v>1284</v>
      </c>
      <c r="AV582" s="1073" t="s">
        <v>1261</v>
      </c>
      <c r="AW582" s="1073" t="s">
        <v>3670</v>
      </c>
      <c r="AX582" s="1073" t="s">
        <v>457</v>
      </c>
      <c r="AY582" s="1074" t="s">
        <v>1262</v>
      </c>
    </row>
    <row r="583" spans="2:65" s="1048" customFormat="1" ht="25.5" customHeight="1">
      <c r="B583" s="1072"/>
      <c r="C583" s="1193" t="s">
        <v>1859</v>
      </c>
      <c r="D583" s="1193" t="s">
        <v>1263</v>
      </c>
      <c r="E583" s="1194" t="s">
        <v>1847</v>
      </c>
      <c r="F583" s="1383" t="s">
        <v>1846</v>
      </c>
      <c r="G583" s="1383"/>
      <c r="H583" s="1383"/>
      <c r="I583" s="1383"/>
      <c r="J583" s="1195" t="s">
        <v>1292</v>
      </c>
      <c r="K583" s="1196">
        <v>40</v>
      </c>
      <c r="L583" s="1384">
        <v>0</v>
      </c>
      <c r="M583" s="1384"/>
      <c r="N583" s="1385">
        <f>ROUND(L583*K583,2)</f>
        <v>0</v>
      </c>
      <c r="O583" s="1376"/>
      <c r="P583" s="1376"/>
      <c r="Q583" s="1376"/>
      <c r="R583" s="1071"/>
      <c r="T583" s="1057" t="s">
        <v>3256</v>
      </c>
      <c r="U583" s="1070" t="s">
        <v>1256</v>
      </c>
      <c r="V583" s="1065"/>
      <c r="W583" s="1069">
        <f>V583*K583</f>
        <v>0</v>
      </c>
      <c r="X583" s="1069">
        <v>0</v>
      </c>
      <c r="Y583" s="1069">
        <f>X583*K583</f>
        <v>0</v>
      </c>
      <c r="Z583" s="1069">
        <v>0</v>
      </c>
      <c r="AA583" s="1068">
        <f>Z583*K583</f>
        <v>0</v>
      </c>
      <c r="AR583" s="1053" t="s">
        <v>1340</v>
      </c>
      <c r="AT583" s="1053" t="s">
        <v>1263</v>
      </c>
      <c r="AU583" s="1053" t="s">
        <v>1284</v>
      </c>
      <c r="AY583" s="1053" t="s">
        <v>1262</v>
      </c>
      <c r="BE583" s="1052">
        <f>IF(U583="základní",N583,0)</f>
        <v>0</v>
      </c>
      <c r="BF583" s="1052">
        <f>IF(U583="snížená",N583,0)</f>
        <v>0</v>
      </c>
      <c r="BG583" s="1052">
        <f>IF(U583="zákl. přenesená",N583,0)</f>
        <v>0</v>
      </c>
      <c r="BH583" s="1052">
        <f>IF(U583="sníž. přenesená",N583,0)</f>
        <v>0</v>
      </c>
      <c r="BI583" s="1052">
        <f>IF(U583="nulová",N583,0)</f>
        <v>0</v>
      </c>
      <c r="BJ583" s="1053" t="s">
        <v>457</v>
      </c>
      <c r="BK583" s="1052">
        <f>ROUND(L583*K583,2)</f>
        <v>0</v>
      </c>
      <c r="BL583" s="1053" t="s">
        <v>1336</v>
      </c>
      <c r="BM583" s="1053" t="s">
        <v>1381</v>
      </c>
    </row>
    <row r="584" spans="2:65" s="1048" customFormat="1" ht="38.25" customHeight="1">
      <c r="B584" s="1072"/>
      <c r="C584" s="1185" t="s">
        <v>1855</v>
      </c>
      <c r="D584" s="1185" t="s">
        <v>1257</v>
      </c>
      <c r="E584" s="1186" t="s">
        <v>1844</v>
      </c>
      <c r="F584" s="1374" t="s">
        <v>1843</v>
      </c>
      <c r="G584" s="1374"/>
      <c r="H584" s="1374"/>
      <c r="I584" s="1374"/>
      <c r="J584" s="1187" t="s">
        <v>1292</v>
      </c>
      <c r="K584" s="1188">
        <v>28.24</v>
      </c>
      <c r="L584" s="1375">
        <v>0</v>
      </c>
      <c r="M584" s="1375"/>
      <c r="N584" s="1376">
        <f>ROUND(L584*K584,2)</f>
        <v>0</v>
      </c>
      <c r="O584" s="1376"/>
      <c r="P584" s="1376"/>
      <c r="Q584" s="1376"/>
      <c r="R584" s="1071"/>
      <c r="T584" s="1057" t="s">
        <v>3256</v>
      </c>
      <c r="U584" s="1070" t="s">
        <v>1256</v>
      </c>
      <c r="V584" s="1065"/>
      <c r="W584" s="1069">
        <f>V584*K584</f>
        <v>0</v>
      </c>
      <c r="X584" s="1069">
        <v>0</v>
      </c>
      <c r="Y584" s="1069">
        <f>X584*K584</f>
        <v>0</v>
      </c>
      <c r="Z584" s="1069">
        <v>0</v>
      </c>
      <c r="AA584" s="1068">
        <f>Z584*K584</f>
        <v>0</v>
      </c>
      <c r="AR584" s="1053" t="s">
        <v>1336</v>
      </c>
      <c r="AT584" s="1053" t="s">
        <v>1257</v>
      </c>
      <c r="AU584" s="1053" t="s">
        <v>1284</v>
      </c>
      <c r="AY584" s="1053" t="s">
        <v>1262</v>
      </c>
      <c r="BE584" s="1052">
        <f>IF(U584="základní",N584,0)</f>
        <v>0</v>
      </c>
      <c r="BF584" s="1052">
        <f>IF(U584="snížená",N584,0)</f>
        <v>0</v>
      </c>
      <c r="BG584" s="1052">
        <f>IF(U584="zákl. přenesená",N584,0)</f>
        <v>0</v>
      </c>
      <c r="BH584" s="1052">
        <f>IF(U584="sníž. přenesená",N584,0)</f>
        <v>0</v>
      </c>
      <c r="BI584" s="1052">
        <f>IF(U584="nulová",N584,0)</f>
        <v>0</v>
      </c>
      <c r="BJ584" s="1053" t="s">
        <v>457</v>
      </c>
      <c r="BK584" s="1052">
        <f>ROUND(L584*K584,2)</f>
        <v>0</v>
      </c>
      <c r="BL584" s="1053" t="s">
        <v>1336</v>
      </c>
      <c r="BM584" s="1053" t="s">
        <v>1369</v>
      </c>
    </row>
    <row r="585" spans="2:51" s="1080" customFormat="1" ht="25.5" customHeight="1">
      <c r="B585" s="1086"/>
      <c r="C585" s="1177"/>
      <c r="D585" s="1177"/>
      <c r="E585" s="1189" t="s">
        <v>3256</v>
      </c>
      <c r="F585" s="1377" t="s">
        <v>1842</v>
      </c>
      <c r="G585" s="1378"/>
      <c r="H585" s="1378"/>
      <c r="I585" s="1378"/>
      <c r="J585" s="1177"/>
      <c r="K585" s="1190">
        <v>28.24</v>
      </c>
      <c r="L585" s="1083"/>
      <c r="M585" s="1083"/>
      <c r="N585" s="1177"/>
      <c r="O585" s="1177"/>
      <c r="P585" s="1177"/>
      <c r="Q585" s="1177"/>
      <c r="R585" s="1085"/>
      <c r="T585" s="1084"/>
      <c r="U585" s="1083"/>
      <c r="V585" s="1083"/>
      <c r="W585" s="1083"/>
      <c r="X585" s="1083"/>
      <c r="Y585" s="1083"/>
      <c r="Z585" s="1083"/>
      <c r="AA585" s="1082"/>
      <c r="AT585" s="1081" t="s">
        <v>1285</v>
      </c>
      <c r="AU585" s="1081" t="s">
        <v>1284</v>
      </c>
      <c r="AV585" s="1080" t="s">
        <v>1284</v>
      </c>
      <c r="AW585" s="1080" t="s">
        <v>3670</v>
      </c>
      <c r="AX585" s="1080" t="s">
        <v>1258</v>
      </c>
      <c r="AY585" s="1081" t="s">
        <v>1262</v>
      </c>
    </row>
    <row r="586" spans="2:51" s="1073" customFormat="1" ht="16.5" customHeight="1">
      <c r="B586" s="1079"/>
      <c r="C586" s="1178"/>
      <c r="D586" s="1178"/>
      <c r="E586" s="1191" t="s">
        <v>3256</v>
      </c>
      <c r="F586" s="1372" t="s">
        <v>1386</v>
      </c>
      <c r="G586" s="1373"/>
      <c r="H586" s="1373"/>
      <c r="I586" s="1373"/>
      <c r="J586" s="1178"/>
      <c r="K586" s="1192">
        <v>28.24</v>
      </c>
      <c r="L586" s="1076"/>
      <c r="M586" s="1076"/>
      <c r="N586" s="1178"/>
      <c r="O586" s="1178"/>
      <c r="P586" s="1178"/>
      <c r="Q586" s="1178"/>
      <c r="R586" s="1078"/>
      <c r="T586" s="1077"/>
      <c r="U586" s="1076"/>
      <c r="V586" s="1076"/>
      <c r="W586" s="1076"/>
      <c r="X586" s="1076"/>
      <c r="Y586" s="1076"/>
      <c r="Z586" s="1076"/>
      <c r="AA586" s="1075"/>
      <c r="AT586" s="1074" t="s">
        <v>1285</v>
      </c>
      <c r="AU586" s="1074" t="s">
        <v>1284</v>
      </c>
      <c r="AV586" s="1073" t="s">
        <v>1261</v>
      </c>
      <c r="AW586" s="1073" t="s">
        <v>3670</v>
      </c>
      <c r="AX586" s="1073" t="s">
        <v>457</v>
      </c>
      <c r="AY586" s="1074" t="s">
        <v>1262</v>
      </c>
    </row>
    <row r="587" spans="2:65" s="1048" customFormat="1" ht="25.5" customHeight="1">
      <c r="B587" s="1072"/>
      <c r="C587" s="1193" t="s">
        <v>1852</v>
      </c>
      <c r="D587" s="1193" t="s">
        <v>1263</v>
      </c>
      <c r="E587" s="1194" t="s">
        <v>1840</v>
      </c>
      <c r="F587" s="1383" t="s">
        <v>1839</v>
      </c>
      <c r="G587" s="1383"/>
      <c r="H587" s="1383"/>
      <c r="I587" s="1383"/>
      <c r="J587" s="1195" t="s">
        <v>1292</v>
      </c>
      <c r="K587" s="1196">
        <v>29.652</v>
      </c>
      <c r="L587" s="1384">
        <v>0</v>
      </c>
      <c r="M587" s="1384"/>
      <c r="N587" s="1385">
        <f>ROUND(L587*K587,2)</f>
        <v>0</v>
      </c>
      <c r="O587" s="1376"/>
      <c r="P587" s="1376"/>
      <c r="Q587" s="1376"/>
      <c r="R587" s="1071"/>
      <c r="T587" s="1057" t="s">
        <v>3256</v>
      </c>
      <c r="U587" s="1070" t="s">
        <v>1256</v>
      </c>
      <c r="V587" s="1065"/>
      <c r="W587" s="1069">
        <f>V587*K587</f>
        <v>0</v>
      </c>
      <c r="X587" s="1069">
        <v>0</v>
      </c>
      <c r="Y587" s="1069">
        <f>X587*K587</f>
        <v>0</v>
      </c>
      <c r="Z587" s="1069">
        <v>0</v>
      </c>
      <c r="AA587" s="1068">
        <f>Z587*K587</f>
        <v>0</v>
      </c>
      <c r="AR587" s="1053" t="s">
        <v>1340</v>
      </c>
      <c r="AT587" s="1053" t="s">
        <v>1263</v>
      </c>
      <c r="AU587" s="1053" t="s">
        <v>1284</v>
      </c>
      <c r="AY587" s="1053" t="s">
        <v>1262</v>
      </c>
      <c r="BE587" s="1052">
        <f>IF(U587="základní",N587,0)</f>
        <v>0</v>
      </c>
      <c r="BF587" s="1052">
        <f>IF(U587="snížená",N587,0)</f>
        <v>0</v>
      </c>
      <c r="BG587" s="1052">
        <f>IF(U587="zákl. přenesená",N587,0)</f>
        <v>0</v>
      </c>
      <c r="BH587" s="1052">
        <f>IF(U587="sníž. přenesená",N587,0)</f>
        <v>0</v>
      </c>
      <c r="BI587" s="1052">
        <f>IF(U587="nulová",N587,0)</f>
        <v>0</v>
      </c>
      <c r="BJ587" s="1053" t="s">
        <v>457</v>
      </c>
      <c r="BK587" s="1052">
        <f>ROUND(L587*K587,2)</f>
        <v>0</v>
      </c>
      <c r="BL587" s="1053" t="s">
        <v>1336</v>
      </c>
      <c r="BM587" s="1053" t="s">
        <v>1359</v>
      </c>
    </row>
    <row r="588" spans="2:65" s="1048" customFormat="1" ht="38.25" customHeight="1">
      <c r="B588" s="1072"/>
      <c r="C588" s="1185" t="s">
        <v>1848</v>
      </c>
      <c r="D588" s="1185" t="s">
        <v>1257</v>
      </c>
      <c r="E588" s="1186" t="s">
        <v>1844</v>
      </c>
      <c r="F588" s="1374" t="s">
        <v>1843</v>
      </c>
      <c r="G588" s="1374"/>
      <c r="H588" s="1374"/>
      <c r="I588" s="1374"/>
      <c r="J588" s="1187" t="s">
        <v>1292</v>
      </c>
      <c r="K588" s="1188">
        <v>13.68</v>
      </c>
      <c r="L588" s="1375">
        <v>0</v>
      </c>
      <c r="M588" s="1375"/>
      <c r="N588" s="1376">
        <f>ROUND(L588*K588,2)</f>
        <v>0</v>
      </c>
      <c r="O588" s="1376"/>
      <c r="P588" s="1376"/>
      <c r="Q588" s="1376"/>
      <c r="R588" s="1071"/>
      <c r="T588" s="1057" t="s">
        <v>3256</v>
      </c>
      <c r="U588" s="1070" t="s">
        <v>1256</v>
      </c>
      <c r="V588" s="1065"/>
      <c r="W588" s="1069">
        <f>V588*K588</f>
        <v>0</v>
      </c>
      <c r="X588" s="1069">
        <v>0</v>
      </c>
      <c r="Y588" s="1069">
        <f>X588*K588</f>
        <v>0</v>
      </c>
      <c r="Z588" s="1069">
        <v>0</v>
      </c>
      <c r="AA588" s="1068">
        <f>Z588*K588</f>
        <v>0</v>
      </c>
      <c r="AR588" s="1053" t="s">
        <v>1336</v>
      </c>
      <c r="AT588" s="1053" t="s">
        <v>1257</v>
      </c>
      <c r="AU588" s="1053" t="s">
        <v>1284</v>
      </c>
      <c r="AY588" s="1053" t="s">
        <v>1262</v>
      </c>
      <c r="BE588" s="1052">
        <f>IF(U588="základní",N588,0)</f>
        <v>0</v>
      </c>
      <c r="BF588" s="1052">
        <f>IF(U588="snížená",N588,0)</f>
        <v>0</v>
      </c>
      <c r="BG588" s="1052">
        <f>IF(U588="zákl. přenesená",N588,0)</f>
        <v>0</v>
      </c>
      <c r="BH588" s="1052">
        <f>IF(U588="sníž. přenesená",N588,0)</f>
        <v>0</v>
      </c>
      <c r="BI588" s="1052">
        <f>IF(U588="nulová",N588,0)</f>
        <v>0</v>
      </c>
      <c r="BJ588" s="1053" t="s">
        <v>457</v>
      </c>
      <c r="BK588" s="1052">
        <f>ROUND(L588*K588,2)</f>
        <v>0</v>
      </c>
      <c r="BL588" s="1053" t="s">
        <v>1336</v>
      </c>
      <c r="BM588" s="1053" t="s">
        <v>1351</v>
      </c>
    </row>
    <row r="589" spans="2:51" s="1080" customFormat="1" ht="16.5" customHeight="1">
      <c r="B589" s="1086"/>
      <c r="C589" s="1177"/>
      <c r="D589" s="1177"/>
      <c r="E589" s="1189" t="s">
        <v>3256</v>
      </c>
      <c r="F589" s="1377" t="s">
        <v>3622</v>
      </c>
      <c r="G589" s="1378"/>
      <c r="H589" s="1378"/>
      <c r="I589" s="1378"/>
      <c r="J589" s="1177"/>
      <c r="K589" s="1190">
        <v>13.68</v>
      </c>
      <c r="L589" s="1083"/>
      <c r="M589" s="1083"/>
      <c r="N589" s="1177"/>
      <c r="O589" s="1177"/>
      <c r="P589" s="1177"/>
      <c r="Q589" s="1177"/>
      <c r="R589" s="1085"/>
      <c r="T589" s="1084"/>
      <c r="U589" s="1083"/>
      <c r="V589" s="1083"/>
      <c r="W589" s="1083"/>
      <c r="X589" s="1083"/>
      <c r="Y589" s="1083"/>
      <c r="Z589" s="1083"/>
      <c r="AA589" s="1082"/>
      <c r="AT589" s="1081" t="s">
        <v>1285</v>
      </c>
      <c r="AU589" s="1081" t="s">
        <v>1284</v>
      </c>
      <c r="AV589" s="1080" t="s">
        <v>1284</v>
      </c>
      <c r="AW589" s="1080" t="s">
        <v>3670</v>
      </c>
      <c r="AX589" s="1080" t="s">
        <v>1258</v>
      </c>
      <c r="AY589" s="1081" t="s">
        <v>1262</v>
      </c>
    </row>
    <row r="590" spans="2:51" s="1073" customFormat="1" ht="16.5" customHeight="1">
      <c r="B590" s="1079"/>
      <c r="C590" s="1178"/>
      <c r="D590" s="1178"/>
      <c r="E590" s="1191" t="s">
        <v>3256</v>
      </c>
      <c r="F590" s="1372" t="s">
        <v>1386</v>
      </c>
      <c r="G590" s="1373"/>
      <c r="H590" s="1373"/>
      <c r="I590" s="1373"/>
      <c r="J590" s="1178"/>
      <c r="K590" s="1192">
        <v>13.68</v>
      </c>
      <c r="L590" s="1076"/>
      <c r="M590" s="1076"/>
      <c r="N590" s="1178"/>
      <c r="O590" s="1178"/>
      <c r="P590" s="1178"/>
      <c r="Q590" s="1178"/>
      <c r="R590" s="1078"/>
      <c r="T590" s="1077"/>
      <c r="U590" s="1076"/>
      <c r="V590" s="1076"/>
      <c r="W590" s="1076"/>
      <c r="X590" s="1076"/>
      <c r="Y590" s="1076"/>
      <c r="Z590" s="1076"/>
      <c r="AA590" s="1075"/>
      <c r="AT590" s="1074" t="s">
        <v>1285</v>
      </c>
      <c r="AU590" s="1074" t="s">
        <v>1284</v>
      </c>
      <c r="AV590" s="1073" t="s">
        <v>1261</v>
      </c>
      <c r="AW590" s="1073" t="s">
        <v>3670</v>
      </c>
      <c r="AX590" s="1073" t="s">
        <v>457</v>
      </c>
      <c r="AY590" s="1074" t="s">
        <v>1262</v>
      </c>
    </row>
    <row r="591" spans="2:65" s="1048" customFormat="1" ht="25.5" customHeight="1">
      <c r="B591" s="1072"/>
      <c r="C591" s="1193" t="s">
        <v>1845</v>
      </c>
      <c r="D591" s="1193" t="s">
        <v>1263</v>
      </c>
      <c r="E591" s="1194" t="s">
        <v>3621</v>
      </c>
      <c r="F591" s="1383" t="s">
        <v>3620</v>
      </c>
      <c r="G591" s="1383"/>
      <c r="H591" s="1383"/>
      <c r="I591" s="1383"/>
      <c r="J591" s="1195" t="s">
        <v>1292</v>
      </c>
      <c r="K591" s="1196">
        <v>15.048</v>
      </c>
      <c r="L591" s="1384">
        <v>0</v>
      </c>
      <c r="M591" s="1384"/>
      <c r="N591" s="1385">
        <f>ROUND(L591*K591,2)</f>
        <v>0</v>
      </c>
      <c r="O591" s="1376"/>
      <c r="P591" s="1376"/>
      <c r="Q591" s="1376"/>
      <c r="R591" s="1071"/>
      <c r="T591" s="1057" t="s">
        <v>3256</v>
      </c>
      <c r="U591" s="1070" t="s">
        <v>1256</v>
      </c>
      <c r="V591" s="1065"/>
      <c r="W591" s="1069">
        <f>V591*K591</f>
        <v>0</v>
      </c>
      <c r="X591" s="1069">
        <v>0</v>
      </c>
      <c r="Y591" s="1069">
        <f>X591*K591</f>
        <v>0</v>
      </c>
      <c r="Z591" s="1069">
        <v>0</v>
      </c>
      <c r="AA591" s="1068">
        <f>Z591*K591</f>
        <v>0</v>
      </c>
      <c r="AR591" s="1053" t="s">
        <v>1340</v>
      </c>
      <c r="AT591" s="1053" t="s">
        <v>1263</v>
      </c>
      <c r="AU591" s="1053" t="s">
        <v>1284</v>
      </c>
      <c r="AY591" s="1053" t="s">
        <v>1262</v>
      </c>
      <c r="BE591" s="1052">
        <f>IF(U591="základní",N591,0)</f>
        <v>0</v>
      </c>
      <c r="BF591" s="1052">
        <f>IF(U591="snížená",N591,0)</f>
        <v>0</v>
      </c>
      <c r="BG591" s="1052">
        <f>IF(U591="zákl. přenesená",N591,0)</f>
        <v>0</v>
      </c>
      <c r="BH591" s="1052">
        <f>IF(U591="sníž. přenesená",N591,0)</f>
        <v>0</v>
      </c>
      <c r="BI591" s="1052">
        <f>IF(U591="nulová",N591,0)</f>
        <v>0</v>
      </c>
      <c r="BJ591" s="1053" t="s">
        <v>457</v>
      </c>
      <c r="BK591" s="1052">
        <f>ROUND(L591*K591,2)</f>
        <v>0</v>
      </c>
      <c r="BL591" s="1053" t="s">
        <v>1336</v>
      </c>
      <c r="BM591" s="1053" t="s">
        <v>1343</v>
      </c>
    </row>
    <row r="592" spans="2:65" s="1048" customFormat="1" ht="38.25" customHeight="1">
      <c r="B592" s="1072"/>
      <c r="C592" s="1185" t="s">
        <v>1841</v>
      </c>
      <c r="D592" s="1185" t="s">
        <v>1257</v>
      </c>
      <c r="E592" s="1186" t="s">
        <v>1837</v>
      </c>
      <c r="F592" s="1374" t="s">
        <v>1836</v>
      </c>
      <c r="G592" s="1374"/>
      <c r="H592" s="1374"/>
      <c r="I592" s="1374"/>
      <c r="J592" s="1187" t="s">
        <v>1292</v>
      </c>
      <c r="K592" s="1188">
        <v>132</v>
      </c>
      <c r="L592" s="1375">
        <v>0</v>
      </c>
      <c r="M592" s="1375"/>
      <c r="N592" s="1376">
        <f>ROUND(L592*K592,2)</f>
        <v>0</v>
      </c>
      <c r="O592" s="1376"/>
      <c r="P592" s="1376"/>
      <c r="Q592" s="1376"/>
      <c r="R592" s="1071"/>
      <c r="T592" s="1057" t="s">
        <v>3256</v>
      </c>
      <c r="U592" s="1070" t="s">
        <v>1256</v>
      </c>
      <c r="V592" s="1065"/>
      <c r="W592" s="1069">
        <f>V592*K592</f>
        <v>0</v>
      </c>
      <c r="X592" s="1069">
        <v>0</v>
      </c>
      <c r="Y592" s="1069">
        <f>X592*K592</f>
        <v>0</v>
      </c>
      <c r="Z592" s="1069">
        <v>0</v>
      </c>
      <c r="AA592" s="1068">
        <f>Z592*K592</f>
        <v>0</v>
      </c>
      <c r="AR592" s="1053" t="s">
        <v>1336</v>
      </c>
      <c r="AT592" s="1053" t="s">
        <v>1257</v>
      </c>
      <c r="AU592" s="1053" t="s">
        <v>1284</v>
      </c>
      <c r="AY592" s="1053" t="s">
        <v>1262</v>
      </c>
      <c r="BE592" s="1052">
        <f>IF(U592="základní",N592,0)</f>
        <v>0</v>
      </c>
      <c r="BF592" s="1052">
        <f>IF(U592="snížená",N592,0)</f>
        <v>0</v>
      </c>
      <c r="BG592" s="1052">
        <f>IF(U592="zákl. přenesená",N592,0)</f>
        <v>0</v>
      </c>
      <c r="BH592" s="1052">
        <f>IF(U592="sníž. přenesená",N592,0)</f>
        <v>0</v>
      </c>
      <c r="BI592" s="1052">
        <f>IF(U592="nulová",N592,0)</f>
        <v>0</v>
      </c>
      <c r="BJ592" s="1053" t="s">
        <v>457</v>
      </c>
      <c r="BK592" s="1052">
        <f>ROUND(L592*K592,2)</f>
        <v>0</v>
      </c>
      <c r="BL592" s="1053" t="s">
        <v>1336</v>
      </c>
      <c r="BM592" s="1053" t="s">
        <v>1333</v>
      </c>
    </row>
    <row r="593" spans="2:51" s="1080" customFormat="1" ht="16.5" customHeight="1">
      <c r="B593" s="1086"/>
      <c r="C593" s="1177"/>
      <c r="D593" s="1177"/>
      <c r="E593" s="1189" t="s">
        <v>3256</v>
      </c>
      <c r="F593" s="1377" t="s">
        <v>1835</v>
      </c>
      <c r="G593" s="1378"/>
      <c r="H593" s="1378"/>
      <c r="I593" s="1378"/>
      <c r="J593" s="1177"/>
      <c r="K593" s="1190">
        <v>132</v>
      </c>
      <c r="L593" s="1083"/>
      <c r="M593" s="1083"/>
      <c r="N593" s="1177"/>
      <c r="O593" s="1177"/>
      <c r="P593" s="1177"/>
      <c r="Q593" s="1177"/>
      <c r="R593" s="1085"/>
      <c r="T593" s="1084"/>
      <c r="U593" s="1083"/>
      <c r="V593" s="1083"/>
      <c r="W593" s="1083"/>
      <c r="X593" s="1083"/>
      <c r="Y593" s="1083"/>
      <c r="Z593" s="1083"/>
      <c r="AA593" s="1082"/>
      <c r="AT593" s="1081" t="s">
        <v>1285</v>
      </c>
      <c r="AU593" s="1081" t="s">
        <v>1284</v>
      </c>
      <c r="AV593" s="1080" t="s">
        <v>1284</v>
      </c>
      <c r="AW593" s="1080" t="s">
        <v>3670</v>
      </c>
      <c r="AX593" s="1080" t="s">
        <v>1258</v>
      </c>
      <c r="AY593" s="1081" t="s">
        <v>1262</v>
      </c>
    </row>
    <row r="594" spans="2:51" s="1073" customFormat="1" ht="16.5" customHeight="1">
      <c r="B594" s="1079"/>
      <c r="C594" s="1178"/>
      <c r="D594" s="1178"/>
      <c r="E594" s="1191" t="s">
        <v>3256</v>
      </c>
      <c r="F594" s="1372" t="s">
        <v>1386</v>
      </c>
      <c r="G594" s="1373"/>
      <c r="H594" s="1373"/>
      <c r="I594" s="1373"/>
      <c r="J594" s="1178"/>
      <c r="K594" s="1192">
        <v>132</v>
      </c>
      <c r="L594" s="1076"/>
      <c r="M594" s="1076"/>
      <c r="N594" s="1178"/>
      <c r="O594" s="1178"/>
      <c r="P594" s="1178"/>
      <c r="Q594" s="1178"/>
      <c r="R594" s="1078"/>
      <c r="T594" s="1077"/>
      <c r="U594" s="1076"/>
      <c r="V594" s="1076"/>
      <c r="W594" s="1076"/>
      <c r="X594" s="1076"/>
      <c r="Y594" s="1076"/>
      <c r="Z594" s="1076"/>
      <c r="AA594" s="1075"/>
      <c r="AT594" s="1074" t="s">
        <v>1285</v>
      </c>
      <c r="AU594" s="1074" t="s">
        <v>1284</v>
      </c>
      <c r="AV594" s="1073" t="s">
        <v>1261</v>
      </c>
      <c r="AW594" s="1073" t="s">
        <v>3670</v>
      </c>
      <c r="AX594" s="1073" t="s">
        <v>457</v>
      </c>
      <c r="AY594" s="1074" t="s">
        <v>1262</v>
      </c>
    </row>
    <row r="595" spans="2:65" s="1048" customFormat="1" ht="25.5" customHeight="1">
      <c r="B595" s="1072"/>
      <c r="C595" s="1193" t="s">
        <v>1838</v>
      </c>
      <c r="D595" s="1193" t="s">
        <v>1263</v>
      </c>
      <c r="E595" s="1194" t="s">
        <v>1827</v>
      </c>
      <c r="F595" s="1383" t="s">
        <v>3619</v>
      </c>
      <c r="G595" s="1383"/>
      <c r="H595" s="1383"/>
      <c r="I595" s="1383"/>
      <c r="J595" s="1195" t="s">
        <v>1292</v>
      </c>
      <c r="K595" s="1196">
        <v>134.64</v>
      </c>
      <c r="L595" s="1384">
        <v>0</v>
      </c>
      <c r="M595" s="1384"/>
      <c r="N595" s="1385">
        <f>ROUND(L595*K595,2)</f>
        <v>0</v>
      </c>
      <c r="O595" s="1376"/>
      <c r="P595" s="1376"/>
      <c r="Q595" s="1376"/>
      <c r="R595" s="1071"/>
      <c r="T595" s="1057" t="s">
        <v>3256</v>
      </c>
      <c r="U595" s="1070" t="s">
        <v>1256</v>
      </c>
      <c r="V595" s="1065"/>
      <c r="W595" s="1069">
        <f>V595*K595</f>
        <v>0</v>
      </c>
      <c r="X595" s="1069">
        <v>0</v>
      </c>
      <c r="Y595" s="1069">
        <f>X595*K595</f>
        <v>0</v>
      </c>
      <c r="Z595" s="1069">
        <v>0</v>
      </c>
      <c r="AA595" s="1068">
        <f>Z595*K595</f>
        <v>0</v>
      </c>
      <c r="AR595" s="1053" t="s">
        <v>1340</v>
      </c>
      <c r="AT595" s="1053" t="s">
        <v>1263</v>
      </c>
      <c r="AU595" s="1053" t="s">
        <v>1284</v>
      </c>
      <c r="AY595" s="1053" t="s">
        <v>1262</v>
      </c>
      <c r="BE595" s="1052">
        <f>IF(U595="základní",N595,0)</f>
        <v>0</v>
      </c>
      <c r="BF595" s="1052">
        <f>IF(U595="snížená",N595,0)</f>
        <v>0</v>
      </c>
      <c r="BG595" s="1052">
        <f>IF(U595="zákl. přenesená",N595,0)</f>
        <v>0</v>
      </c>
      <c r="BH595" s="1052">
        <f>IF(U595="sníž. přenesená",N595,0)</f>
        <v>0</v>
      </c>
      <c r="BI595" s="1052">
        <f>IF(U595="nulová",N595,0)</f>
        <v>0</v>
      </c>
      <c r="BJ595" s="1053" t="s">
        <v>457</v>
      </c>
      <c r="BK595" s="1052">
        <f>ROUND(L595*K595,2)</f>
        <v>0</v>
      </c>
      <c r="BL595" s="1053" t="s">
        <v>1336</v>
      </c>
      <c r="BM595" s="1053" t="s">
        <v>1330</v>
      </c>
    </row>
    <row r="596" spans="2:65" s="1048" customFormat="1" ht="38.25" customHeight="1">
      <c r="B596" s="1072"/>
      <c r="C596" s="1185" t="s">
        <v>1834</v>
      </c>
      <c r="D596" s="1185" t="s">
        <v>1257</v>
      </c>
      <c r="E596" s="1186" t="s">
        <v>1832</v>
      </c>
      <c r="F596" s="1374" t="s">
        <v>1831</v>
      </c>
      <c r="G596" s="1374"/>
      <c r="H596" s="1374"/>
      <c r="I596" s="1374"/>
      <c r="J596" s="1187" t="s">
        <v>1292</v>
      </c>
      <c r="K596" s="1188">
        <v>1772.52</v>
      </c>
      <c r="L596" s="1375">
        <v>0</v>
      </c>
      <c r="M596" s="1375"/>
      <c r="N596" s="1376">
        <f>ROUND(L596*K596,2)</f>
        <v>0</v>
      </c>
      <c r="O596" s="1376"/>
      <c r="P596" s="1376"/>
      <c r="Q596" s="1376"/>
      <c r="R596" s="1071"/>
      <c r="T596" s="1057" t="s">
        <v>3256</v>
      </c>
      <c r="U596" s="1070" t="s">
        <v>1256</v>
      </c>
      <c r="V596" s="1065"/>
      <c r="W596" s="1069">
        <f>V596*K596</f>
        <v>0</v>
      </c>
      <c r="X596" s="1069">
        <v>0</v>
      </c>
      <c r="Y596" s="1069">
        <f>X596*K596</f>
        <v>0</v>
      </c>
      <c r="Z596" s="1069">
        <v>0</v>
      </c>
      <c r="AA596" s="1068">
        <f>Z596*K596</f>
        <v>0</v>
      </c>
      <c r="AR596" s="1053" t="s">
        <v>1336</v>
      </c>
      <c r="AT596" s="1053" t="s">
        <v>1257</v>
      </c>
      <c r="AU596" s="1053" t="s">
        <v>1284</v>
      </c>
      <c r="AY596" s="1053" t="s">
        <v>1262</v>
      </c>
      <c r="BE596" s="1052">
        <f>IF(U596="základní",N596,0)</f>
        <v>0</v>
      </c>
      <c r="BF596" s="1052">
        <f>IF(U596="snížená",N596,0)</f>
        <v>0</v>
      </c>
      <c r="BG596" s="1052">
        <f>IF(U596="zákl. přenesená",N596,0)</f>
        <v>0</v>
      </c>
      <c r="BH596" s="1052">
        <f>IF(U596="sníž. přenesená",N596,0)</f>
        <v>0</v>
      </c>
      <c r="BI596" s="1052">
        <f>IF(U596="nulová",N596,0)</f>
        <v>0</v>
      </c>
      <c r="BJ596" s="1053" t="s">
        <v>457</v>
      </c>
      <c r="BK596" s="1052">
        <f>ROUND(L596*K596,2)</f>
        <v>0</v>
      </c>
      <c r="BL596" s="1053" t="s">
        <v>1336</v>
      </c>
      <c r="BM596" s="1053" t="s">
        <v>1325</v>
      </c>
    </row>
    <row r="597" spans="2:51" s="1080" customFormat="1" ht="16.5" customHeight="1">
      <c r="B597" s="1086"/>
      <c r="C597" s="1177"/>
      <c r="D597" s="1177"/>
      <c r="E597" s="1189" t="s">
        <v>3256</v>
      </c>
      <c r="F597" s="1377" t="s">
        <v>1830</v>
      </c>
      <c r="G597" s="1378"/>
      <c r="H597" s="1378"/>
      <c r="I597" s="1378"/>
      <c r="J597" s="1177"/>
      <c r="K597" s="1190">
        <v>886.26</v>
      </c>
      <c r="L597" s="1083"/>
      <c r="M597" s="1083"/>
      <c r="N597" s="1177"/>
      <c r="O597" s="1177"/>
      <c r="P597" s="1177"/>
      <c r="Q597" s="1177"/>
      <c r="R597" s="1085"/>
      <c r="T597" s="1084"/>
      <c r="U597" s="1083"/>
      <c r="V597" s="1083"/>
      <c r="W597" s="1083"/>
      <c r="X597" s="1083"/>
      <c r="Y597" s="1083"/>
      <c r="Z597" s="1083"/>
      <c r="AA597" s="1082"/>
      <c r="AT597" s="1081" t="s">
        <v>1285</v>
      </c>
      <c r="AU597" s="1081" t="s">
        <v>1284</v>
      </c>
      <c r="AV597" s="1080" t="s">
        <v>1284</v>
      </c>
      <c r="AW597" s="1080" t="s">
        <v>3670</v>
      </c>
      <c r="AX597" s="1080" t="s">
        <v>1258</v>
      </c>
      <c r="AY597" s="1081" t="s">
        <v>1262</v>
      </c>
    </row>
    <row r="598" spans="2:51" s="1080" customFormat="1" ht="16.5" customHeight="1">
      <c r="B598" s="1086"/>
      <c r="C598" s="1177"/>
      <c r="D598" s="1177"/>
      <c r="E598" s="1189" t="s">
        <v>3256</v>
      </c>
      <c r="F598" s="1379" t="s">
        <v>1829</v>
      </c>
      <c r="G598" s="1380"/>
      <c r="H598" s="1380"/>
      <c r="I598" s="1380"/>
      <c r="J598" s="1177"/>
      <c r="K598" s="1190">
        <v>886.26</v>
      </c>
      <c r="L598" s="1083"/>
      <c r="M598" s="1083"/>
      <c r="N598" s="1177"/>
      <c r="O598" s="1177"/>
      <c r="P598" s="1177"/>
      <c r="Q598" s="1177"/>
      <c r="R598" s="1085"/>
      <c r="T598" s="1084"/>
      <c r="U598" s="1083"/>
      <c r="V598" s="1083"/>
      <c r="W598" s="1083"/>
      <c r="X598" s="1083"/>
      <c r="Y598" s="1083"/>
      <c r="Z598" s="1083"/>
      <c r="AA598" s="1082"/>
      <c r="AT598" s="1081" t="s">
        <v>1285</v>
      </c>
      <c r="AU598" s="1081" t="s">
        <v>1284</v>
      </c>
      <c r="AV598" s="1080" t="s">
        <v>1284</v>
      </c>
      <c r="AW598" s="1080" t="s">
        <v>3670</v>
      </c>
      <c r="AX598" s="1080" t="s">
        <v>1258</v>
      </c>
      <c r="AY598" s="1081" t="s">
        <v>1262</v>
      </c>
    </row>
    <row r="599" spans="2:51" s="1073" customFormat="1" ht="16.5" customHeight="1">
      <c r="B599" s="1079"/>
      <c r="C599" s="1178"/>
      <c r="D599" s="1178"/>
      <c r="E599" s="1191" t="s">
        <v>3256</v>
      </c>
      <c r="F599" s="1372" t="s">
        <v>1386</v>
      </c>
      <c r="G599" s="1373"/>
      <c r="H599" s="1373"/>
      <c r="I599" s="1373"/>
      <c r="J599" s="1178"/>
      <c r="K599" s="1192">
        <v>1772.52</v>
      </c>
      <c r="L599" s="1076"/>
      <c r="M599" s="1076"/>
      <c r="N599" s="1178"/>
      <c r="O599" s="1178"/>
      <c r="P599" s="1178"/>
      <c r="Q599" s="1178"/>
      <c r="R599" s="1078"/>
      <c r="T599" s="1077"/>
      <c r="U599" s="1076"/>
      <c r="V599" s="1076"/>
      <c r="W599" s="1076"/>
      <c r="X599" s="1076"/>
      <c r="Y599" s="1076"/>
      <c r="Z599" s="1076"/>
      <c r="AA599" s="1075"/>
      <c r="AT599" s="1074" t="s">
        <v>1285</v>
      </c>
      <c r="AU599" s="1074" t="s">
        <v>1284</v>
      </c>
      <c r="AV599" s="1073" t="s">
        <v>1261</v>
      </c>
      <c r="AW599" s="1073" t="s">
        <v>3670</v>
      </c>
      <c r="AX599" s="1073" t="s">
        <v>457</v>
      </c>
      <c r="AY599" s="1074" t="s">
        <v>1262</v>
      </c>
    </row>
    <row r="600" spans="2:65" s="1048" customFormat="1" ht="25.5" customHeight="1">
      <c r="B600" s="1072"/>
      <c r="C600" s="1193" t="s">
        <v>1833</v>
      </c>
      <c r="D600" s="1193" t="s">
        <v>1263</v>
      </c>
      <c r="E600" s="1194" t="s">
        <v>1827</v>
      </c>
      <c r="F600" s="1383" t="s">
        <v>3619</v>
      </c>
      <c r="G600" s="1383"/>
      <c r="H600" s="1383"/>
      <c r="I600" s="1383"/>
      <c r="J600" s="1195" t="s">
        <v>1292</v>
      </c>
      <c r="K600" s="1196">
        <v>930.51</v>
      </c>
      <c r="L600" s="1384">
        <v>0</v>
      </c>
      <c r="M600" s="1384"/>
      <c r="N600" s="1385">
        <f>ROUND(L600*K600,2)</f>
        <v>0</v>
      </c>
      <c r="O600" s="1376"/>
      <c r="P600" s="1376"/>
      <c r="Q600" s="1376"/>
      <c r="R600" s="1071"/>
      <c r="T600" s="1057" t="s">
        <v>3256</v>
      </c>
      <c r="U600" s="1070" t="s">
        <v>1256</v>
      </c>
      <c r="V600" s="1065"/>
      <c r="W600" s="1069">
        <f>V600*K600</f>
        <v>0</v>
      </c>
      <c r="X600" s="1069">
        <v>0</v>
      </c>
      <c r="Y600" s="1069">
        <f>X600*K600</f>
        <v>0</v>
      </c>
      <c r="Z600" s="1069">
        <v>0</v>
      </c>
      <c r="AA600" s="1068">
        <f>Z600*K600</f>
        <v>0</v>
      </c>
      <c r="AR600" s="1053" t="s">
        <v>1340</v>
      </c>
      <c r="AT600" s="1053" t="s">
        <v>1263</v>
      </c>
      <c r="AU600" s="1053" t="s">
        <v>1284</v>
      </c>
      <c r="AY600" s="1053" t="s">
        <v>1262</v>
      </c>
      <c r="BE600" s="1052">
        <f>IF(U600="základní",N600,0)</f>
        <v>0</v>
      </c>
      <c r="BF600" s="1052">
        <f>IF(U600="snížená",N600,0)</f>
        <v>0</v>
      </c>
      <c r="BG600" s="1052">
        <f>IF(U600="zákl. přenesená",N600,0)</f>
        <v>0</v>
      </c>
      <c r="BH600" s="1052">
        <f>IF(U600="sníž. přenesená",N600,0)</f>
        <v>0</v>
      </c>
      <c r="BI600" s="1052">
        <f>IF(U600="nulová",N600,0)</f>
        <v>0</v>
      </c>
      <c r="BJ600" s="1053" t="s">
        <v>457</v>
      </c>
      <c r="BK600" s="1052">
        <f>ROUND(L600*K600,2)</f>
        <v>0</v>
      </c>
      <c r="BL600" s="1053" t="s">
        <v>1336</v>
      </c>
      <c r="BM600" s="1053" t="s">
        <v>1318</v>
      </c>
    </row>
    <row r="601" spans="2:51" s="1080" customFormat="1" ht="16.5" customHeight="1">
      <c r="B601" s="1086"/>
      <c r="C601" s="1177"/>
      <c r="D601" s="1177"/>
      <c r="E601" s="1189" t="s">
        <v>3256</v>
      </c>
      <c r="F601" s="1377" t="s">
        <v>1826</v>
      </c>
      <c r="G601" s="1378"/>
      <c r="H601" s="1378"/>
      <c r="I601" s="1378"/>
      <c r="J601" s="1177"/>
      <c r="K601" s="1190">
        <v>930.51</v>
      </c>
      <c r="L601" s="1083"/>
      <c r="M601" s="1083"/>
      <c r="N601" s="1177"/>
      <c r="O601" s="1177"/>
      <c r="P601" s="1177"/>
      <c r="Q601" s="1177"/>
      <c r="R601" s="1085"/>
      <c r="T601" s="1084"/>
      <c r="U601" s="1083"/>
      <c r="V601" s="1083"/>
      <c r="W601" s="1083"/>
      <c r="X601" s="1083"/>
      <c r="Y601" s="1083"/>
      <c r="Z601" s="1083"/>
      <c r="AA601" s="1082"/>
      <c r="AT601" s="1081" t="s">
        <v>1285</v>
      </c>
      <c r="AU601" s="1081" t="s">
        <v>1284</v>
      </c>
      <c r="AV601" s="1080" t="s">
        <v>1284</v>
      </c>
      <c r="AW601" s="1080" t="s">
        <v>3670</v>
      </c>
      <c r="AX601" s="1080" t="s">
        <v>1258</v>
      </c>
      <c r="AY601" s="1081" t="s">
        <v>1262</v>
      </c>
    </row>
    <row r="602" spans="2:51" s="1073" customFormat="1" ht="16.5" customHeight="1">
      <c r="B602" s="1079"/>
      <c r="C602" s="1178"/>
      <c r="D602" s="1178"/>
      <c r="E602" s="1191" t="s">
        <v>3256</v>
      </c>
      <c r="F602" s="1372" t="s">
        <v>1386</v>
      </c>
      <c r="G602" s="1373"/>
      <c r="H602" s="1373"/>
      <c r="I602" s="1373"/>
      <c r="J602" s="1178"/>
      <c r="K602" s="1192">
        <v>930.51</v>
      </c>
      <c r="L602" s="1076"/>
      <c r="M602" s="1076"/>
      <c r="N602" s="1178"/>
      <c r="O602" s="1178"/>
      <c r="P602" s="1178"/>
      <c r="Q602" s="1178"/>
      <c r="R602" s="1078"/>
      <c r="T602" s="1077"/>
      <c r="U602" s="1076"/>
      <c r="V602" s="1076"/>
      <c r="W602" s="1076"/>
      <c r="X602" s="1076"/>
      <c r="Y602" s="1076"/>
      <c r="Z602" s="1076"/>
      <c r="AA602" s="1075"/>
      <c r="AT602" s="1074" t="s">
        <v>1285</v>
      </c>
      <c r="AU602" s="1074" t="s">
        <v>1284</v>
      </c>
      <c r="AV602" s="1073" t="s">
        <v>1261</v>
      </c>
      <c r="AW602" s="1073" t="s">
        <v>3670</v>
      </c>
      <c r="AX602" s="1073" t="s">
        <v>457</v>
      </c>
      <c r="AY602" s="1074" t="s">
        <v>1262</v>
      </c>
    </row>
    <row r="603" spans="2:65" s="1048" customFormat="1" ht="25.5" customHeight="1">
      <c r="B603" s="1072"/>
      <c r="C603" s="1193" t="s">
        <v>1828</v>
      </c>
      <c r="D603" s="1193" t="s">
        <v>1263</v>
      </c>
      <c r="E603" s="1194" t="s">
        <v>1824</v>
      </c>
      <c r="F603" s="1383" t="s">
        <v>3618</v>
      </c>
      <c r="G603" s="1383"/>
      <c r="H603" s="1383"/>
      <c r="I603" s="1383"/>
      <c r="J603" s="1195" t="s">
        <v>95</v>
      </c>
      <c r="K603" s="1196">
        <v>193.853</v>
      </c>
      <c r="L603" s="1384">
        <v>0</v>
      </c>
      <c r="M603" s="1384"/>
      <c r="N603" s="1385">
        <f>ROUND(L603*K603,2)</f>
        <v>0</v>
      </c>
      <c r="O603" s="1376"/>
      <c r="P603" s="1376"/>
      <c r="Q603" s="1376"/>
      <c r="R603" s="1071"/>
      <c r="T603" s="1057" t="s">
        <v>3256</v>
      </c>
      <c r="U603" s="1070" t="s">
        <v>1256</v>
      </c>
      <c r="V603" s="1065"/>
      <c r="W603" s="1069">
        <f>V603*K603</f>
        <v>0</v>
      </c>
      <c r="X603" s="1069">
        <v>0</v>
      </c>
      <c r="Y603" s="1069">
        <f>X603*K603</f>
        <v>0</v>
      </c>
      <c r="Z603" s="1069">
        <v>0</v>
      </c>
      <c r="AA603" s="1068">
        <f>Z603*K603</f>
        <v>0</v>
      </c>
      <c r="AR603" s="1053" t="s">
        <v>1340</v>
      </c>
      <c r="AT603" s="1053" t="s">
        <v>1263</v>
      </c>
      <c r="AU603" s="1053" t="s">
        <v>1284</v>
      </c>
      <c r="AY603" s="1053" t="s">
        <v>1262</v>
      </c>
      <c r="BE603" s="1052">
        <f>IF(U603="základní",N603,0)</f>
        <v>0</v>
      </c>
      <c r="BF603" s="1052">
        <f>IF(U603="snížená",N603,0)</f>
        <v>0</v>
      </c>
      <c r="BG603" s="1052">
        <f>IF(U603="zákl. přenesená",N603,0)</f>
        <v>0</v>
      </c>
      <c r="BH603" s="1052">
        <f>IF(U603="sníž. přenesená",N603,0)</f>
        <v>0</v>
      </c>
      <c r="BI603" s="1052">
        <f>IF(U603="nulová",N603,0)</f>
        <v>0</v>
      </c>
      <c r="BJ603" s="1053" t="s">
        <v>457</v>
      </c>
      <c r="BK603" s="1052">
        <f>ROUND(L603*K603,2)</f>
        <v>0</v>
      </c>
      <c r="BL603" s="1053" t="s">
        <v>1336</v>
      </c>
      <c r="BM603" s="1053" t="s">
        <v>1311</v>
      </c>
    </row>
    <row r="604" spans="2:51" s="1080" customFormat="1" ht="25.5" customHeight="1">
      <c r="B604" s="1086"/>
      <c r="C604" s="1177"/>
      <c r="D604" s="1177"/>
      <c r="E604" s="1189" t="s">
        <v>3256</v>
      </c>
      <c r="F604" s="1377" t="s">
        <v>1823</v>
      </c>
      <c r="G604" s="1378"/>
      <c r="H604" s="1378"/>
      <c r="I604" s="1378"/>
      <c r="J604" s="1177"/>
      <c r="K604" s="1190">
        <v>185.407</v>
      </c>
      <c r="L604" s="1083"/>
      <c r="M604" s="1083"/>
      <c r="N604" s="1177"/>
      <c r="O604" s="1177"/>
      <c r="P604" s="1177"/>
      <c r="Q604" s="1177"/>
      <c r="R604" s="1085"/>
      <c r="T604" s="1084"/>
      <c r="U604" s="1083"/>
      <c r="V604" s="1083"/>
      <c r="W604" s="1083"/>
      <c r="X604" s="1083"/>
      <c r="Y604" s="1083"/>
      <c r="Z604" s="1083"/>
      <c r="AA604" s="1082"/>
      <c r="AT604" s="1081" t="s">
        <v>1285</v>
      </c>
      <c r="AU604" s="1081" t="s">
        <v>1284</v>
      </c>
      <c r="AV604" s="1080" t="s">
        <v>1284</v>
      </c>
      <c r="AW604" s="1080" t="s">
        <v>3670</v>
      </c>
      <c r="AX604" s="1080" t="s">
        <v>1258</v>
      </c>
      <c r="AY604" s="1081" t="s">
        <v>1262</v>
      </c>
    </row>
    <row r="605" spans="2:51" s="1080" customFormat="1" ht="16.5" customHeight="1">
      <c r="B605" s="1086"/>
      <c r="C605" s="1177"/>
      <c r="D605" s="1177"/>
      <c r="E605" s="1189" t="s">
        <v>3256</v>
      </c>
      <c r="F605" s="1379" t="s">
        <v>1822</v>
      </c>
      <c r="G605" s="1380"/>
      <c r="H605" s="1380"/>
      <c r="I605" s="1380"/>
      <c r="J605" s="1177"/>
      <c r="K605" s="1190">
        <v>8.446</v>
      </c>
      <c r="L605" s="1083"/>
      <c r="M605" s="1083"/>
      <c r="N605" s="1177"/>
      <c r="O605" s="1177"/>
      <c r="P605" s="1177"/>
      <c r="Q605" s="1177"/>
      <c r="R605" s="1085"/>
      <c r="T605" s="1084"/>
      <c r="U605" s="1083"/>
      <c r="V605" s="1083"/>
      <c r="W605" s="1083"/>
      <c r="X605" s="1083"/>
      <c r="Y605" s="1083"/>
      <c r="Z605" s="1083"/>
      <c r="AA605" s="1082"/>
      <c r="AT605" s="1081" t="s">
        <v>1285</v>
      </c>
      <c r="AU605" s="1081" t="s">
        <v>1284</v>
      </c>
      <c r="AV605" s="1080" t="s">
        <v>1284</v>
      </c>
      <c r="AW605" s="1080" t="s">
        <v>3670</v>
      </c>
      <c r="AX605" s="1080" t="s">
        <v>1258</v>
      </c>
      <c r="AY605" s="1081" t="s">
        <v>1262</v>
      </c>
    </row>
    <row r="606" spans="2:51" s="1073" customFormat="1" ht="16.5" customHeight="1">
      <c r="B606" s="1079"/>
      <c r="C606" s="1178"/>
      <c r="D606" s="1178"/>
      <c r="E606" s="1191" t="s">
        <v>3256</v>
      </c>
      <c r="F606" s="1372" t="s">
        <v>1386</v>
      </c>
      <c r="G606" s="1373"/>
      <c r="H606" s="1373"/>
      <c r="I606" s="1373"/>
      <c r="J606" s="1178"/>
      <c r="K606" s="1192">
        <v>193.853</v>
      </c>
      <c r="L606" s="1076"/>
      <c r="M606" s="1076"/>
      <c r="N606" s="1178"/>
      <c r="O606" s="1178"/>
      <c r="P606" s="1178"/>
      <c r="Q606" s="1178"/>
      <c r="R606" s="1078"/>
      <c r="T606" s="1077"/>
      <c r="U606" s="1076"/>
      <c r="V606" s="1076"/>
      <c r="W606" s="1076"/>
      <c r="X606" s="1076"/>
      <c r="Y606" s="1076"/>
      <c r="Z606" s="1076"/>
      <c r="AA606" s="1075"/>
      <c r="AT606" s="1074" t="s">
        <v>1285</v>
      </c>
      <c r="AU606" s="1074" t="s">
        <v>1284</v>
      </c>
      <c r="AV606" s="1073" t="s">
        <v>1261</v>
      </c>
      <c r="AW606" s="1073" t="s">
        <v>3670</v>
      </c>
      <c r="AX606" s="1073" t="s">
        <v>457</v>
      </c>
      <c r="AY606" s="1074" t="s">
        <v>1262</v>
      </c>
    </row>
    <row r="607" spans="2:65" s="1048" customFormat="1" ht="25.5" customHeight="1">
      <c r="B607" s="1072"/>
      <c r="C607" s="1185" t="s">
        <v>1825</v>
      </c>
      <c r="D607" s="1185" t="s">
        <v>1257</v>
      </c>
      <c r="E607" s="1186" t="s">
        <v>1820</v>
      </c>
      <c r="F607" s="1374" t="s">
        <v>1819</v>
      </c>
      <c r="G607" s="1374"/>
      <c r="H607" s="1374"/>
      <c r="I607" s="1374"/>
      <c r="J607" s="1187" t="s">
        <v>1287</v>
      </c>
      <c r="K607" s="1188">
        <v>20.29</v>
      </c>
      <c r="L607" s="1375">
        <v>0</v>
      </c>
      <c r="M607" s="1375"/>
      <c r="N607" s="1376">
        <f>ROUND(L607*K607,2)</f>
        <v>0</v>
      </c>
      <c r="O607" s="1376"/>
      <c r="P607" s="1376"/>
      <c r="Q607" s="1376"/>
      <c r="R607" s="1071"/>
      <c r="T607" s="1057" t="s">
        <v>3256</v>
      </c>
      <c r="U607" s="1070" t="s">
        <v>1256</v>
      </c>
      <c r="V607" s="1065"/>
      <c r="W607" s="1069">
        <f>V607*K607</f>
        <v>0</v>
      </c>
      <c r="X607" s="1069">
        <v>0</v>
      </c>
      <c r="Y607" s="1069">
        <f>X607*K607</f>
        <v>0</v>
      </c>
      <c r="Z607" s="1069">
        <v>0</v>
      </c>
      <c r="AA607" s="1068">
        <f>Z607*K607</f>
        <v>0</v>
      </c>
      <c r="AR607" s="1053" t="s">
        <v>1336</v>
      </c>
      <c r="AT607" s="1053" t="s">
        <v>1257</v>
      </c>
      <c r="AU607" s="1053" t="s">
        <v>1284</v>
      </c>
      <c r="AY607" s="1053" t="s">
        <v>1262</v>
      </c>
      <c r="BE607" s="1052">
        <f>IF(U607="základní",N607,0)</f>
        <v>0</v>
      </c>
      <c r="BF607" s="1052">
        <f>IF(U607="snížená",N607,0)</f>
        <v>0</v>
      </c>
      <c r="BG607" s="1052">
        <f>IF(U607="zákl. přenesená",N607,0)</f>
        <v>0</v>
      </c>
      <c r="BH607" s="1052">
        <f>IF(U607="sníž. přenesená",N607,0)</f>
        <v>0</v>
      </c>
      <c r="BI607" s="1052">
        <f>IF(U607="nulová",N607,0)</f>
        <v>0</v>
      </c>
      <c r="BJ607" s="1053" t="s">
        <v>457</v>
      </c>
      <c r="BK607" s="1052">
        <f>ROUND(L607*K607,2)</f>
        <v>0</v>
      </c>
      <c r="BL607" s="1053" t="s">
        <v>1336</v>
      </c>
      <c r="BM607" s="1053" t="s">
        <v>1303</v>
      </c>
    </row>
    <row r="608" spans="2:63" s="1087" customFormat="1" ht="29.85" customHeight="1">
      <c r="B608" s="1096"/>
      <c r="C608" s="1182"/>
      <c r="D608" s="1184" t="s">
        <v>1818</v>
      </c>
      <c r="E608" s="1184"/>
      <c r="F608" s="1184"/>
      <c r="G608" s="1184"/>
      <c r="H608" s="1184"/>
      <c r="I608" s="1184"/>
      <c r="J608" s="1184"/>
      <c r="K608" s="1184"/>
      <c r="L608" s="1097"/>
      <c r="M608" s="1097"/>
      <c r="N608" s="1388">
        <f>BK608</f>
        <v>0</v>
      </c>
      <c r="O608" s="1389"/>
      <c r="P608" s="1389"/>
      <c r="Q608" s="1389"/>
      <c r="R608" s="1095"/>
      <c r="T608" s="1094"/>
      <c r="U608" s="1092"/>
      <c r="V608" s="1092"/>
      <c r="W608" s="1093">
        <f>SUM(W609:W624)</f>
        <v>0</v>
      </c>
      <c r="X608" s="1092"/>
      <c r="Y608" s="1093">
        <f>SUM(Y609:Y624)</f>
        <v>0</v>
      </c>
      <c r="Z608" s="1092"/>
      <c r="AA608" s="1091">
        <f>SUM(AA609:AA624)</f>
        <v>0</v>
      </c>
      <c r="AR608" s="1089" t="s">
        <v>1284</v>
      </c>
      <c r="AT608" s="1090" t="s">
        <v>1259</v>
      </c>
      <c r="AU608" s="1090" t="s">
        <v>457</v>
      </c>
      <c r="AY608" s="1089" t="s">
        <v>1262</v>
      </c>
      <c r="BK608" s="1088">
        <f>SUM(BK609:BK624)</f>
        <v>0</v>
      </c>
    </row>
    <row r="609" spans="2:65" s="1048" customFormat="1" ht="16.5" customHeight="1">
      <c r="B609" s="1072"/>
      <c r="C609" s="1185" t="s">
        <v>1821</v>
      </c>
      <c r="D609" s="1185" t="s">
        <v>1257</v>
      </c>
      <c r="E609" s="1186" t="s">
        <v>1816</v>
      </c>
      <c r="F609" s="1374" t="s">
        <v>1815</v>
      </c>
      <c r="G609" s="1374"/>
      <c r="H609" s="1374"/>
      <c r="I609" s="1374"/>
      <c r="J609" s="1187" t="s">
        <v>17</v>
      </c>
      <c r="K609" s="1188">
        <v>1</v>
      </c>
      <c r="L609" s="1375">
        <v>0</v>
      </c>
      <c r="M609" s="1375"/>
      <c r="N609" s="1376">
        <f>ROUND(L609*K609,2)</f>
        <v>0</v>
      </c>
      <c r="O609" s="1376"/>
      <c r="P609" s="1376"/>
      <c r="Q609" s="1376"/>
      <c r="R609" s="1071"/>
      <c r="T609" s="1057" t="s">
        <v>3256</v>
      </c>
      <c r="U609" s="1070" t="s">
        <v>1256</v>
      </c>
      <c r="V609" s="1065"/>
      <c r="W609" s="1069">
        <f>V609*K609</f>
        <v>0</v>
      </c>
      <c r="X609" s="1069">
        <v>0</v>
      </c>
      <c r="Y609" s="1069">
        <f>X609*K609</f>
        <v>0</v>
      </c>
      <c r="Z609" s="1069">
        <v>0</v>
      </c>
      <c r="AA609" s="1068">
        <f>Z609*K609</f>
        <v>0</v>
      </c>
      <c r="AR609" s="1053" t="s">
        <v>1336</v>
      </c>
      <c r="AT609" s="1053" t="s">
        <v>1257</v>
      </c>
      <c r="AU609" s="1053" t="s">
        <v>1284</v>
      </c>
      <c r="AY609" s="1053" t="s">
        <v>1262</v>
      </c>
      <c r="BE609" s="1052">
        <f>IF(U609="základní",N609,0)</f>
        <v>0</v>
      </c>
      <c r="BF609" s="1052">
        <f>IF(U609="snížená",N609,0)</f>
        <v>0</v>
      </c>
      <c r="BG609" s="1052">
        <f>IF(U609="zákl. přenesená",N609,0)</f>
        <v>0</v>
      </c>
      <c r="BH609" s="1052">
        <f>IF(U609="sníž. přenesená",N609,0)</f>
        <v>0</v>
      </c>
      <c r="BI609" s="1052">
        <f>IF(U609="nulová",N609,0)</f>
        <v>0</v>
      </c>
      <c r="BJ609" s="1053" t="s">
        <v>457</v>
      </c>
      <c r="BK609" s="1052">
        <f>ROUND(L609*K609,2)</f>
        <v>0</v>
      </c>
      <c r="BL609" s="1053" t="s">
        <v>1336</v>
      </c>
      <c r="BM609" s="1053" t="s">
        <v>1295</v>
      </c>
    </row>
    <row r="610" spans="2:65" s="1048" customFormat="1" ht="25.5" customHeight="1">
      <c r="B610" s="1072"/>
      <c r="C610" s="1185" t="s">
        <v>1817</v>
      </c>
      <c r="D610" s="1185" t="s">
        <v>1257</v>
      </c>
      <c r="E610" s="1186" t="s">
        <v>1813</v>
      </c>
      <c r="F610" s="1374" t="s">
        <v>1812</v>
      </c>
      <c r="G610" s="1374"/>
      <c r="H610" s="1374"/>
      <c r="I610" s="1374"/>
      <c r="J610" s="1187" t="s">
        <v>1292</v>
      </c>
      <c r="K610" s="1188">
        <v>79.4</v>
      </c>
      <c r="L610" s="1375">
        <v>0</v>
      </c>
      <c r="M610" s="1375"/>
      <c r="N610" s="1376">
        <f>ROUND(L610*K610,2)</f>
        <v>0</v>
      </c>
      <c r="O610" s="1376"/>
      <c r="P610" s="1376"/>
      <c r="Q610" s="1376"/>
      <c r="R610" s="1071"/>
      <c r="T610" s="1057" t="s">
        <v>3256</v>
      </c>
      <c r="U610" s="1070" t="s">
        <v>1256</v>
      </c>
      <c r="V610" s="1065"/>
      <c r="W610" s="1069">
        <f>V610*K610</f>
        <v>0</v>
      </c>
      <c r="X610" s="1069">
        <v>0</v>
      </c>
      <c r="Y610" s="1069">
        <f>X610*K610</f>
        <v>0</v>
      </c>
      <c r="Z610" s="1069">
        <v>0</v>
      </c>
      <c r="AA610" s="1068">
        <f>Z610*K610</f>
        <v>0</v>
      </c>
      <c r="AR610" s="1053" t="s">
        <v>1336</v>
      </c>
      <c r="AT610" s="1053" t="s">
        <v>1257</v>
      </c>
      <c r="AU610" s="1053" t="s">
        <v>1284</v>
      </c>
      <c r="AY610" s="1053" t="s">
        <v>1262</v>
      </c>
      <c r="BE610" s="1052">
        <f>IF(U610="základní",N610,0)</f>
        <v>0</v>
      </c>
      <c r="BF610" s="1052">
        <f>IF(U610="snížená",N610,0)</f>
        <v>0</v>
      </c>
      <c r="BG610" s="1052">
        <f>IF(U610="zákl. přenesená",N610,0)</f>
        <v>0</v>
      </c>
      <c r="BH610" s="1052">
        <f>IF(U610="sníž. přenesená",N610,0)</f>
        <v>0</v>
      </c>
      <c r="BI610" s="1052">
        <f>IF(U610="nulová",N610,0)</f>
        <v>0</v>
      </c>
      <c r="BJ610" s="1053" t="s">
        <v>457</v>
      </c>
      <c r="BK610" s="1052">
        <f>ROUND(L610*K610,2)</f>
        <v>0</v>
      </c>
      <c r="BL610" s="1053" t="s">
        <v>1336</v>
      </c>
      <c r="BM610" s="1053" t="s">
        <v>1282</v>
      </c>
    </row>
    <row r="611" spans="2:51" s="1080" customFormat="1" ht="25.5" customHeight="1">
      <c r="B611" s="1086"/>
      <c r="C611" s="1177"/>
      <c r="D611" s="1177"/>
      <c r="E611" s="1189" t="s">
        <v>3256</v>
      </c>
      <c r="F611" s="1377" t="s">
        <v>3617</v>
      </c>
      <c r="G611" s="1378"/>
      <c r="H611" s="1378"/>
      <c r="I611" s="1378"/>
      <c r="J611" s="1177"/>
      <c r="K611" s="1190">
        <v>79.4</v>
      </c>
      <c r="L611" s="1083"/>
      <c r="M611" s="1083"/>
      <c r="N611" s="1177"/>
      <c r="O611" s="1177"/>
      <c r="P611" s="1177"/>
      <c r="Q611" s="1177"/>
      <c r="R611" s="1085"/>
      <c r="T611" s="1084"/>
      <c r="U611" s="1083"/>
      <c r="V611" s="1083"/>
      <c r="W611" s="1083"/>
      <c r="X611" s="1083"/>
      <c r="Y611" s="1083"/>
      <c r="Z611" s="1083"/>
      <c r="AA611" s="1082"/>
      <c r="AT611" s="1081" t="s">
        <v>1285</v>
      </c>
      <c r="AU611" s="1081" t="s">
        <v>1284</v>
      </c>
      <c r="AV611" s="1080" t="s">
        <v>1284</v>
      </c>
      <c r="AW611" s="1080" t="s">
        <v>3670</v>
      </c>
      <c r="AX611" s="1080" t="s">
        <v>1258</v>
      </c>
      <c r="AY611" s="1081" t="s">
        <v>1262</v>
      </c>
    </row>
    <row r="612" spans="2:51" s="1073" customFormat="1" ht="16.5" customHeight="1">
      <c r="B612" s="1079"/>
      <c r="C612" s="1178"/>
      <c r="D612" s="1178"/>
      <c r="E612" s="1191" t="s">
        <v>3256</v>
      </c>
      <c r="F612" s="1372" t="s">
        <v>1386</v>
      </c>
      <c r="G612" s="1373"/>
      <c r="H612" s="1373"/>
      <c r="I612" s="1373"/>
      <c r="J612" s="1178"/>
      <c r="K612" s="1192">
        <v>79.4</v>
      </c>
      <c r="L612" s="1076"/>
      <c r="M612" s="1076"/>
      <c r="N612" s="1178"/>
      <c r="O612" s="1178"/>
      <c r="P612" s="1178"/>
      <c r="Q612" s="1178"/>
      <c r="R612" s="1078"/>
      <c r="T612" s="1077"/>
      <c r="U612" s="1076"/>
      <c r="V612" s="1076"/>
      <c r="W612" s="1076"/>
      <c r="X612" s="1076"/>
      <c r="Y612" s="1076"/>
      <c r="Z612" s="1076"/>
      <c r="AA612" s="1075"/>
      <c r="AT612" s="1074" t="s">
        <v>1285</v>
      </c>
      <c r="AU612" s="1074" t="s">
        <v>1284</v>
      </c>
      <c r="AV612" s="1073" t="s">
        <v>1261</v>
      </c>
      <c r="AW612" s="1073" t="s">
        <v>3670</v>
      </c>
      <c r="AX612" s="1073" t="s">
        <v>457</v>
      </c>
      <c r="AY612" s="1074" t="s">
        <v>1262</v>
      </c>
    </row>
    <row r="613" spans="2:65" s="1048" customFormat="1" ht="25.5" customHeight="1">
      <c r="B613" s="1072"/>
      <c r="C613" s="1185" t="s">
        <v>1814</v>
      </c>
      <c r="D613" s="1185" t="s">
        <v>1257</v>
      </c>
      <c r="E613" s="1186" t="s">
        <v>1810</v>
      </c>
      <c r="F613" s="1374" t="s">
        <v>1809</v>
      </c>
      <c r="G613" s="1374"/>
      <c r="H613" s="1374"/>
      <c r="I613" s="1374"/>
      <c r="J613" s="1187" t="s">
        <v>1292</v>
      </c>
      <c r="K613" s="1188">
        <v>78.2</v>
      </c>
      <c r="L613" s="1375">
        <v>0</v>
      </c>
      <c r="M613" s="1375"/>
      <c r="N613" s="1376">
        <f>ROUND(L613*K613,2)</f>
        <v>0</v>
      </c>
      <c r="O613" s="1376"/>
      <c r="P613" s="1376"/>
      <c r="Q613" s="1376"/>
      <c r="R613" s="1071"/>
      <c r="T613" s="1057" t="s">
        <v>3256</v>
      </c>
      <c r="U613" s="1070" t="s">
        <v>1256</v>
      </c>
      <c r="V613" s="1065"/>
      <c r="W613" s="1069">
        <f>V613*K613</f>
        <v>0</v>
      </c>
      <c r="X613" s="1069">
        <v>0</v>
      </c>
      <c r="Y613" s="1069">
        <f>X613*K613</f>
        <v>0</v>
      </c>
      <c r="Z613" s="1069">
        <v>0</v>
      </c>
      <c r="AA613" s="1068">
        <f>Z613*K613</f>
        <v>0</v>
      </c>
      <c r="AR613" s="1053" t="s">
        <v>1336</v>
      </c>
      <c r="AT613" s="1053" t="s">
        <v>1257</v>
      </c>
      <c r="AU613" s="1053" t="s">
        <v>1284</v>
      </c>
      <c r="AY613" s="1053" t="s">
        <v>1262</v>
      </c>
      <c r="BE613" s="1052">
        <f>IF(U613="základní",N613,0)</f>
        <v>0</v>
      </c>
      <c r="BF613" s="1052">
        <f>IF(U613="snížená",N613,0)</f>
        <v>0</v>
      </c>
      <c r="BG613" s="1052">
        <f>IF(U613="zákl. přenesená",N613,0)</f>
        <v>0</v>
      </c>
      <c r="BH613" s="1052">
        <f>IF(U613="sníž. přenesená",N613,0)</f>
        <v>0</v>
      </c>
      <c r="BI613" s="1052">
        <f>IF(U613="nulová",N613,0)</f>
        <v>0</v>
      </c>
      <c r="BJ613" s="1053" t="s">
        <v>457</v>
      </c>
      <c r="BK613" s="1052">
        <f>ROUND(L613*K613,2)</f>
        <v>0</v>
      </c>
      <c r="BL613" s="1053" t="s">
        <v>1336</v>
      </c>
      <c r="BM613" s="1053" t="s">
        <v>1276</v>
      </c>
    </row>
    <row r="614" spans="2:51" s="1080" customFormat="1" ht="25.5" customHeight="1">
      <c r="B614" s="1086"/>
      <c r="C614" s="1177"/>
      <c r="D614" s="1177"/>
      <c r="E614" s="1189" t="s">
        <v>3256</v>
      </c>
      <c r="F614" s="1377" t="s">
        <v>3616</v>
      </c>
      <c r="G614" s="1378"/>
      <c r="H614" s="1378"/>
      <c r="I614" s="1378"/>
      <c r="J614" s="1177"/>
      <c r="K614" s="1190">
        <v>78.2</v>
      </c>
      <c r="L614" s="1083"/>
      <c r="M614" s="1083"/>
      <c r="N614" s="1177"/>
      <c r="O614" s="1177"/>
      <c r="P614" s="1177"/>
      <c r="Q614" s="1177"/>
      <c r="R614" s="1085"/>
      <c r="T614" s="1084"/>
      <c r="U614" s="1083"/>
      <c r="V614" s="1083"/>
      <c r="W614" s="1083"/>
      <c r="X614" s="1083"/>
      <c r="Y614" s="1083"/>
      <c r="Z614" s="1083"/>
      <c r="AA614" s="1082"/>
      <c r="AT614" s="1081" t="s">
        <v>1285</v>
      </c>
      <c r="AU614" s="1081" t="s">
        <v>1284</v>
      </c>
      <c r="AV614" s="1080" t="s">
        <v>1284</v>
      </c>
      <c r="AW614" s="1080" t="s">
        <v>3670</v>
      </c>
      <c r="AX614" s="1080" t="s">
        <v>1258</v>
      </c>
      <c r="AY614" s="1081" t="s">
        <v>1262</v>
      </c>
    </row>
    <row r="615" spans="2:51" s="1073" customFormat="1" ht="16.5" customHeight="1">
      <c r="B615" s="1079"/>
      <c r="C615" s="1178"/>
      <c r="D615" s="1178"/>
      <c r="E615" s="1191" t="s">
        <v>3256</v>
      </c>
      <c r="F615" s="1372" t="s">
        <v>1386</v>
      </c>
      <c r="G615" s="1373"/>
      <c r="H615" s="1373"/>
      <c r="I615" s="1373"/>
      <c r="J615" s="1178"/>
      <c r="K615" s="1192">
        <v>78.2</v>
      </c>
      <c r="L615" s="1076"/>
      <c r="M615" s="1076"/>
      <c r="N615" s="1178"/>
      <c r="O615" s="1178"/>
      <c r="P615" s="1178"/>
      <c r="Q615" s="1178"/>
      <c r="R615" s="1078"/>
      <c r="T615" s="1077"/>
      <c r="U615" s="1076"/>
      <c r="V615" s="1076"/>
      <c r="W615" s="1076"/>
      <c r="X615" s="1076"/>
      <c r="Y615" s="1076"/>
      <c r="Z615" s="1076"/>
      <c r="AA615" s="1075"/>
      <c r="AT615" s="1074" t="s">
        <v>1285</v>
      </c>
      <c r="AU615" s="1074" t="s">
        <v>1284</v>
      </c>
      <c r="AV615" s="1073" t="s">
        <v>1261</v>
      </c>
      <c r="AW615" s="1073" t="s">
        <v>3670</v>
      </c>
      <c r="AX615" s="1073" t="s">
        <v>457</v>
      </c>
      <c r="AY615" s="1074" t="s">
        <v>1262</v>
      </c>
    </row>
    <row r="616" spans="2:65" s="1048" customFormat="1" ht="38.25" customHeight="1">
      <c r="B616" s="1072"/>
      <c r="C616" s="1185" t="s">
        <v>1811</v>
      </c>
      <c r="D616" s="1185" t="s">
        <v>1257</v>
      </c>
      <c r="E616" s="1186" t="s">
        <v>1806</v>
      </c>
      <c r="F616" s="1374" t="s">
        <v>1805</v>
      </c>
      <c r="G616" s="1374"/>
      <c r="H616" s="1374"/>
      <c r="I616" s="1374"/>
      <c r="J616" s="1187" t="s">
        <v>1292</v>
      </c>
      <c r="K616" s="1188">
        <v>215.6</v>
      </c>
      <c r="L616" s="1375">
        <v>0</v>
      </c>
      <c r="M616" s="1375"/>
      <c r="N616" s="1376">
        <f>ROUND(L616*K616,2)</f>
        <v>0</v>
      </c>
      <c r="O616" s="1376"/>
      <c r="P616" s="1376"/>
      <c r="Q616" s="1376"/>
      <c r="R616" s="1071"/>
      <c r="T616" s="1057" t="s">
        <v>3256</v>
      </c>
      <c r="U616" s="1070" t="s">
        <v>1256</v>
      </c>
      <c r="V616" s="1065"/>
      <c r="W616" s="1069">
        <f>V616*K616</f>
        <v>0</v>
      </c>
      <c r="X616" s="1069">
        <v>0</v>
      </c>
      <c r="Y616" s="1069">
        <f>X616*K616</f>
        <v>0</v>
      </c>
      <c r="Z616" s="1069">
        <v>0</v>
      </c>
      <c r="AA616" s="1068">
        <f>Z616*K616</f>
        <v>0</v>
      </c>
      <c r="AR616" s="1053" t="s">
        <v>1336</v>
      </c>
      <c r="AT616" s="1053" t="s">
        <v>1257</v>
      </c>
      <c r="AU616" s="1053" t="s">
        <v>1284</v>
      </c>
      <c r="AY616" s="1053" t="s">
        <v>1262</v>
      </c>
      <c r="BE616" s="1052">
        <f>IF(U616="základní",N616,0)</f>
        <v>0</v>
      </c>
      <c r="BF616" s="1052">
        <f>IF(U616="snížená",N616,0)</f>
        <v>0</v>
      </c>
      <c r="BG616" s="1052">
        <f>IF(U616="zákl. přenesená",N616,0)</f>
        <v>0</v>
      </c>
      <c r="BH616" s="1052">
        <f>IF(U616="sníž. přenesená",N616,0)</f>
        <v>0</v>
      </c>
      <c r="BI616" s="1052">
        <f>IF(U616="nulová",N616,0)</f>
        <v>0</v>
      </c>
      <c r="BJ616" s="1053" t="s">
        <v>457</v>
      </c>
      <c r="BK616" s="1052">
        <f>ROUND(L616*K616,2)</f>
        <v>0</v>
      </c>
      <c r="BL616" s="1053" t="s">
        <v>1336</v>
      </c>
      <c r="BM616" s="1053" t="s">
        <v>1270</v>
      </c>
    </row>
    <row r="617" spans="2:51" s="1080" customFormat="1" ht="25.5" customHeight="1">
      <c r="B617" s="1086"/>
      <c r="C617" s="1177"/>
      <c r="D617" s="1177"/>
      <c r="E617" s="1189" t="s">
        <v>3256</v>
      </c>
      <c r="F617" s="1377" t="s">
        <v>3615</v>
      </c>
      <c r="G617" s="1378"/>
      <c r="H617" s="1378"/>
      <c r="I617" s="1378"/>
      <c r="J617" s="1177"/>
      <c r="K617" s="1190">
        <v>215.6</v>
      </c>
      <c r="L617" s="1083"/>
      <c r="M617" s="1083"/>
      <c r="N617" s="1177"/>
      <c r="O617" s="1177"/>
      <c r="P617" s="1177"/>
      <c r="Q617" s="1177"/>
      <c r="R617" s="1085"/>
      <c r="T617" s="1084"/>
      <c r="U617" s="1083"/>
      <c r="V617" s="1083"/>
      <c r="W617" s="1083"/>
      <c r="X617" s="1083"/>
      <c r="Y617" s="1083"/>
      <c r="Z617" s="1083"/>
      <c r="AA617" s="1082"/>
      <c r="AT617" s="1081" t="s">
        <v>1285</v>
      </c>
      <c r="AU617" s="1081" t="s">
        <v>1284</v>
      </c>
      <c r="AV617" s="1080" t="s">
        <v>1284</v>
      </c>
      <c r="AW617" s="1080" t="s">
        <v>3670</v>
      </c>
      <c r="AX617" s="1080" t="s">
        <v>1258</v>
      </c>
      <c r="AY617" s="1081" t="s">
        <v>1262</v>
      </c>
    </row>
    <row r="618" spans="2:51" s="1073" customFormat="1" ht="16.5" customHeight="1">
      <c r="B618" s="1079"/>
      <c r="C618" s="1178"/>
      <c r="D618" s="1178"/>
      <c r="E618" s="1191" t="s">
        <v>3256</v>
      </c>
      <c r="F618" s="1372" t="s">
        <v>1386</v>
      </c>
      <c r="G618" s="1373"/>
      <c r="H618" s="1373"/>
      <c r="I618" s="1373"/>
      <c r="J618" s="1178"/>
      <c r="K618" s="1192">
        <v>215.6</v>
      </c>
      <c r="L618" s="1076"/>
      <c r="M618" s="1076"/>
      <c r="N618" s="1178"/>
      <c r="O618" s="1178"/>
      <c r="P618" s="1178"/>
      <c r="Q618" s="1178"/>
      <c r="R618" s="1078"/>
      <c r="T618" s="1077"/>
      <c r="U618" s="1076"/>
      <c r="V618" s="1076"/>
      <c r="W618" s="1076"/>
      <c r="X618" s="1076"/>
      <c r="Y618" s="1076"/>
      <c r="Z618" s="1076"/>
      <c r="AA618" s="1075"/>
      <c r="AT618" s="1074" t="s">
        <v>1285</v>
      </c>
      <c r="AU618" s="1074" t="s">
        <v>1284</v>
      </c>
      <c r="AV618" s="1073" t="s">
        <v>1261</v>
      </c>
      <c r="AW618" s="1073" t="s">
        <v>3670</v>
      </c>
      <c r="AX618" s="1073" t="s">
        <v>457</v>
      </c>
      <c r="AY618" s="1074" t="s">
        <v>1262</v>
      </c>
    </row>
    <row r="619" spans="2:65" s="1048" customFormat="1" ht="25.5" customHeight="1">
      <c r="B619" s="1072"/>
      <c r="C619" s="1193" t="s">
        <v>1808</v>
      </c>
      <c r="D619" s="1193" t="s">
        <v>1263</v>
      </c>
      <c r="E619" s="1194" t="s">
        <v>1803</v>
      </c>
      <c r="F619" s="1383" t="s">
        <v>1802</v>
      </c>
      <c r="G619" s="1383"/>
      <c r="H619" s="1383"/>
      <c r="I619" s="1383"/>
      <c r="J619" s="1195" t="s">
        <v>1292</v>
      </c>
      <c r="K619" s="1196">
        <v>226.38</v>
      </c>
      <c r="L619" s="1384">
        <v>0</v>
      </c>
      <c r="M619" s="1384"/>
      <c r="N619" s="1385">
        <f>ROUND(L619*K619,2)</f>
        <v>0</v>
      </c>
      <c r="O619" s="1376"/>
      <c r="P619" s="1376"/>
      <c r="Q619" s="1376"/>
      <c r="R619" s="1071"/>
      <c r="T619" s="1057" t="s">
        <v>3256</v>
      </c>
      <c r="U619" s="1070" t="s">
        <v>1256</v>
      </c>
      <c r="V619" s="1065"/>
      <c r="W619" s="1069">
        <f>V619*K619</f>
        <v>0</v>
      </c>
      <c r="X619" s="1069">
        <v>0</v>
      </c>
      <c r="Y619" s="1069">
        <f>X619*K619</f>
        <v>0</v>
      </c>
      <c r="Z619" s="1069">
        <v>0</v>
      </c>
      <c r="AA619" s="1068">
        <f>Z619*K619</f>
        <v>0</v>
      </c>
      <c r="AR619" s="1053" t="s">
        <v>1340</v>
      </c>
      <c r="AT619" s="1053" t="s">
        <v>1263</v>
      </c>
      <c r="AU619" s="1053" t="s">
        <v>1284</v>
      </c>
      <c r="AY619" s="1053" t="s">
        <v>1262</v>
      </c>
      <c r="BE619" s="1052">
        <f>IF(U619="základní",N619,0)</f>
        <v>0</v>
      </c>
      <c r="BF619" s="1052">
        <f>IF(U619="snížená",N619,0)</f>
        <v>0</v>
      </c>
      <c r="BG619" s="1052">
        <f>IF(U619="zákl. přenesená",N619,0)</f>
        <v>0</v>
      </c>
      <c r="BH619" s="1052">
        <f>IF(U619="sníž. přenesená",N619,0)</f>
        <v>0</v>
      </c>
      <c r="BI619" s="1052">
        <f>IF(U619="nulová",N619,0)</f>
        <v>0</v>
      </c>
      <c r="BJ619" s="1053" t="s">
        <v>457</v>
      </c>
      <c r="BK619" s="1052">
        <f>ROUND(L619*K619,2)</f>
        <v>0</v>
      </c>
      <c r="BL619" s="1053" t="s">
        <v>1336</v>
      </c>
      <c r="BM619" s="1053" t="s">
        <v>3532</v>
      </c>
    </row>
    <row r="620" spans="2:65" s="1048" customFormat="1" ht="38.25" customHeight="1">
      <c r="B620" s="1072"/>
      <c r="C620" s="1185" t="s">
        <v>1807</v>
      </c>
      <c r="D620" s="1185" t="s">
        <v>1257</v>
      </c>
      <c r="E620" s="1186" t="s">
        <v>1800</v>
      </c>
      <c r="F620" s="1374" t="s">
        <v>1799</v>
      </c>
      <c r="G620" s="1374"/>
      <c r="H620" s="1374"/>
      <c r="I620" s="1374"/>
      <c r="J620" s="1187" t="s">
        <v>1292</v>
      </c>
      <c r="K620" s="1188">
        <v>38.8</v>
      </c>
      <c r="L620" s="1375">
        <v>0</v>
      </c>
      <c r="M620" s="1375"/>
      <c r="N620" s="1376">
        <f>ROUND(L620*K620,2)</f>
        <v>0</v>
      </c>
      <c r="O620" s="1376"/>
      <c r="P620" s="1376"/>
      <c r="Q620" s="1376"/>
      <c r="R620" s="1071"/>
      <c r="T620" s="1057" t="s">
        <v>3256</v>
      </c>
      <c r="U620" s="1070" t="s">
        <v>1256</v>
      </c>
      <c r="V620" s="1065"/>
      <c r="W620" s="1069">
        <f>V620*K620</f>
        <v>0</v>
      </c>
      <c r="X620" s="1069">
        <v>0</v>
      </c>
      <c r="Y620" s="1069">
        <f>X620*K620</f>
        <v>0</v>
      </c>
      <c r="Z620" s="1069">
        <v>0</v>
      </c>
      <c r="AA620" s="1068">
        <f>Z620*K620</f>
        <v>0</v>
      </c>
      <c r="AR620" s="1053" t="s">
        <v>1336</v>
      </c>
      <c r="AT620" s="1053" t="s">
        <v>1257</v>
      </c>
      <c r="AU620" s="1053" t="s">
        <v>1284</v>
      </c>
      <c r="AY620" s="1053" t="s">
        <v>1262</v>
      </c>
      <c r="BE620" s="1052">
        <f>IF(U620="základní",N620,0)</f>
        <v>0</v>
      </c>
      <c r="BF620" s="1052">
        <f>IF(U620="snížená",N620,0)</f>
        <v>0</v>
      </c>
      <c r="BG620" s="1052">
        <f>IF(U620="zákl. přenesená",N620,0)</f>
        <v>0</v>
      </c>
      <c r="BH620" s="1052">
        <f>IF(U620="sníž. přenesená",N620,0)</f>
        <v>0</v>
      </c>
      <c r="BI620" s="1052">
        <f>IF(U620="nulová",N620,0)</f>
        <v>0</v>
      </c>
      <c r="BJ620" s="1053" t="s">
        <v>457</v>
      </c>
      <c r="BK620" s="1052">
        <f>ROUND(L620*K620,2)</f>
        <v>0</v>
      </c>
      <c r="BL620" s="1053" t="s">
        <v>1336</v>
      </c>
      <c r="BM620" s="1053" t="s">
        <v>3530</v>
      </c>
    </row>
    <row r="621" spans="2:51" s="1080" customFormat="1" ht="16.5" customHeight="1">
      <c r="B621" s="1086"/>
      <c r="C621" s="1177"/>
      <c r="D621" s="1177"/>
      <c r="E621" s="1189" t="s">
        <v>3256</v>
      </c>
      <c r="F621" s="1377" t="s">
        <v>1798</v>
      </c>
      <c r="G621" s="1378"/>
      <c r="H621" s="1378"/>
      <c r="I621" s="1378"/>
      <c r="J621" s="1177"/>
      <c r="K621" s="1190">
        <v>38.8</v>
      </c>
      <c r="L621" s="1083"/>
      <c r="M621" s="1083"/>
      <c r="N621" s="1177"/>
      <c r="O621" s="1177"/>
      <c r="P621" s="1177"/>
      <c r="Q621" s="1177"/>
      <c r="R621" s="1085"/>
      <c r="T621" s="1084"/>
      <c r="U621" s="1083"/>
      <c r="V621" s="1083"/>
      <c r="W621" s="1083"/>
      <c r="X621" s="1083"/>
      <c r="Y621" s="1083"/>
      <c r="Z621" s="1083"/>
      <c r="AA621" s="1082"/>
      <c r="AT621" s="1081" t="s">
        <v>1285</v>
      </c>
      <c r="AU621" s="1081" t="s">
        <v>1284</v>
      </c>
      <c r="AV621" s="1080" t="s">
        <v>1284</v>
      </c>
      <c r="AW621" s="1080" t="s">
        <v>3670</v>
      </c>
      <c r="AX621" s="1080" t="s">
        <v>1258</v>
      </c>
      <c r="AY621" s="1081" t="s">
        <v>1262</v>
      </c>
    </row>
    <row r="622" spans="2:51" s="1073" customFormat="1" ht="16.5" customHeight="1">
      <c r="B622" s="1079"/>
      <c r="C622" s="1178"/>
      <c r="D622" s="1178"/>
      <c r="E622" s="1191" t="s">
        <v>3256</v>
      </c>
      <c r="F622" s="1372" t="s">
        <v>1386</v>
      </c>
      <c r="G622" s="1373"/>
      <c r="H622" s="1373"/>
      <c r="I622" s="1373"/>
      <c r="J622" s="1178"/>
      <c r="K622" s="1192">
        <v>38.8</v>
      </c>
      <c r="L622" s="1076"/>
      <c r="M622" s="1076"/>
      <c r="N622" s="1178"/>
      <c r="O622" s="1178"/>
      <c r="P622" s="1178"/>
      <c r="Q622" s="1178"/>
      <c r="R622" s="1078"/>
      <c r="T622" s="1077"/>
      <c r="U622" s="1076"/>
      <c r="V622" s="1076"/>
      <c r="W622" s="1076"/>
      <c r="X622" s="1076"/>
      <c r="Y622" s="1076"/>
      <c r="Z622" s="1076"/>
      <c r="AA622" s="1075"/>
      <c r="AT622" s="1074" t="s">
        <v>1285</v>
      </c>
      <c r="AU622" s="1074" t="s">
        <v>1284</v>
      </c>
      <c r="AV622" s="1073" t="s">
        <v>1261</v>
      </c>
      <c r="AW622" s="1073" t="s">
        <v>3670</v>
      </c>
      <c r="AX622" s="1073" t="s">
        <v>457</v>
      </c>
      <c r="AY622" s="1074" t="s">
        <v>1262</v>
      </c>
    </row>
    <row r="623" spans="2:65" s="1048" customFormat="1" ht="16.5" customHeight="1">
      <c r="B623" s="1072"/>
      <c r="C623" s="1193" t="s">
        <v>1804</v>
      </c>
      <c r="D623" s="1193" t="s">
        <v>1263</v>
      </c>
      <c r="E623" s="1194" t="s">
        <v>1796</v>
      </c>
      <c r="F623" s="1383" t="s">
        <v>3872</v>
      </c>
      <c r="G623" s="1383"/>
      <c r="H623" s="1383"/>
      <c r="I623" s="1383"/>
      <c r="J623" s="1195" t="s">
        <v>1292</v>
      </c>
      <c r="K623" s="1196">
        <v>42.68</v>
      </c>
      <c r="L623" s="1384">
        <v>0</v>
      </c>
      <c r="M623" s="1384"/>
      <c r="N623" s="1385">
        <f>ROUND(L623*K623,2)</f>
        <v>0</v>
      </c>
      <c r="O623" s="1376"/>
      <c r="P623" s="1376"/>
      <c r="Q623" s="1376"/>
      <c r="R623" s="1071"/>
      <c r="T623" s="1057" t="s">
        <v>3256</v>
      </c>
      <c r="U623" s="1070" t="s">
        <v>1256</v>
      </c>
      <c r="V623" s="1065"/>
      <c r="W623" s="1069">
        <f>V623*K623</f>
        <v>0</v>
      </c>
      <c r="X623" s="1069">
        <v>0</v>
      </c>
      <c r="Y623" s="1069">
        <f>X623*K623</f>
        <v>0</v>
      </c>
      <c r="Z623" s="1069">
        <v>0</v>
      </c>
      <c r="AA623" s="1068">
        <f>Z623*K623</f>
        <v>0</v>
      </c>
      <c r="AR623" s="1053" t="s">
        <v>1340</v>
      </c>
      <c r="AT623" s="1053" t="s">
        <v>1263</v>
      </c>
      <c r="AU623" s="1053" t="s">
        <v>1284</v>
      </c>
      <c r="AY623" s="1053" t="s">
        <v>1262</v>
      </c>
      <c r="BE623" s="1052">
        <f>IF(U623="základní",N623,0)</f>
        <v>0</v>
      </c>
      <c r="BF623" s="1052">
        <f>IF(U623="snížená",N623,0)</f>
        <v>0</v>
      </c>
      <c r="BG623" s="1052">
        <f>IF(U623="zákl. přenesená",N623,0)</f>
        <v>0</v>
      </c>
      <c r="BH623" s="1052">
        <f>IF(U623="sníž. přenesená",N623,0)</f>
        <v>0</v>
      </c>
      <c r="BI623" s="1052">
        <f>IF(U623="nulová",N623,0)</f>
        <v>0</v>
      </c>
      <c r="BJ623" s="1053" t="s">
        <v>457</v>
      </c>
      <c r="BK623" s="1052">
        <f>ROUND(L623*K623,2)</f>
        <v>0</v>
      </c>
      <c r="BL623" s="1053" t="s">
        <v>1336</v>
      </c>
      <c r="BM623" s="1053" t="s">
        <v>3528</v>
      </c>
    </row>
    <row r="624" spans="2:65" s="1048" customFormat="1" ht="38.25" customHeight="1">
      <c r="B624" s="1072"/>
      <c r="C624" s="1185" t="s">
        <v>1801</v>
      </c>
      <c r="D624" s="1185" t="s">
        <v>1257</v>
      </c>
      <c r="E624" s="1186" t="s">
        <v>1794</v>
      </c>
      <c r="F624" s="1374" t="s">
        <v>1793</v>
      </c>
      <c r="G624" s="1374"/>
      <c r="H624" s="1374"/>
      <c r="I624" s="1374"/>
      <c r="J624" s="1187" t="s">
        <v>1287</v>
      </c>
      <c r="K624" s="1188">
        <v>1.467</v>
      </c>
      <c r="L624" s="1375">
        <v>0</v>
      </c>
      <c r="M624" s="1375"/>
      <c r="N624" s="1376">
        <f>ROUND(L624*K624,2)</f>
        <v>0</v>
      </c>
      <c r="O624" s="1376"/>
      <c r="P624" s="1376"/>
      <c r="Q624" s="1376"/>
      <c r="R624" s="1071"/>
      <c r="T624" s="1057" t="s">
        <v>3256</v>
      </c>
      <c r="U624" s="1070" t="s">
        <v>1256</v>
      </c>
      <c r="V624" s="1065"/>
      <c r="W624" s="1069">
        <f>V624*K624</f>
        <v>0</v>
      </c>
      <c r="X624" s="1069">
        <v>0</v>
      </c>
      <c r="Y624" s="1069">
        <f>X624*K624</f>
        <v>0</v>
      </c>
      <c r="Z624" s="1069">
        <v>0</v>
      </c>
      <c r="AA624" s="1068">
        <f>Z624*K624</f>
        <v>0</v>
      </c>
      <c r="AR624" s="1053" t="s">
        <v>1336</v>
      </c>
      <c r="AT624" s="1053" t="s">
        <v>1257</v>
      </c>
      <c r="AU624" s="1053" t="s">
        <v>1284</v>
      </c>
      <c r="AY624" s="1053" t="s">
        <v>1262</v>
      </c>
      <c r="BE624" s="1052">
        <f>IF(U624="základní",N624,0)</f>
        <v>0</v>
      </c>
      <c r="BF624" s="1052">
        <f>IF(U624="snížená",N624,0)</f>
        <v>0</v>
      </c>
      <c r="BG624" s="1052">
        <f>IF(U624="zákl. přenesená",N624,0)</f>
        <v>0</v>
      </c>
      <c r="BH624" s="1052">
        <f>IF(U624="sníž. přenesená",N624,0)</f>
        <v>0</v>
      </c>
      <c r="BI624" s="1052">
        <f>IF(U624="nulová",N624,0)</f>
        <v>0</v>
      </c>
      <c r="BJ624" s="1053" t="s">
        <v>457</v>
      </c>
      <c r="BK624" s="1052">
        <f>ROUND(L624*K624,2)</f>
        <v>0</v>
      </c>
      <c r="BL624" s="1053" t="s">
        <v>1336</v>
      </c>
      <c r="BM624" s="1053" t="s">
        <v>3526</v>
      </c>
    </row>
    <row r="625" spans="2:63" s="1087" customFormat="1" ht="29.85" customHeight="1">
      <c r="B625" s="1096"/>
      <c r="C625" s="1182"/>
      <c r="D625" s="1184" t="s">
        <v>1792</v>
      </c>
      <c r="E625" s="1184"/>
      <c r="F625" s="1184"/>
      <c r="G625" s="1184"/>
      <c r="H625" s="1184"/>
      <c r="I625" s="1184"/>
      <c r="J625" s="1184"/>
      <c r="K625" s="1184"/>
      <c r="L625" s="1097"/>
      <c r="M625" s="1097"/>
      <c r="N625" s="1388">
        <f>BK625</f>
        <v>0</v>
      </c>
      <c r="O625" s="1389"/>
      <c r="P625" s="1389"/>
      <c r="Q625" s="1389"/>
      <c r="R625" s="1095"/>
      <c r="T625" s="1094"/>
      <c r="U625" s="1092"/>
      <c r="V625" s="1092"/>
      <c r="W625" s="1093">
        <f>SUM(W626:W627)</f>
        <v>0</v>
      </c>
      <c r="X625" s="1092"/>
      <c r="Y625" s="1093">
        <f>SUM(Y626:Y627)</f>
        <v>0</v>
      </c>
      <c r="Z625" s="1092"/>
      <c r="AA625" s="1091">
        <f>SUM(AA626:AA627)</f>
        <v>0</v>
      </c>
      <c r="AR625" s="1089" t="s">
        <v>457</v>
      </c>
      <c r="AT625" s="1090" t="s">
        <v>1259</v>
      </c>
      <c r="AU625" s="1090" t="s">
        <v>457</v>
      </c>
      <c r="AY625" s="1089" t="s">
        <v>1262</v>
      </c>
      <c r="BK625" s="1088">
        <f>SUM(BK626:BK627)</f>
        <v>0</v>
      </c>
    </row>
    <row r="626" spans="2:65" s="1048" customFormat="1" ht="25.5" customHeight="1">
      <c r="B626" s="1072"/>
      <c r="C626" s="1185" t="s">
        <v>1797</v>
      </c>
      <c r="D626" s="1185" t="s">
        <v>1257</v>
      </c>
      <c r="E626" s="1186" t="s">
        <v>1790</v>
      </c>
      <c r="F626" s="1374" t="s">
        <v>1789</v>
      </c>
      <c r="G626" s="1374"/>
      <c r="H626" s="1374"/>
      <c r="I626" s="1374"/>
      <c r="J626" s="1187" t="s">
        <v>17</v>
      </c>
      <c r="K626" s="1188">
        <v>1</v>
      </c>
      <c r="L626" s="1375">
        <f>'SO 01 - ZTI D1.4.1'!J134</f>
        <v>0</v>
      </c>
      <c r="M626" s="1375"/>
      <c r="N626" s="1376">
        <f>ROUND(L626*K626,2)</f>
        <v>0</v>
      </c>
      <c r="O626" s="1376"/>
      <c r="P626" s="1376"/>
      <c r="Q626" s="1376"/>
      <c r="R626" s="1071"/>
      <c r="T626" s="1057" t="s">
        <v>3256</v>
      </c>
      <c r="U626" s="1070" t="s">
        <v>1256</v>
      </c>
      <c r="V626" s="1065"/>
      <c r="W626" s="1069">
        <f>V626*K626</f>
        <v>0</v>
      </c>
      <c r="X626" s="1069">
        <v>0</v>
      </c>
      <c r="Y626" s="1069">
        <f>X626*K626</f>
        <v>0</v>
      </c>
      <c r="Z626" s="1069">
        <v>0</v>
      </c>
      <c r="AA626" s="1068">
        <f>Z626*K626</f>
        <v>0</v>
      </c>
      <c r="AR626" s="1053" t="s">
        <v>1261</v>
      </c>
      <c r="AT626" s="1053" t="s">
        <v>1257</v>
      </c>
      <c r="AU626" s="1053" t="s">
        <v>1284</v>
      </c>
      <c r="AY626" s="1053" t="s">
        <v>1262</v>
      </c>
      <c r="BE626" s="1052">
        <f>IF(U626="základní",N626,0)</f>
        <v>0</v>
      </c>
      <c r="BF626" s="1052">
        <f>IF(U626="snížená",N626,0)</f>
        <v>0</v>
      </c>
      <c r="BG626" s="1052">
        <f>IF(U626="zákl. přenesená",N626,0)</f>
        <v>0</v>
      </c>
      <c r="BH626" s="1052">
        <f>IF(U626="sníž. přenesená",N626,0)</f>
        <v>0</v>
      </c>
      <c r="BI626" s="1052">
        <f>IF(U626="nulová",N626,0)</f>
        <v>0</v>
      </c>
      <c r="BJ626" s="1053" t="s">
        <v>457</v>
      </c>
      <c r="BK626" s="1052">
        <f>ROUND(L626*K626,2)</f>
        <v>0</v>
      </c>
      <c r="BL626" s="1053" t="s">
        <v>1261</v>
      </c>
      <c r="BM626" s="1053" t="s">
        <v>3871</v>
      </c>
    </row>
    <row r="627" spans="2:65" s="1048" customFormat="1" ht="25.5" customHeight="1">
      <c r="B627" s="1072"/>
      <c r="C627" s="1185" t="s">
        <v>1795</v>
      </c>
      <c r="D627" s="1185" t="s">
        <v>1257</v>
      </c>
      <c r="E627" s="1186" t="s">
        <v>1787</v>
      </c>
      <c r="F627" s="1374" t="s">
        <v>1786</v>
      </c>
      <c r="G627" s="1374"/>
      <c r="H627" s="1374"/>
      <c r="I627" s="1374"/>
      <c r="J627" s="1187" t="s">
        <v>17</v>
      </c>
      <c r="K627" s="1188">
        <v>1</v>
      </c>
      <c r="L627" s="1375">
        <f>'SO 01 Plyn D1.4.2'!M12</f>
        <v>0</v>
      </c>
      <c r="M627" s="1375"/>
      <c r="N627" s="1376">
        <f>ROUND(L627*K627,2)</f>
        <v>0</v>
      </c>
      <c r="O627" s="1376"/>
      <c r="P627" s="1376"/>
      <c r="Q627" s="1376"/>
      <c r="R627" s="1071"/>
      <c r="T627" s="1057" t="s">
        <v>3256</v>
      </c>
      <c r="U627" s="1070" t="s">
        <v>1256</v>
      </c>
      <c r="V627" s="1065"/>
      <c r="W627" s="1069">
        <f>V627*K627</f>
        <v>0</v>
      </c>
      <c r="X627" s="1069">
        <v>0</v>
      </c>
      <c r="Y627" s="1069">
        <f>X627*K627</f>
        <v>0</v>
      </c>
      <c r="Z627" s="1069">
        <v>0</v>
      </c>
      <c r="AA627" s="1068">
        <f>Z627*K627</f>
        <v>0</v>
      </c>
      <c r="AR627" s="1053" t="s">
        <v>1261</v>
      </c>
      <c r="AT627" s="1053" t="s">
        <v>1257</v>
      </c>
      <c r="AU627" s="1053" t="s">
        <v>1284</v>
      </c>
      <c r="AY627" s="1053" t="s">
        <v>1262</v>
      </c>
      <c r="BE627" s="1052">
        <f>IF(U627="základní",N627,0)</f>
        <v>0</v>
      </c>
      <c r="BF627" s="1052">
        <f>IF(U627="snížená",N627,0)</f>
        <v>0</v>
      </c>
      <c r="BG627" s="1052">
        <f>IF(U627="zákl. přenesená",N627,0)</f>
        <v>0</v>
      </c>
      <c r="BH627" s="1052">
        <f>IF(U627="sníž. přenesená",N627,0)</f>
        <v>0</v>
      </c>
      <c r="BI627" s="1052">
        <f>IF(U627="nulová",N627,0)</f>
        <v>0</v>
      </c>
      <c r="BJ627" s="1053" t="s">
        <v>457</v>
      </c>
      <c r="BK627" s="1052">
        <f>ROUND(L627*K627,2)</f>
        <v>0</v>
      </c>
      <c r="BL627" s="1053" t="s">
        <v>1261</v>
      </c>
      <c r="BM627" s="1053" t="s">
        <v>3870</v>
      </c>
    </row>
    <row r="628" spans="2:63" s="1087" customFormat="1" ht="29.85" customHeight="1">
      <c r="B628" s="1096"/>
      <c r="C628" s="1182"/>
      <c r="D628" s="1184" t="s">
        <v>1785</v>
      </c>
      <c r="E628" s="1184"/>
      <c r="F628" s="1184"/>
      <c r="G628" s="1184"/>
      <c r="H628" s="1184"/>
      <c r="I628" s="1184"/>
      <c r="J628" s="1184"/>
      <c r="K628" s="1184"/>
      <c r="L628" s="1097"/>
      <c r="M628" s="1097"/>
      <c r="N628" s="1388">
        <f>BK628</f>
        <v>0</v>
      </c>
      <c r="O628" s="1389"/>
      <c r="P628" s="1389"/>
      <c r="Q628" s="1389"/>
      <c r="R628" s="1095"/>
      <c r="T628" s="1094"/>
      <c r="U628" s="1092"/>
      <c r="V628" s="1092"/>
      <c r="W628" s="1093">
        <f>W629</f>
        <v>0</v>
      </c>
      <c r="X628" s="1092"/>
      <c r="Y628" s="1093">
        <f>Y629</f>
        <v>0</v>
      </c>
      <c r="Z628" s="1092"/>
      <c r="AA628" s="1091">
        <f>AA629</f>
        <v>0</v>
      </c>
      <c r="AR628" s="1089" t="s">
        <v>457</v>
      </c>
      <c r="AT628" s="1090" t="s">
        <v>1259</v>
      </c>
      <c r="AU628" s="1090" t="s">
        <v>457</v>
      </c>
      <c r="AY628" s="1089" t="s">
        <v>1262</v>
      </c>
      <c r="BK628" s="1088">
        <f>BK629</f>
        <v>0</v>
      </c>
    </row>
    <row r="629" spans="2:65" s="1048" customFormat="1" ht="25.5" customHeight="1">
      <c r="B629" s="1072"/>
      <c r="C629" s="1185" t="s">
        <v>1791</v>
      </c>
      <c r="D629" s="1185" t="s">
        <v>1257</v>
      </c>
      <c r="E629" s="1186" t="s">
        <v>1783</v>
      </c>
      <c r="F629" s="1374" t="s">
        <v>1782</v>
      </c>
      <c r="G629" s="1374"/>
      <c r="H629" s="1374"/>
      <c r="I629" s="1374"/>
      <c r="J629" s="1187" t="s">
        <v>17</v>
      </c>
      <c r="K629" s="1188">
        <v>1</v>
      </c>
      <c r="L629" s="1375">
        <f>'SO 01 USTŘEDNÍ TOPENÍ D 1.4.3'!E142</f>
        <v>0</v>
      </c>
      <c r="M629" s="1375"/>
      <c r="N629" s="1376">
        <f>ROUND(L629*K629,2)</f>
        <v>0</v>
      </c>
      <c r="O629" s="1376"/>
      <c r="P629" s="1376"/>
      <c r="Q629" s="1376"/>
      <c r="R629" s="1071"/>
      <c r="T629" s="1057" t="s">
        <v>3256</v>
      </c>
      <c r="U629" s="1070" t="s">
        <v>1256</v>
      </c>
      <c r="V629" s="1065"/>
      <c r="W629" s="1069">
        <f>V629*K629</f>
        <v>0</v>
      </c>
      <c r="X629" s="1069">
        <v>0</v>
      </c>
      <c r="Y629" s="1069">
        <f>X629*K629</f>
        <v>0</v>
      </c>
      <c r="Z629" s="1069">
        <v>0</v>
      </c>
      <c r="AA629" s="1068">
        <f>Z629*K629</f>
        <v>0</v>
      </c>
      <c r="AR629" s="1053" t="s">
        <v>1261</v>
      </c>
      <c r="AT629" s="1053" t="s">
        <v>1257</v>
      </c>
      <c r="AU629" s="1053" t="s">
        <v>1284</v>
      </c>
      <c r="AY629" s="1053" t="s">
        <v>1262</v>
      </c>
      <c r="BE629" s="1052">
        <f>IF(U629="základní",N629,0)</f>
        <v>0</v>
      </c>
      <c r="BF629" s="1052">
        <f>IF(U629="snížená",N629,0)</f>
        <v>0</v>
      </c>
      <c r="BG629" s="1052">
        <f>IF(U629="zákl. přenesená",N629,0)</f>
        <v>0</v>
      </c>
      <c r="BH629" s="1052">
        <f>IF(U629="sníž. přenesená",N629,0)</f>
        <v>0</v>
      </c>
      <c r="BI629" s="1052">
        <f>IF(U629="nulová",N629,0)</f>
        <v>0</v>
      </c>
      <c r="BJ629" s="1053" t="s">
        <v>457</v>
      </c>
      <c r="BK629" s="1052">
        <f>ROUND(L629*K629,2)</f>
        <v>0</v>
      </c>
      <c r="BL629" s="1053" t="s">
        <v>1261</v>
      </c>
      <c r="BM629" s="1053" t="s">
        <v>3869</v>
      </c>
    </row>
    <row r="630" spans="2:63" s="1087" customFormat="1" ht="29.85" customHeight="1">
      <c r="B630" s="1096"/>
      <c r="C630" s="1182"/>
      <c r="D630" s="1184" t="s">
        <v>1781</v>
      </c>
      <c r="E630" s="1184"/>
      <c r="F630" s="1184"/>
      <c r="G630" s="1184"/>
      <c r="H630" s="1184"/>
      <c r="I630" s="1184"/>
      <c r="J630" s="1184"/>
      <c r="K630" s="1184"/>
      <c r="L630" s="1097"/>
      <c r="M630" s="1097"/>
      <c r="N630" s="1388">
        <f>BK630</f>
        <v>0</v>
      </c>
      <c r="O630" s="1389"/>
      <c r="P630" s="1389"/>
      <c r="Q630" s="1389"/>
      <c r="R630" s="1095"/>
      <c r="T630" s="1094"/>
      <c r="U630" s="1092"/>
      <c r="V630" s="1092"/>
      <c r="W630" s="1093">
        <f>SUM(W631:W633)</f>
        <v>0</v>
      </c>
      <c r="X630" s="1092"/>
      <c r="Y630" s="1093">
        <f>SUM(Y631:Y633)</f>
        <v>0</v>
      </c>
      <c r="Z630" s="1092"/>
      <c r="AA630" s="1091">
        <f>SUM(AA631:AA633)</f>
        <v>0</v>
      </c>
      <c r="AR630" s="1089" t="s">
        <v>1284</v>
      </c>
      <c r="AT630" s="1090" t="s">
        <v>1259</v>
      </c>
      <c r="AU630" s="1090" t="s">
        <v>457</v>
      </c>
      <c r="AY630" s="1089" t="s">
        <v>1262</v>
      </c>
      <c r="BK630" s="1088">
        <f>SUM(BK631:BK633)</f>
        <v>0</v>
      </c>
    </row>
    <row r="631" spans="2:65" s="1048" customFormat="1" ht="38.25" customHeight="1">
      <c r="B631" s="1072"/>
      <c r="C631" s="1185" t="s">
        <v>1788</v>
      </c>
      <c r="D631" s="1185" t="s">
        <v>1257</v>
      </c>
      <c r="E631" s="1186" t="s">
        <v>1779</v>
      </c>
      <c r="F631" s="1374" t="s">
        <v>1778</v>
      </c>
      <c r="G631" s="1374"/>
      <c r="H631" s="1374"/>
      <c r="I631" s="1374"/>
      <c r="J631" s="1187" t="s">
        <v>1265</v>
      </c>
      <c r="K631" s="1188">
        <v>1</v>
      </c>
      <c r="L631" s="1375">
        <v>0</v>
      </c>
      <c r="M631" s="1375"/>
      <c r="N631" s="1376">
        <f>ROUND(L631*K631,2)</f>
        <v>0</v>
      </c>
      <c r="O631" s="1376"/>
      <c r="P631" s="1376"/>
      <c r="Q631" s="1376"/>
      <c r="R631" s="1071"/>
      <c r="T631" s="1057" t="s">
        <v>3256</v>
      </c>
      <c r="U631" s="1070" t="s">
        <v>1256</v>
      </c>
      <c r="V631" s="1065"/>
      <c r="W631" s="1069">
        <f>V631*K631</f>
        <v>0</v>
      </c>
      <c r="X631" s="1069">
        <v>0</v>
      </c>
      <c r="Y631" s="1069">
        <f>X631*K631</f>
        <v>0</v>
      </c>
      <c r="Z631" s="1069">
        <v>0</v>
      </c>
      <c r="AA631" s="1068">
        <f>Z631*K631</f>
        <v>0</v>
      </c>
      <c r="AR631" s="1053" t="s">
        <v>1336</v>
      </c>
      <c r="AT631" s="1053" t="s">
        <v>1257</v>
      </c>
      <c r="AU631" s="1053" t="s">
        <v>1284</v>
      </c>
      <c r="AY631" s="1053" t="s">
        <v>1262</v>
      </c>
      <c r="BE631" s="1052">
        <f>IF(U631="základní",N631,0)</f>
        <v>0</v>
      </c>
      <c r="BF631" s="1052">
        <f>IF(U631="snížená",N631,0)</f>
        <v>0</v>
      </c>
      <c r="BG631" s="1052">
        <f>IF(U631="zákl. přenesená",N631,0)</f>
        <v>0</v>
      </c>
      <c r="BH631" s="1052">
        <f>IF(U631="sníž. přenesená",N631,0)</f>
        <v>0</v>
      </c>
      <c r="BI631" s="1052">
        <f>IF(U631="nulová",N631,0)</f>
        <v>0</v>
      </c>
      <c r="BJ631" s="1053" t="s">
        <v>457</v>
      </c>
      <c r="BK631" s="1052">
        <f>ROUND(L631*K631,2)</f>
        <v>0</v>
      </c>
      <c r="BL631" s="1053" t="s">
        <v>1336</v>
      </c>
      <c r="BM631" s="1053" t="s">
        <v>3868</v>
      </c>
    </row>
    <row r="632" spans="2:65" s="1048" customFormat="1" ht="38.25" customHeight="1">
      <c r="B632" s="1072"/>
      <c r="C632" s="1193" t="s">
        <v>1784</v>
      </c>
      <c r="D632" s="1193" t="s">
        <v>1263</v>
      </c>
      <c r="E632" s="1194" t="s">
        <v>1776</v>
      </c>
      <c r="F632" s="1383" t="s">
        <v>1775</v>
      </c>
      <c r="G632" s="1383"/>
      <c r="H632" s="1383"/>
      <c r="I632" s="1383"/>
      <c r="J632" s="1195" t="s">
        <v>1265</v>
      </c>
      <c r="K632" s="1196">
        <v>1</v>
      </c>
      <c r="L632" s="1384">
        <v>0</v>
      </c>
      <c r="M632" s="1384"/>
      <c r="N632" s="1385">
        <f>ROUND(L632*K632,2)</f>
        <v>0</v>
      </c>
      <c r="O632" s="1376"/>
      <c r="P632" s="1376"/>
      <c r="Q632" s="1376"/>
      <c r="R632" s="1071"/>
      <c r="T632" s="1057" t="s">
        <v>3256</v>
      </c>
      <c r="U632" s="1070" t="s">
        <v>1256</v>
      </c>
      <c r="V632" s="1065"/>
      <c r="W632" s="1069">
        <f>V632*K632</f>
        <v>0</v>
      </c>
      <c r="X632" s="1069">
        <v>0</v>
      </c>
      <c r="Y632" s="1069">
        <f>X632*K632</f>
        <v>0</v>
      </c>
      <c r="Z632" s="1069">
        <v>0</v>
      </c>
      <c r="AA632" s="1068">
        <f>Z632*K632</f>
        <v>0</v>
      </c>
      <c r="AR632" s="1053" t="s">
        <v>1340</v>
      </c>
      <c r="AT632" s="1053" t="s">
        <v>1263</v>
      </c>
      <c r="AU632" s="1053" t="s">
        <v>1284</v>
      </c>
      <c r="AY632" s="1053" t="s">
        <v>1262</v>
      </c>
      <c r="BE632" s="1052">
        <f>IF(U632="základní",N632,0)</f>
        <v>0</v>
      </c>
      <c r="BF632" s="1052">
        <f>IF(U632="snížená",N632,0)</f>
        <v>0</v>
      </c>
      <c r="BG632" s="1052">
        <f>IF(U632="zákl. přenesená",N632,0)</f>
        <v>0</v>
      </c>
      <c r="BH632" s="1052">
        <f>IF(U632="sníž. přenesená",N632,0)</f>
        <v>0</v>
      </c>
      <c r="BI632" s="1052">
        <f>IF(U632="nulová",N632,0)</f>
        <v>0</v>
      </c>
      <c r="BJ632" s="1053" t="s">
        <v>457</v>
      </c>
      <c r="BK632" s="1052">
        <f>ROUND(L632*K632,2)</f>
        <v>0</v>
      </c>
      <c r="BL632" s="1053" t="s">
        <v>1336</v>
      </c>
      <c r="BM632" s="1053" t="s">
        <v>3867</v>
      </c>
    </row>
    <row r="633" spans="2:65" s="1048" customFormat="1" ht="38.25" customHeight="1">
      <c r="B633" s="1072"/>
      <c r="C633" s="1185" t="s">
        <v>1780</v>
      </c>
      <c r="D633" s="1185" t="s">
        <v>1257</v>
      </c>
      <c r="E633" s="1186" t="s">
        <v>1773</v>
      </c>
      <c r="F633" s="1374" t="s">
        <v>1772</v>
      </c>
      <c r="G633" s="1374"/>
      <c r="H633" s="1374"/>
      <c r="I633" s="1374"/>
      <c r="J633" s="1187" t="s">
        <v>1287</v>
      </c>
      <c r="K633" s="1188">
        <v>0.055</v>
      </c>
      <c r="L633" s="1375">
        <v>0</v>
      </c>
      <c r="M633" s="1375"/>
      <c r="N633" s="1376">
        <f>ROUND(L633*K633,2)</f>
        <v>0</v>
      </c>
      <c r="O633" s="1376"/>
      <c r="P633" s="1376"/>
      <c r="Q633" s="1376"/>
      <c r="R633" s="1071"/>
      <c r="T633" s="1057" t="s">
        <v>3256</v>
      </c>
      <c r="U633" s="1070" t="s">
        <v>1256</v>
      </c>
      <c r="V633" s="1065"/>
      <c r="W633" s="1069">
        <f>V633*K633</f>
        <v>0</v>
      </c>
      <c r="X633" s="1069">
        <v>0</v>
      </c>
      <c r="Y633" s="1069">
        <f>X633*K633</f>
        <v>0</v>
      </c>
      <c r="Z633" s="1069">
        <v>0</v>
      </c>
      <c r="AA633" s="1068">
        <f>Z633*K633</f>
        <v>0</v>
      </c>
      <c r="AR633" s="1053" t="s">
        <v>1336</v>
      </c>
      <c r="AT633" s="1053" t="s">
        <v>1257</v>
      </c>
      <c r="AU633" s="1053" t="s">
        <v>1284</v>
      </c>
      <c r="AY633" s="1053" t="s">
        <v>1262</v>
      </c>
      <c r="BE633" s="1052">
        <f>IF(U633="základní",N633,0)</f>
        <v>0</v>
      </c>
      <c r="BF633" s="1052">
        <f>IF(U633="snížená",N633,0)</f>
        <v>0</v>
      </c>
      <c r="BG633" s="1052">
        <f>IF(U633="zákl. přenesená",N633,0)</f>
        <v>0</v>
      </c>
      <c r="BH633" s="1052">
        <f>IF(U633="sníž. přenesená",N633,0)</f>
        <v>0</v>
      </c>
      <c r="BI633" s="1052">
        <f>IF(U633="nulová",N633,0)</f>
        <v>0</v>
      </c>
      <c r="BJ633" s="1053" t="s">
        <v>457</v>
      </c>
      <c r="BK633" s="1052">
        <f>ROUND(L633*K633,2)</f>
        <v>0</v>
      </c>
      <c r="BL633" s="1053" t="s">
        <v>1336</v>
      </c>
      <c r="BM633" s="1053" t="s">
        <v>3866</v>
      </c>
    </row>
    <row r="634" spans="2:63" s="1087" customFormat="1" ht="29.85" customHeight="1">
      <c r="B634" s="1096"/>
      <c r="C634" s="1182"/>
      <c r="D634" s="1184" t="s">
        <v>1771</v>
      </c>
      <c r="E634" s="1184"/>
      <c r="F634" s="1184"/>
      <c r="G634" s="1184"/>
      <c r="H634" s="1184"/>
      <c r="I634" s="1184"/>
      <c r="J634" s="1184"/>
      <c r="K634" s="1184"/>
      <c r="L634" s="1097"/>
      <c r="M634" s="1097"/>
      <c r="N634" s="1388">
        <f>BK634</f>
        <v>0</v>
      </c>
      <c r="O634" s="1389"/>
      <c r="P634" s="1389"/>
      <c r="Q634" s="1389"/>
      <c r="R634" s="1095"/>
      <c r="T634" s="1094"/>
      <c r="U634" s="1092"/>
      <c r="V634" s="1092"/>
      <c r="W634" s="1093">
        <f>SUM(W635:W642)</f>
        <v>0</v>
      </c>
      <c r="X634" s="1092"/>
      <c r="Y634" s="1093">
        <f>SUM(Y635:Y642)</f>
        <v>0</v>
      </c>
      <c r="Z634" s="1092"/>
      <c r="AA634" s="1091">
        <f>SUM(AA635:AA642)</f>
        <v>0</v>
      </c>
      <c r="AR634" s="1089" t="s">
        <v>1284</v>
      </c>
      <c r="AT634" s="1090" t="s">
        <v>1259</v>
      </c>
      <c r="AU634" s="1090" t="s">
        <v>457</v>
      </c>
      <c r="AY634" s="1089" t="s">
        <v>1262</v>
      </c>
      <c r="BK634" s="1088">
        <f>SUM(BK635:BK642)</f>
        <v>0</v>
      </c>
    </row>
    <row r="635" spans="2:65" s="1048" customFormat="1" ht="38.25" customHeight="1">
      <c r="B635" s="1072"/>
      <c r="C635" s="1185" t="s">
        <v>1777</v>
      </c>
      <c r="D635" s="1185" t="s">
        <v>1257</v>
      </c>
      <c r="E635" s="1186" t="s">
        <v>1769</v>
      </c>
      <c r="F635" s="1374" t="s">
        <v>1768</v>
      </c>
      <c r="G635" s="1374"/>
      <c r="H635" s="1374"/>
      <c r="I635" s="1374"/>
      <c r="J635" s="1187" t="s">
        <v>1292</v>
      </c>
      <c r="K635" s="1188">
        <v>102.05</v>
      </c>
      <c r="L635" s="1375">
        <v>0</v>
      </c>
      <c r="M635" s="1375"/>
      <c r="N635" s="1376">
        <f>ROUND(L635*K635,2)</f>
        <v>0</v>
      </c>
      <c r="O635" s="1376"/>
      <c r="P635" s="1376"/>
      <c r="Q635" s="1376"/>
      <c r="R635" s="1071"/>
      <c r="T635" s="1057" t="s">
        <v>3256</v>
      </c>
      <c r="U635" s="1070" t="s">
        <v>1256</v>
      </c>
      <c r="V635" s="1065"/>
      <c r="W635" s="1069">
        <f>V635*K635</f>
        <v>0</v>
      </c>
      <c r="X635" s="1069">
        <v>0</v>
      </c>
      <c r="Y635" s="1069">
        <f>X635*K635</f>
        <v>0</v>
      </c>
      <c r="Z635" s="1069">
        <v>0</v>
      </c>
      <c r="AA635" s="1068">
        <f>Z635*K635</f>
        <v>0</v>
      </c>
      <c r="AR635" s="1053" t="s">
        <v>1336</v>
      </c>
      <c r="AT635" s="1053" t="s">
        <v>1257</v>
      </c>
      <c r="AU635" s="1053" t="s">
        <v>1284</v>
      </c>
      <c r="AY635" s="1053" t="s">
        <v>1262</v>
      </c>
      <c r="BE635" s="1052">
        <f>IF(U635="základní",N635,0)</f>
        <v>0</v>
      </c>
      <c r="BF635" s="1052">
        <f>IF(U635="snížená",N635,0)</f>
        <v>0</v>
      </c>
      <c r="BG635" s="1052">
        <f>IF(U635="zákl. přenesená",N635,0)</f>
        <v>0</v>
      </c>
      <c r="BH635" s="1052">
        <f>IF(U635="sníž. přenesená",N635,0)</f>
        <v>0</v>
      </c>
      <c r="BI635" s="1052">
        <f>IF(U635="nulová",N635,0)</f>
        <v>0</v>
      </c>
      <c r="BJ635" s="1053" t="s">
        <v>457</v>
      </c>
      <c r="BK635" s="1052">
        <f>ROUND(L635*K635,2)</f>
        <v>0</v>
      </c>
      <c r="BL635" s="1053" t="s">
        <v>1336</v>
      </c>
      <c r="BM635" s="1053" t="s">
        <v>3865</v>
      </c>
    </row>
    <row r="636" spans="2:51" s="1098" customFormat="1" ht="16.5" customHeight="1">
      <c r="B636" s="1104"/>
      <c r="C636" s="1179"/>
      <c r="D636" s="1179"/>
      <c r="E636" s="1197" t="s">
        <v>3256</v>
      </c>
      <c r="F636" s="1390" t="s">
        <v>1767</v>
      </c>
      <c r="G636" s="1391"/>
      <c r="H636" s="1391"/>
      <c r="I636" s="1391"/>
      <c r="J636" s="1179"/>
      <c r="K636" s="1197" t="s">
        <v>3256</v>
      </c>
      <c r="L636" s="1101"/>
      <c r="M636" s="1101"/>
      <c r="N636" s="1179"/>
      <c r="O636" s="1179"/>
      <c r="P636" s="1179"/>
      <c r="Q636" s="1179"/>
      <c r="R636" s="1103"/>
      <c r="T636" s="1102"/>
      <c r="U636" s="1101"/>
      <c r="V636" s="1101"/>
      <c r="W636" s="1101"/>
      <c r="X636" s="1101"/>
      <c r="Y636" s="1101"/>
      <c r="Z636" s="1101"/>
      <c r="AA636" s="1100"/>
      <c r="AT636" s="1099" t="s">
        <v>1285</v>
      </c>
      <c r="AU636" s="1099" t="s">
        <v>1284</v>
      </c>
      <c r="AV636" s="1098" t="s">
        <v>457</v>
      </c>
      <c r="AW636" s="1098" t="s">
        <v>3670</v>
      </c>
      <c r="AX636" s="1098" t="s">
        <v>1258</v>
      </c>
      <c r="AY636" s="1099" t="s">
        <v>1262</v>
      </c>
    </row>
    <row r="637" spans="2:51" s="1080" customFormat="1" ht="16.5" customHeight="1">
      <c r="B637" s="1086"/>
      <c r="C637" s="1177"/>
      <c r="D637" s="1177"/>
      <c r="E637" s="1189" t="s">
        <v>3256</v>
      </c>
      <c r="F637" s="1379" t="s">
        <v>1766</v>
      </c>
      <c r="G637" s="1380"/>
      <c r="H637" s="1380"/>
      <c r="I637" s="1380"/>
      <c r="J637" s="1177"/>
      <c r="K637" s="1190">
        <v>39.65</v>
      </c>
      <c r="L637" s="1083"/>
      <c r="M637" s="1083"/>
      <c r="N637" s="1177"/>
      <c r="O637" s="1177"/>
      <c r="P637" s="1177"/>
      <c r="Q637" s="1177"/>
      <c r="R637" s="1085"/>
      <c r="T637" s="1084"/>
      <c r="U637" s="1083"/>
      <c r="V637" s="1083"/>
      <c r="W637" s="1083"/>
      <c r="X637" s="1083"/>
      <c r="Y637" s="1083"/>
      <c r="Z637" s="1083"/>
      <c r="AA637" s="1082"/>
      <c r="AT637" s="1081" t="s">
        <v>1285</v>
      </c>
      <c r="AU637" s="1081" t="s">
        <v>1284</v>
      </c>
      <c r="AV637" s="1080" t="s">
        <v>1284</v>
      </c>
      <c r="AW637" s="1080" t="s">
        <v>3670</v>
      </c>
      <c r="AX637" s="1080" t="s">
        <v>1258</v>
      </c>
      <c r="AY637" s="1081" t="s">
        <v>1262</v>
      </c>
    </row>
    <row r="638" spans="2:51" s="1080" customFormat="1" ht="16.5" customHeight="1">
      <c r="B638" s="1086"/>
      <c r="C638" s="1177"/>
      <c r="D638" s="1177"/>
      <c r="E638" s="1189" t="s">
        <v>3256</v>
      </c>
      <c r="F638" s="1379" t="s">
        <v>1765</v>
      </c>
      <c r="G638" s="1380"/>
      <c r="H638" s="1380"/>
      <c r="I638" s="1380"/>
      <c r="J638" s="1177"/>
      <c r="K638" s="1190">
        <v>42.9</v>
      </c>
      <c r="L638" s="1083"/>
      <c r="M638" s="1083"/>
      <c r="N638" s="1177"/>
      <c r="O638" s="1177"/>
      <c r="P638" s="1177"/>
      <c r="Q638" s="1177"/>
      <c r="R638" s="1085"/>
      <c r="T638" s="1084"/>
      <c r="U638" s="1083"/>
      <c r="V638" s="1083"/>
      <c r="W638" s="1083"/>
      <c r="X638" s="1083"/>
      <c r="Y638" s="1083"/>
      <c r="Z638" s="1083"/>
      <c r="AA638" s="1082"/>
      <c r="AT638" s="1081" t="s">
        <v>1285</v>
      </c>
      <c r="AU638" s="1081" t="s">
        <v>1284</v>
      </c>
      <c r="AV638" s="1080" t="s">
        <v>1284</v>
      </c>
      <c r="AW638" s="1080" t="s">
        <v>3670</v>
      </c>
      <c r="AX638" s="1080" t="s">
        <v>1258</v>
      </c>
      <c r="AY638" s="1081" t="s">
        <v>1262</v>
      </c>
    </row>
    <row r="639" spans="2:51" s="1080" customFormat="1" ht="16.5" customHeight="1">
      <c r="B639" s="1086"/>
      <c r="C639" s="1177"/>
      <c r="D639" s="1177"/>
      <c r="E639" s="1189" t="s">
        <v>3256</v>
      </c>
      <c r="F639" s="1379" t="s">
        <v>1764</v>
      </c>
      <c r="G639" s="1380"/>
      <c r="H639" s="1380"/>
      <c r="I639" s="1380"/>
      <c r="J639" s="1177"/>
      <c r="K639" s="1190">
        <v>3.9</v>
      </c>
      <c r="L639" s="1083"/>
      <c r="M639" s="1083"/>
      <c r="N639" s="1177"/>
      <c r="O639" s="1177"/>
      <c r="P639" s="1177"/>
      <c r="Q639" s="1177"/>
      <c r="R639" s="1085"/>
      <c r="T639" s="1084"/>
      <c r="U639" s="1083"/>
      <c r="V639" s="1083"/>
      <c r="W639" s="1083"/>
      <c r="X639" s="1083"/>
      <c r="Y639" s="1083"/>
      <c r="Z639" s="1083"/>
      <c r="AA639" s="1082"/>
      <c r="AT639" s="1081" t="s">
        <v>1285</v>
      </c>
      <c r="AU639" s="1081" t="s">
        <v>1284</v>
      </c>
      <c r="AV639" s="1080" t="s">
        <v>1284</v>
      </c>
      <c r="AW639" s="1080" t="s">
        <v>3670</v>
      </c>
      <c r="AX639" s="1080" t="s">
        <v>1258</v>
      </c>
      <c r="AY639" s="1081" t="s">
        <v>1262</v>
      </c>
    </row>
    <row r="640" spans="2:51" s="1080" customFormat="1" ht="16.5" customHeight="1">
      <c r="B640" s="1086"/>
      <c r="C640" s="1177"/>
      <c r="D640" s="1177"/>
      <c r="E640" s="1189" t="s">
        <v>3256</v>
      </c>
      <c r="F640" s="1379" t="s">
        <v>1763</v>
      </c>
      <c r="G640" s="1380"/>
      <c r="H640" s="1380"/>
      <c r="I640" s="1380"/>
      <c r="J640" s="1177"/>
      <c r="K640" s="1190">
        <v>15.6</v>
      </c>
      <c r="L640" s="1083"/>
      <c r="M640" s="1083"/>
      <c r="N640" s="1177"/>
      <c r="O640" s="1177"/>
      <c r="P640" s="1177"/>
      <c r="Q640" s="1177"/>
      <c r="R640" s="1085"/>
      <c r="T640" s="1084"/>
      <c r="U640" s="1083"/>
      <c r="V640" s="1083"/>
      <c r="W640" s="1083"/>
      <c r="X640" s="1083"/>
      <c r="Y640" s="1083"/>
      <c r="Z640" s="1083"/>
      <c r="AA640" s="1082"/>
      <c r="AT640" s="1081" t="s">
        <v>1285</v>
      </c>
      <c r="AU640" s="1081" t="s">
        <v>1284</v>
      </c>
      <c r="AV640" s="1080" t="s">
        <v>1284</v>
      </c>
      <c r="AW640" s="1080" t="s">
        <v>3670</v>
      </c>
      <c r="AX640" s="1080" t="s">
        <v>1258</v>
      </c>
      <c r="AY640" s="1081" t="s">
        <v>1262</v>
      </c>
    </row>
    <row r="641" spans="2:51" s="1073" customFormat="1" ht="16.5" customHeight="1">
      <c r="B641" s="1079"/>
      <c r="C641" s="1178"/>
      <c r="D641" s="1178"/>
      <c r="E641" s="1191" t="s">
        <v>3256</v>
      </c>
      <c r="F641" s="1372" t="s">
        <v>1386</v>
      </c>
      <c r="G641" s="1373"/>
      <c r="H641" s="1373"/>
      <c r="I641" s="1373"/>
      <c r="J641" s="1178"/>
      <c r="K641" s="1192">
        <v>102.05</v>
      </c>
      <c r="L641" s="1076"/>
      <c r="M641" s="1076"/>
      <c r="N641" s="1178"/>
      <c r="O641" s="1178"/>
      <c r="P641" s="1178"/>
      <c r="Q641" s="1178"/>
      <c r="R641" s="1078"/>
      <c r="T641" s="1077"/>
      <c r="U641" s="1076"/>
      <c r="V641" s="1076"/>
      <c r="W641" s="1076"/>
      <c r="X641" s="1076"/>
      <c r="Y641" s="1076"/>
      <c r="Z641" s="1076"/>
      <c r="AA641" s="1075"/>
      <c r="AT641" s="1074" t="s">
        <v>1285</v>
      </c>
      <c r="AU641" s="1074" t="s">
        <v>1284</v>
      </c>
      <c r="AV641" s="1073" t="s">
        <v>1261</v>
      </c>
      <c r="AW641" s="1073" t="s">
        <v>3670</v>
      </c>
      <c r="AX641" s="1073" t="s">
        <v>457</v>
      </c>
      <c r="AY641" s="1074" t="s">
        <v>1262</v>
      </c>
    </row>
    <row r="642" spans="2:65" s="1048" customFormat="1" ht="25.5" customHeight="1">
      <c r="B642" s="1072"/>
      <c r="C642" s="1185" t="s">
        <v>1774</v>
      </c>
      <c r="D642" s="1185" t="s">
        <v>1257</v>
      </c>
      <c r="E642" s="1186" t="s">
        <v>1761</v>
      </c>
      <c r="F642" s="1374" t="s">
        <v>1760</v>
      </c>
      <c r="G642" s="1374"/>
      <c r="H642" s="1374"/>
      <c r="I642" s="1374"/>
      <c r="J642" s="1187" t="s">
        <v>1287</v>
      </c>
      <c r="K642" s="1188">
        <v>1.463</v>
      </c>
      <c r="L642" s="1375">
        <v>0</v>
      </c>
      <c r="M642" s="1375"/>
      <c r="N642" s="1376">
        <f>ROUND(L642*K642,2)</f>
        <v>0</v>
      </c>
      <c r="O642" s="1376"/>
      <c r="P642" s="1376"/>
      <c r="Q642" s="1376"/>
      <c r="R642" s="1071"/>
      <c r="T642" s="1057" t="s">
        <v>3256</v>
      </c>
      <c r="U642" s="1070" t="s">
        <v>1256</v>
      </c>
      <c r="V642" s="1065"/>
      <c r="W642" s="1069">
        <f>V642*K642</f>
        <v>0</v>
      </c>
      <c r="X642" s="1069">
        <v>0</v>
      </c>
      <c r="Y642" s="1069">
        <f>X642*K642</f>
        <v>0</v>
      </c>
      <c r="Z642" s="1069">
        <v>0</v>
      </c>
      <c r="AA642" s="1068">
        <f>Z642*K642</f>
        <v>0</v>
      </c>
      <c r="AR642" s="1053" t="s">
        <v>1336</v>
      </c>
      <c r="AT642" s="1053" t="s">
        <v>1257</v>
      </c>
      <c r="AU642" s="1053" t="s">
        <v>1284</v>
      </c>
      <c r="AY642" s="1053" t="s">
        <v>1262</v>
      </c>
      <c r="BE642" s="1052">
        <f>IF(U642="základní",N642,0)</f>
        <v>0</v>
      </c>
      <c r="BF642" s="1052">
        <f>IF(U642="snížená",N642,0)</f>
        <v>0</v>
      </c>
      <c r="BG642" s="1052">
        <f>IF(U642="zákl. přenesená",N642,0)</f>
        <v>0</v>
      </c>
      <c r="BH642" s="1052">
        <f>IF(U642="sníž. přenesená",N642,0)</f>
        <v>0</v>
      </c>
      <c r="BI642" s="1052">
        <f>IF(U642="nulová",N642,0)</f>
        <v>0</v>
      </c>
      <c r="BJ642" s="1053" t="s">
        <v>457</v>
      </c>
      <c r="BK642" s="1052">
        <f>ROUND(L642*K642,2)</f>
        <v>0</v>
      </c>
      <c r="BL642" s="1053" t="s">
        <v>1336</v>
      </c>
      <c r="BM642" s="1053" t="s">
        <v>3864</v>
      </c>
    </row>
    <row r="643" spans="2:63" s="1087" customFormat="1" ht="29.85" customHeight="1">
      <c r="B643" s="1096"/>
      <c r="C643" s="1182"/>
      <c r="D643" s="1184" t="s">
        <v>1759</v>
      </c>
      <c r="E643" s="1184"/>
      <c r="F643" s="1184"/>
      <c r="G643" s="1184"/>
      <c r="H643" s="1184"/>
      <c r="I643" s="1184"/>
      <c r="J643" s="1184"/>
      <c r="K643" s="1184"/>
      <c r="L643" s="1097"/>
      <c r="M643" s="1097"/>
      <c r="N643" s="1388">
        <f>BK643</f>
        <v>0</v>
      </c>
      <c r="O643" s="1389"/>
      <c r="P643" s="1389"/>
      <c r="Q643" s="1389"/>
      <c r="R643" s="1095"/>
      <c r="T643" s="1094"/>
      <c r="U643" s="1092"/>
      <c r="V643" s="1092"/>
      <c r="W643" s="1093">
        <f>SUM(W644:W686)</f>
        <v>0</v>
      </c>
      <c r="X643" s="1092"/>
      <c r="Y643" s="1093">
        <f>SUM(Y644:Y686)</f>
        <v>0</v>
      </c>
      <c r="Z643" s="1092"/>
      <c r="AA643" s="1091">
        <f>SUM(AA644:AA686)</f>
        <v>0</v>
      </c>
      <c r="AR643" s="1089" t="s">
        <v>1284</v>
      </c>
      <c r="AT643" s="1090" t="s">
        <v>1259</v>
      </c>
      <c r="AU643" s="1090" t="s">
        <v>457</v>
      </c>
      <c r="AY643" s="1089" t="s">
        <v>1262</v>
      </c>
      <c r="BK643" s="1088">
        <f>SUM(BK644:BK686)</f>
        <v>0</v>
      </c>
    </row>
    <row r="644" spans="2:65" s="1048" customFormat="1" ht="38.25" customHeight="1">
      <c r="B644" s="1072"/>
      <c r="C644" s="1185" t="s">
        <v>1770</v>
      </c>
      <c r="D644" s="1185" t="s">
        <v>1257</v>
      </c>
      <c r="E644" s="1186" t="s">
        <v>3614</v>
      </c>
      <c r="F644" s="1374" t="s">
        <v>3613</v>
      </c>
      <c r="G644" s="1374"/>
      <c r="H644" s="1374"/>
      <c r="I644" s="1374"/>
      <c r="J644" s="1187" t="s">
        <v>1292</v>
      </c>
      <c r="K644" s="1188">
        <v>20.52</v>
      </c>
      <c r="L644" s="1375">
        <v>0</v>
      </c>
      <c r="M644" s="1375"/>
      <c r="N644" s="1376">
        <f>ROUND(L644*K644,2)</f>
        <v>0</v>
      </c>
      <c r="O644" s="1376"/>
      <c r="P644" s="1376"/>
      <c r="Q644" s="1376"/>
      <c r="R644" s="1071"/>
      <c r="T644" s="1057" t="s">
        <v>3256</v>
      </c>
      <c r="U644" s="1070" t="s">
        <v>1256</v>
      </c>
      <c r="V644" s="1065"/>
      <c r="W644" s="1069">
        <f>V644*K644</f>
        <v>0</v>
      </c>
      <c r="X644" s="1069">
        <v>0</v>
      </c>
      <c r="Y644" s="1069">
        <f>X644*K644</f>
        <v>0</v>
      </c>
      <c r="Z644" s="1069">
        <v>0</v>
      </c>
      <c r="AA644" s="1068">
        <f>Z644*K644</f>
        <v>0</v>
      </c>
      <c r="AR644" s="1053" t="s">
        <v>1336</v>
      </c>
      <c r="AT644" s="1053" t="s">
        <v>1257</v>
      </c>
      <c r="AU644" s="1053" t="s">
        <v>1284</v>
      </c>
      <c r="AY644" s="1053" t="s">
        <v>1262</v>
      </c>
      <c r="BE644" s="1052">
        <f>IF(U644="základní",N644,0)</f>
        <v>0</v>
      </c>
      <c r="BF644" s="1052">
        <f>IF(U644="snížená",N644,0)</f>
        <v>0</v>
      </c>
      <c r="BG644" s="1052">
        <f>IF(U644="zákl. přenesená",N644,0)</f>
        <v>0</v>
      </c>
      <c r="BH644" s="1052">
        <f>IF(U644="sníž. přenesená",N644,0)</f>
        <v>0</v>
      </c>
      <c r="BI644" s="1052">
        <f>IF(U644="nulová",N644,0)</f>
        <v>0</v>
      </c>
      <c r="BJ644" s="1053" t="s">
        <v>457</v>
      </c>
      <c r="BK644" s="1052">
        <f>ROUND(L644*K644,2)</f>
        <v>0</v>
      </c>
      <c r="BL644" s="1053" t="s">
        <v>1336</v>
      </c>
      <c r="BM644" s="1053" t="s">
        <v>3863</v>
      </c>
    </row>
    <row r="645" spans="2:51" s="1080" customFormat="1" ht="16.5" customHeight="1">
      <c r="B645" s="1086"/>
      <c r="C645" s="1177"/>
      <c r="D645" s="1177"/>
      <c r="E645" s="1189" t="s">
        <v>3256</v>
      </c>
      <c r="F645" s="1377" t="s">
        <v>3612</v>
      </c>
      <c r="G645" s="1378"/>
      <c r="H645" s="1378"/>
      <c r="I645" s="1378"/>
      <c r="J645" s="1177"/>
      <c r="K645" s="1190">
        <v>20.52</v>
      </c>
      <c r="L645" s="1083"/>
      <c r="M645" s="1083"/>
      <c r="N645" s="1177"/>
      <c r="O645" s="1177"/>
      <c r="P645" s="1177"/>
      <c r="Q645" s="1177"/>
      <c r="R645" s="1085"/>
      <c r="T645" s="1084"/>
      <c r="U645" s="1083"/>
      <c r="V645" s="1083"/>
      <c r="W645" s="1083"/>
      <c r="X645" s="1083"/>
      <c r="Y645" s="1083"/>
      <c r="Z645" s="1083"/>
      <c r="AA645" s="1082"/>
      <c r="AT645" s="1081" t="s">
        <v>1285</v>
      </c>
      <c r="AU645" s="1081" t="s">
        <v>1284</v>
      </c>
      <c r="AV645" s="1080" t="s">
        <v>1284</v>
      </c>
      <c r="AW645" s="1080" t="s">
        <v>3670</v>
      </c>
      <c r="AX645" s="1080" t="s">
        <v>1258</v>
      </c>
      <c r="AY645" s="1081" t="s">
        <v>1262</v>
      </c>
    </row>
    <row r="646" spans="2:51" s="1073" customFormat="1" ht="16.5" customHeight="1">
      <c r="B646" s="1079"/>
      <c r="C646" s="1178"/>
      <c r="D646" s="1178"/>
      <c r="E646" s="1191" t="s">
        <v>3256</v>
      </c>
      <c r="F646" s="1372" t="s">
        <v>1386</v>
      </c>
      <c r="G646" s="1373"/>
      <c r="H646" s="1373"/>
      <c r="I646" s="1373"/>
      <c r="J646" s="1178"/>
      <c r="K646" s="1192">
        <v>20.52</v>
      </c>
      <c r="L646" s="1076"/>
      <c r="M646" s="1076"/>
      <c r="N646" s="1178"/>
      <c r="O646" s="1178"/>
      <c r="P646" s="1178"/>
      <c r="Q646" s="1178"/>
      <c r="R646" s="1078"/>
      <c r="T646" s="1077"/>
      <c r="U646" s="1076"/>
      <c r="V646" s="1076"/>
      <c r="W646" s="1076"/>
      <c r="X646" s="1076"/>
      <c r="Y646" s="1076"/>
      <c r="Z646" s="1076"/>
      <c r="AA646" s="1075"/>
      <c r="AT646" s="1074" t="s">
        <v>1285</v>
      </c>
      <c r="AU646" s="1074" t="s">
        <v>1284</v>
      </c>
      <c r="AV646" s="1073" t="s">
        <v>1261</v>
      </c>
      <c r="AW646" s="1073" t="s">
        <v>3670</v>
      </c>
      <c r="AX646" s="1073" t="s">
        <v>457</v>
      </c>
      <c r="AY646" s="1074" t="s">
        <v>1262</v>
      </c>
    </row>
    <row r="647" spans="2:65" s="1048" customFormat="1" ht="38.25" customHeight="1">
      <c r="B647" s="1072"/>
      <c r="C647" s="1185" t="s">
        <v>1762</v>
      </c>
      <c r="D647" s="1185" t="s">
        <v>1257</v>
      </c>
      <c r="E647" s="1186" t="s">
        <v>1753</v>
      </c>
      <c r="F647" s="1374" t="s">
        <v>1752</v>
      </c>
      <c r="G647" s="1374"/>
      <c r="H647" s="1374"/>
      <c r="I647" s="1374"/>
      <c r="J647" s="1187" t="s">
        <v>1292</v>
      </c>
      <c r="K647" s="1188">
        <v>13.21</v>
      </c>
      <c r="L647" s="1375">
        <v>0</v>
      </c>
      <c r="M647" s="1375"/>
      <c r="N647" s="1376">
        <f>ROUND(L647*K647,2)</f>
        <v>0</v>
      </c>
      <c r="O647" s="1376"/>
      <c r="P647" s="1376"/>
      <c r="Q647" s="1376"/>
      <c r="R647" s="1071"/>
      <c r="T647" s="1057" t="s">
        <v>3256</v>
      </c>
      <c r="U647" s="1070" t="s">
        <v>1256</v>
      </c>
      <c r="V647" s="1065"/>
      <c r="W647" s="1069">
        <f>V647*K647</f>
        <v>0</v>
      </c>
      <c r="X647" s="1069">
        <v>0</v>
      </c>
      <c r="Y647" s="1069">
        <f>X647*K647</f>
        <v>0</v>
      </c>
      <c r="Z647" s="1069">
        <v>0</v>
      </c>
      <c r="AA647" s="1068">
        <f>Z647*K647</f>
        <v>0</v>
      </c>
      <c r="AR647" s="1053" t="s">
        <v>1336</v>
      </c>
      <c r="AT647" s="1053" t="s">
        <v>1257</v>
      </c>
      <c r="AU647" s="1053" t="s">
        <v>1284</v>
      </c>
      <c r="AY647" s="1053" t="s">
        <v>1262</v>
      </c>
      <c r="BE647" s="1052">
        <f>IF(U647="základní",N647,0)</f>
        <v>0</v>
      </c>
      <c r="BF647" s="1052">
        <f>IF(U647="snížená",N647,0)</f>
        <v>0</v>
      </c>
      <c r="BG647" s="1052">
        <f>IF(U647="zákl. přenesená",N647,0)</f>
        <v>0</v>
      </c>
      <c r="BH647" s="1052">
        <f>IF(U647="sníž. přenesená",N647,0)</f>
        <v>0</v>
      </c>
      <c r="BI647" s="1052">
        <f>IF(U647="nulová",N647,0)</f>
        <v>0</v>
      </c>
      <c r="BJ647" s="1053" t="s">
        <v>457</v>
      </c>
      <c r="BK647" s="1052">
        <f>ROUND(L647*K647,2)</f>
        <v>0</v>
      </c>
      <c r="BL647" s="1053" t="s">
        <v>1336</v>
      </c>
      <c r="BM647" s="1053" t="s">
        <v>3862</v>
      </c>
    </row>
    <row r="648" spans="2:51" s="1080" customFormat="1" ht="16.5" customHeight="1">
      <c r="B648" s="1086"/>
      <c r="C648" s="1177"/>
      <c r="D648" s="1177"/>
      <c r="E648" s="1189" t="s">
        <v>3256</v>
      </c>
      <c r="F648" s="1377" t="s">
        <v>3611</v>
      </c>
      <c r="G648" s="1378"/>
      <c r="H648" s="1378"/>
      <c r="I648" s="1378"/>
      <c r="J648" s="1177"/>
      <c r="K648" s="1190">
        <v>13.21</v>
      </c>
      <c r="L648" s="1083"/>
      <c r="M648" s="1083"/>
      <c r="N648" s="1177"/>
      <c r="O648" s="1177"/>
      <c r="P648" s="1177"/>
      <c r="Q648" s="1177"/>
      <c r="R648" s="1085"/>
      <c r="T648" s="1084"/>
      <c r="U648" s="1083"/>
      <c r="V648" s="1083"/>
      <c r="W648" s="1083"/>
      <c r="X648" s="1083"/>
      <c r="Y648" s="1083"/>
      <c r="Z648" s="1083"/>
      <c r="AA648" s="1082"/>
      <c r="AT648" s="1081" t="s">
        <v>1285</v>
      </c>
      <c r="AU648" s="1081" t="s">
        <v>1284</v>
      </c>
      <c r="AV648" s="1080" t="s">
        <v>1284</v>
      </c>
      <c r="AW648" s="1080" t="s">
        <v>3670</v>
      </c>
      <c r="AX648" s="1080" t="s">
        <v>1258</v>
      </c>
      <c r="AY648" s="1081" t="s">
        <v>1262</v>
      </c>
    </row>
    <row r="649" spans="2:51" s="1073" customFormat="1" ht="16.5" customHeight="1">
      <c r="B649" s="1079"/>
      <c r="C649" s="1178"/>
      <c r="D649" s="1178"/>
      <c r="E649" s="1191" t="s">
        <v>3256</v>
      </c>
      <c r="F649" s="1372" t="s">
        <v>1386</v>
      </c>
      <c r="G649" s="1373"/>
      <c r="H649" s="1373"/>
      <c r="I649" s="1373"/>
      <c r="J649" s="1178"/>
      <c r="K649" s="1192">
        <v>13.21</v>
      </c>
      <c r="L649" s="1076"/>
      <c r="M649" s="1076"/>
      <c r="N649" s="1178"/>
      <c r="O649" s="1178"/>
      <c r="P649" s="1178"/>
      <c r="Q649" s="1178"/>
      <c r="R649" s="1078"/>
      <c r="T649" s="1077"/>
      <c r="U649" s="1076"/>
      <c r="V649" s="1076"/>
      <c r="W649" s="1076"/>
      <c r="X649" s="1076"/>
      <c r="Y649" s="1076"/>
      <c r="Z649" s="1076"/>
      <c r="AA649" s="1075"/>
      <c r="AT649" s="1074" t="s">
        <v>1285</v>
      </c>
      <c r="AU649" s="1074" t="s">
        <v>1284</v>
      </c>
      <c r="AV649" s="1073" t="s">
        <v>1261</v>
      </c>
      <c r="AW649" s="1073" t="s">
        <v>3670</v>
      </c>
      <c r="AX649" s="1073" t="s">
        <v>457</v>
      </c>
      <c r="AY649" s="1074" t="s">
        <v>1262</v>
      </c>
    </row>
    <row r="650" spans="2:65" s="1048" customFormat="1" ht="38.25" customHeight="1">
      <c r="B650" s="1072"/>
      <c r="C650" s="1185" t="s">
        <v>1758</v>
      </c>
      <c r="D650" s="1185" t="s">
        <v>1257</v>
      </c>
      <c r="E650" s="1186" t="s">
        <v>3610</v>
      </c>
      <c r="F650" s="1374" t="s">
        <v>3609</v>
      </c>
      <c r="G650" s="1374"/>
      <c r="H650" s="1374"/>
      <c r="I650" s="1374"/>
      <c r="J650" s="1187" t="s">
        <v>1292</v>
      </c>
      <c r="K650" s="1188">
        <v>11.4</v>
      </c>
      <c r="L650" s="1375">
        <v>0</v>
      </c>
      <c r="M650" s="1375"/>
      <c r="N650" s="1376">
        <f>ROUND(L650*K650,2)</f>
        <v>0</v>
      </c>
      <c r="O650" s="1376"/>
      <c r="P650" s="1376"/>
      <c r="Q650" s="1376"/>
      <c r="R650" s="1071"/>
      <c r="T650" s="1057" t="s">
        <v>3256</v>
      </c>
      <c r="U650" s="1070" t="s">
        <v>1256</v>
      </c>
      <c r="V650" s="1065"/>
      <c r="W650" s="1069">
        <f>V650*K650</f>
        <v>0</v>
      </c>
      <c r="X650" s="1069">
        <v>0</v>
      </c>
      <c r="Y650" s="1069">
        <f>X650*K650</f>
        <v>0</v>
      </c>
      <c r="Z650" s="1069">
        <v>0</v>
      </c>
      <c r="AA650" s="1068">
        <f>Z650*K650</f>
        <v>0</v>
      </c>
      <c r="AR650" s="1053" t="s">
        <v>1336</v>
      </c>
      <c r="AT650" s="1053" t="s">
        <v>1257</v>
      </c>
      <c r="AU650" s="1053" t="s">
        <v>1284</v>
      </c>
      <c r="AY650" s="1053" t="s">
        <v>1262</v>
      </c>
      <c r="BE650" s="1052">
        <f>IF(U650="základní",N650,0)</f>
        <v>0</v>
      </c>
      <c r="BF650" s="1052">
        <f>IF(U650="snížená",N650,0)</f>
        <v>0</v>
      </c>
      <c r="BG650" s="1052">
        <f>IF(U650="zákl. přenesená",N650,0)</f>
        <v>0</v>
      </c>
      <c r="BH650" s="1052">
        <f>IF(U650="sníž. přenesená",N650,0)</f>
        <v>0</v>
      </c>
      <c r="BI650" s="1052">
        <f>IF(U650="nulová",N650,0)</f>
        <v>0</v>
      </c>
      <c r="BJ650" s="1053" t="s">
        <v>457</v>
      </c>
      <c r="BK650" s="1052">
        <f>ROUND(L650*K650,2)</f>
        <v>0</v>
      </c>
      <c r="BL650" s="1053" t="s">
        <v>1336</v>
      </c>
      <c r="BM650" s="1053" t="s">
        <v>3861</v>
      </c>
    </row>
    <row r="651" spans="2:65" s="1048" customFormat="1" ht="25.5" customHeight="1">
      <c r="B651" s="1072"/>
      <c r="C651" s="1185" t="s">
        <v>1757</v>
      </c>
      <c r="D651" s="1185" t="s">
        <v>1257</v>
      </c>
      <c r="E651" s="1186" t="s">
        <v>1750</v>
      </c>
      <c r="F651" s="1374" t="s">
        <v>1749</v>
      </c>
      <c r="G651" s="1374"/>
      <c r="H651" s="1374"/>
      <c r="I651" s="1374"/>
      <c r="J651" s="1187" t="s">
        <v>1292</v>
      </c>
      <c r="K651" s="1188">
        <v>13.21</v>
      </c>
      <c r="L651" s="1375">
        <v>0</v>
      </c>
      <c r="M651" s="1375"/>
      <c r="N651" s="1376">
        <f>ROUND(L651*K651,2)</f>
        <v>0</v>
      </c>
      <c r="O651" s="1376"/>
      <c r="P651" s="1376"/>
      <c r="Q651" s="1376"/>
      <c r="R651" s="1071"/>
      <c r="T651" s="1057" t="s">
        <v>3256</v>
      </c>
      <c r="U651" s="1070" t="s">
        <v>1256</v>
      </c>
      <c r="V651" s="1065"/>
      <c r="W651" s="1069">
        <f>V651*K651</f>
        <v>0</v>
      </c>
      <c r="X651" s="1069">
        <v>0</v>
      </c>
      <c r="Y651" s="1069">
        <f>X651*K651</f>
        <v>0</v>
      </c>
      <c r="Z651" s="1069">
        <v>0</v>
      </c>
      <c r="AA651" s="1068">
        <f>Z651*K651</f>
        <v>0</v>
      </c>
      <c r="AR651" s="1053" t="s">
        <v>1336</v>
      </c>
      <c r="AT651" s="1053" t="s">
        <v>1257</v>
      </c>
      <c r="AU651" s="1053" t="s">
        <v>1284</v>
      </c>
      <c r="AY651" s="1053" t="s">
        <v>1262</v>
      </c>
      <c r="BE651" s="1052">
        <f>IF(U651="základní",N651,0)</f>
        <v>0</v>
      </c>
      <c r="BF651" s="1052">
        <f>IF(U651="snížená",N651,0)</f>
        <v>0</v>
      </c>
      <c r="BG651" s="1052">
        <f>IF(U651="zákl. přenesená",N651,0)</f>
        <v>0</v>
      </c>
      <c r="BH651" s="1052">
        <f>IF(U651="sníž. přenesená",N651,0)</f>
        <v>0</v>
      </c>
      <c r="BI651" s="1052">
        <f>IF(U651="nulová",N651,0)</f>
        <v>0</v>
      </c>
      <c r="BJ651" s="1053" t="s">
        <v>457</v>
      </c>
      <c r="BK651" s="1052">
        <f>ROUND(L651*K651,2)</f>
        <v>0</v>
      </c>
      <c r="BL651" s="1053" t="s">
        <v>1336</v>
      </c>
      <c r="BM651" s="1053" t="s">
        <v>3860</v>
      </c>
    </row>
    <row r="652" spans="2:65" s="1048" customFormat="1" ht="38.25" customHeight="1">
      <c r="B652" s="1072"/>
      <c r="C652" s="1185" t="s">
        <v>1756</v>
      </c>
      <c r="D652" s="1185" t="s">
        <v>1257</v>
      </c>
      <c r="E652" s="1186" t="s">
        <v>1747</v>
      </c>
      <c r="F652" s="1374" t="s">
        <v>1746</v>
      </c>
      <c r="G652" s="1374"/>
      <c r="H652" s="1374"/>
      <c r="I652" s="1374"/>
      <c r="J652" s="1187" t="s">
        <v>1292</v>
      </c>
      <c r="K652" s="1188">
        <v>124.94</v>
      </c>
      <c r="L652" s="1375">
        <v>0</v>
      </c>
      <c r="M652" s="1375"/>
      <c r="N652" s="1376">
        <f>ROUND(L652*K652,2)</f>
        <v>0</v>
      </c>
      <c r="O652" s="1376"/>
      <c r="P652" s="1376"/>
      <c r="Q652" s="1376"/>
      <c r="R652" s="1071"/>
      <c r="T652" s="1057" t="s">
        <v>3256</v>
      </c>
      <c r="U652" s="1070" t="s">
        <v>1256</v>
      </c>
      <c r="V652" s="1065"/>
      <c r="W652" s="1069">
        <f>V652*K652</f>
        <v>0</v>
      </c>
      <c r="X652" s="1069">
        <v>0</v>
      </c>
      <c r="Y652" s="1069">
        <f>X652*K652</f>
        <v>0</v>
      </c>
      <c r="Z652" s="1069">
        <v>0</v>
      </c>
      <c r="AA652" s="1068">
        <f>Z652*K652</f>
        <v>0</v>
      </c>
      <c r="AR652" s="1053" t="s">
        <v>1336</v>
      </c>
      <c r="AT652" s="1053" t="s">
        <v>1257</v>
      </c>
      <c r="AU652" s="1053" t="s">
        <v>1284</v>
      </c>
      <c r="AY652" s="1053" t="s">
        <v>1262</v>
      </c>
      <c r="BE652" s="1052">
        <f>IF(U652="základní",N652,0)</f>
        <v>0</v>
      </c>
      <c r="BF652" s="1052">
        <f>IF(U652="snížená",N652,0)</f>
        <v>0</v>
      </c>
      <c r="BG652" s="1052">
        <f>IF(U652="zákl. přenesená",N652,0)</f>
        <v>0</v>
      </c>
      <c r="BH652" s="1052">
        <f>IF(U652="sníž. přenesená",N652,0)</f>
        <v>0</v>
      </c>
      <c r="BI652" s="1052">
        <f>IF(U652="nulová",N652,0)</f>
        <v>0</v>
      </c>
      <c r="BJ652" s="1053" t="s">
        <v>457</v>
      </c>
      <c r="BK652" s="1052">
        <f>ROUND(L652*K652,2)</f>
        <v>0</v>
      </c>
      <c r="BL652" s="1053" t="s">
        <v>1336</v>
      </c>
      <c r="BM652" s="1053" t="s">
        <v>3859</v>
      </c>
    </row>
    <row r="653" spans="2:51" s="1080" customFormat="1" ht="16.5" customHeight="1">
      <c r="B653" s="1086"/>
      <c r="C653" s="1177"/>
      <c r="D653" s="1177"/>
      <c r="E653" s="1189" t="s">
        <v>3256</v>
      </c>
      <c r="F653" s="1377" t="s">
        <v>3608</v>
      </c>
      <c r="G653" s="1378"/>
      <c r="H653" s="1378"/>
      <c r="I653" s="1378"/>
      <c r="J653" s="1177"/>
      <c r="K653" s="1190">
        <v>124.94</v>
      </c>
      <c r="L653" s="1083"/>
      <c r="M653" s="1083"/>
      <c r="N653" s="1177"/>
      <c r="O653" s="1177"/>
      <c r="P653" s="1177"/>
      <c r="Q653" s="1177"/>
      <c r="R653" s="1085"/>
      <c r="T653" s="1084"/>
      <c r="U653" s="1083"/>
      <c r="V653" s="1083"/>
      <c r="W653" s="1083"/>
      <c r="X653" s="1083"/>
      <c r="Y653" s="1083"/>
      <c r="Z653" s="1083"/>
      <c r="AA653" s="1082"/>
      <c r="AT653" s="1081" t="s">
        <v>1285</v>
      </c>
      <c r="AU653" s="1081" t="s">
        <v>1284</v>
      </c>
      <c r="AV653" s="1080" t="s">
        <v>1284</v>
      </c>
      <c r="AW653" s="1080" t="s">
        <v>3670</v>
      </c>
      <c r="AX653" s="1080" t="s">
        <v>1258</v>
      </c>
      <c r="AY653" s="1081" t="s">
        <v>1262</v>
      </c>
    </row>
    <row r="654" spans="2:51" s="1073" customFormat="1" ht="16.5" customHeight="1">
      <c r="B654" s="1079"/>
      <c r="C654" s="1178"/>
      <c r="D654" s="1178"/>
      <c r="E654" s="1191" t="s">
        <v>3256</v>
      </c>
      <c r="F654" s="1372" t="s">
        <v>1386</v>
      </c>
      <c r="G654" s="1373"/>
      <c r="H654" s="1373"/>
      <c r="I654" s="1373"/>
      <c r="J654" s="1178"/>
      <c r="K654" s="1192">
        <v>124.94</v>
      </c>
      <c r="L654" s="1076"/>
      <c r="M654" s="1076"/>
      <c r="N654" s="1178"/>
      <c r="O654" s="1178"/>
      <c r="P654" s="1178"/>
      <c r="Q654" s="1178"/>
      <c r="R654" s="1078"/>
      <c r="T654" s="1077"/>
      <c r="U654" s="1076"/>
      <c r="V654" s="1076"/>
      <c r="W654" s="1076"/>
      <c r="X654" s="1076"/>
      <c r="Y654" s="1076"/>
      <c r="Z654" s="1076"/>
      <c r="AA654" s="1075"/>
      <c r="AT654" s="1074" t="s">
        <v>1285</v>
      </c>
      <c r="AU654" s="1074" t="s">
        <v>1284</v>
      </c>
      <c r="AV654" s="1073" t="s">
        <v>1261</v>
      </c>
      <c r="AW654" s="1073" t="s">
        <v>3670</v>
      </c>
      <c r="AX654" s="1073" t="s">
        <v>457</v>
      </c>
      <c r="AY654" s="1074" t="s">
        <v>1262</v>
      </c>
    </row>
    <row r="655" spans="2:65" s="1048" customFormat="1" ht="25.5" customHeight="1">
      <c r="B655" s="1072"/>
      <c r="C655" s="1185" t="s">
        <v>1755</v>
      </c>
      <c r="D655" s="1185" t="s">
        <v>1257</v>
      </c>
      <c r="E655" s="1186" t="s">
        <v>1744</v>
      </c>
      <c r="F655" s="1374" t="s">
        <v>1743</v>
      </c>
      <c r="G655" s="1374"/>
      <c r="H655" s="1374"/>
      <c r="I655" s="1374"/>
      <c r="J655" s="1187" t="s">
        <v>1292</v>
      </c>
      <c r="K655" s="1188">
        <v>124.94</v>
      </c>
      <c r="L655" s="1375">
        <v>0</v>
      </c>
      <c r="M655" s="1375"/>
      <c r="N655" s="1376">
        <f>ROUND(L655*K655,2)</f>
        <v>0</v>
      </c>
      <c r="O655" s="1376"/>
      <c r="P655" s="1376"/>
      <c r="Q655" s="1376"/>
      <c r="R655" s="1071"/>
      <c r="T655" s="1057" t="s">
        <v>3256</v>
      </c>
      <c r="U655" s="1070" t="s">
        <v>1256</v>
      </c>
      <c r="V655" s="1065"/>
      <c r="W655" s="1069">
        <f>V655*K655</f>
        <v>0</v>
      </c>
      <c r="X655" s="1069">
        <v>0</v>
      </c>
      <c r="Y655" s="1069">
        <f>X655*K655</f>
        <v>0</v>
      </c>
      <c r="Z655" s="1069">
        <v>0</v>
      </c>
      <c r="AA655" s="1068">
        <f>Z655*K655</f>
        <v>0</v>
      </c>
      <c r="AR655" s="1053" t="s">
        <v>1336</v>
      </c>
      <c r="AT655" s="1053" t="s">
        <v>1257</v>
      </c>
      <c r="AU655" s="1053" t="s">
        <v>1284</v>
      </c>
      <c r="AY655" s="1053" t="s">
        <v>1262</v>
      </c>
      <c r="BE655" s="1052">
        <f>IF(U655="základní",N655,0)</f>
        <v>0</v>
      </c>
      <c r="BF655" s="1052">
        <f>IF(U655="snížená",N655,0)</f>
        <v>0</v>
      </c>
      <c r="BG655" s="1052">
        <f>IF(U655="zákl. přenesená",N655,0)</f>
        <v>0</v>
      </c>
      <c r="BH655" s="1052">
        <f>IF(U655="sníž. přenesená",N655,0)</f>
        <v>0</v>
      </c>
      <c r="BI655" s="1052">
        <f>IF(U655="nulová",N655,0)</f>
        <v>0</v>
      </c>
      <c r="BJ655" s="1053" t="s">
        <v>457</v>
      </c>
      <c r="BK655" s="1052">
        <f>ROUND(L655*K655,2)</f>
        <v>0</v>
      </c>
      <c r="BL655" s="1053" t="s">
        <v>1336</v>
      </c>
      <c r="BM655" s="1053" t="s">
        <v>3858</v>
      </c>
    </row>
    <row r="656" spans="2:65" s="1048" customFormat="1" ht="38.25" customHeight="1">
      <c r="B656" s="1072"/>
      <c r="C656" s="1185" t="s">
        <v>1754</v>
      </c>
      <c r="D656" s="1185" t="s">
        <v>1257</v>
      </c>
      <c r="E656" s="1186" t="s">
        <v>1741</v>
      </c>
      <c r="F656" s="1374" t="s">
        <v>3892</v>
      </c>
      <c r="G656" s="1374"/>
      <c r="H656" s="1374"/>
      <c r="I656" s="1374"/>
      <c r="J656" s="1187" t="s">
        <v>1292</v>
      </c>
      <c r="K656" s="1188">
        <v>28</v>
      </c>
      <c r="L656" s="1375">
        <v>0</v>
      </c>
      <c r="M656" s="1375"/>
      <c r="N656" s="1376">
        <f>ROUND(L656*K656,2)</f>
        <v>0</v>
      </c>
      <c r="O656" s="1376"/>
      <c r="P656" s="1376"/>
      <c r="Q656" s="1376"/>
      <c r="R656" s="1071"/>
      <c r="T656" s="1057" t="s">
        <v>3256</v>
      </c>
      <c r="U656" s="1070" t="s">
        <v>1256</v>
      </c>
      <c r="V656" s="1065"/>
      <c r="W656" s="1069">
        <f>V656*K656</f>
        <v>0</v>
      </c>
      <c r="X656" s="1069">
        <v>0</v>
      </c>
      <c r="Y656" s="1069">
        <f>X656*K656</f>
        <v>0</v>
      </c>
      <c r="Z656" s="1069">
        <v>0</v>
      </c>
      <c r="AA656" s="1068">
        <f>Z656*K656</f>
        <v>0</v>
      </c>
      <c r="AR656" s="1053" t="s">
        <v>1336</v>
      </c>
      <c r="AT656" s="1053" t="s">
        <v>1257</v>
      </c>
      <c r="AU656" s="1053" t="s">
        <v>1284</v>
      </c>
      <c r="AY656" s="1053" t="s">
        <v>1262</v>
      </c>
      <c r="BE656" s="1052">
        <f>IF(U656="základní",N656,0)</f>
        <v>0</v>
      </c>
      <c r="BF656" s="1052">
        <f>IF(U656="snížená",N656,0)</f>
        <v>0</v>
      </c>
      <c r="BG656" s="1052">
        <f>IF(U656="zákl. přenesená",N656,0)</f>
        <v>0</v>
      </c>
      <c r="BH656" s="1052">
        <f>IF(U656="sníž. přenesená",N656,0)</f>
        <v>0</v>
      </c>
      <c r="BI656" s="1052">
        <f>IF(U656="nulová",N656,0)</f>
        <v>0</v>
      </c>
      <c r="BJ656" s="1053" t="s">
        <v>457</v>
      </c>
      <c r="BK656" s="1052">
        <f>ROUND(L656*K656,2)</f>
        <v>0</v>
      </c>
      <c r="BL656" s="1053" t="s">
        <v>1336</v>
      </c>
      <c r="BM656" s="1053" t="s">
        <v>3857</v>
      </c>
    </row>
    <row r="657" spans="2:51" s="1080" customFormat="1" ht="16.5" customHeight="1">
      <c r="B657" s="1086"/>
      <c r="C657" s="1177"/>
      <c r="D657" s="1177"/>
      <c r="E657" s="1189" t="s">
        <v>3256</v>
      </c>
      <c r="F657" s="1377" t="s">
        <v>1738</v>
      </c>
      <c r="G657" s="1378"/>
      <c r="H657" s="1378"/>
      <c r="I657" s="1378"/>
      <c r="J657" s="1177"/>
      <c r="K657" s="1190">
        <v>28</v>
      </c>
      <c r="L657" s="1083"/>
      <c r="M657" s="1083"/>
      <c r="N657" s="1177"/>
      <c r="O657" s="1177"/>
      <c r="P657" s="1177"/>
      <c r="Q657" s="1177"/>
      <c r="R657" s="1085"/>
      <c r="T657" s="1084"/>
      <c r="U657" s="1083"/>
      <c r="V657" s="1083"/>
      <c r="W657" s="1083"/>
      <c r="X657" s="1083"/>
      <c r="Y657" s="1083"/>
      <c r="Z657" s="1083"/>
      <c r="AA657" s="1082"/>
      <c r="AT657" s="1081" t="s">
        <v>1285</v>
      </c>
      <c r="AU657" s="1081" t="s">
        <v>1284</v>
      </c>
      <c r="AV657" s="1080" t="s">
        <v>1284</v>
      </c>
      <c r="AW657" s="1080" t="s">
        <v>3670</v>
      </c>
      <c r="AX657" s="1080" t="s">
        <v>1258</v>
      </c>
      <c r="AY657" s="1081" t="s">
        <v>1262</v>
      </c>
    </row>
    <row r="658" spans="2:51" s="1073" customFormat="1" ht="16.5" customHeight="1">
      <c r="B658" s="1079"/>
      <c r="C658" s="1178"/>
      <c r="D658" s="1178"/>
      <c r="E658" s="1191" t="s">
        <v>3256</v>
      </c>
      <c r="F658" s="1372" t="s">
        <v>1386</v>
      </c>
      <c r="G658" s="1373"/>
      <c r="H658" s="1373"/>
      <c r="I658" s="1373"/>
      <c r="J658" s="1178"/>
      <c r="K658" s="1192">
        <v>28</v>
      </c>
      <c r="L658" s="1076"/>
      <c r="M658" s="1076"/>
      <c r="N658" s="1178"/>
      <c r="O658" s="1178"/>
      <c r="P658" s="1178"/>
      <c r="Q658" s="1178"/>
      <c r="R658" s="1078"/>
      <c r="T658" s="1077"/>
      <c r="U658" s="1076"/>
      <c r="V658" s="1076"/>
      <c r="W658" s="1076"/>
      <c r="X658" s="1076"/>
      <c r="Y658" s="1076"/>
      <c r="Z658" s="1076"/>
      <c r="AA658" s="1075"/>
      <c r="AT658" s="1074" t="s">
        <v>1285</v>
      </c>
      <c r="AU658" s="1074" t="s">
        <v>1284</v>
      </c>
      <c r="AV658" s="1073" t="s">
        <v>1261</v>
      </c>
      <c r="AW658" s="1073" t="s">
        <v>3670</v>
      </c>
      <c r="AX658" s="1073" t="s">
        <v>457</v>
      </c>
      <c r="AY658" s="1074" t="s">
        <v>1262</v>
      </c>
    </row>
    <row r="659" spans="2:65" s="1048" customFormat="1" ht="16.5" customHeight="1">
      <c r="B659" s="1072"/>
      <c r="C659" s="1193" t="s">
        <v>1751</v>
      </c>
      <c r="D659" s="1193" t="s">
        <v>1263</v>
      </c>
      <c r="E659" s="1194" t="s">
        <v>1736</v>
      </c>
      <c r="F659" s="1392" t="s">
        <v>3890</v>
      </c>
      <c r="G659" s="1383"/>
      <c r="H659" s="1383"/>
      <c r="I659" s="1383"/>
      <c r="J659" s="1195" t="s">
        <v>1292</v>
      </c>
      <c r="K659" s="1196">
        <v>30</v>
      </c>
      <c r="L659" s="1384">
        <v>0</v>
      </c>
      <c r="M659" s="1384"/>
      <c r="N659" s="1385">
        <f>ROUND(L659*K659,2)</f>
        <v>0</v>
      </c>
      <c r="O659" s="1376"/>
      <c r="P659" s="1376"/>
      <c r="Q659" s="1376"/>
      <c r="R659" s="1071"/>
      <c r="T659" s="1057" t="s">
        <v>3256</v>
      </c>
      <c r="U659" s="1070" t="s">
        <v>1256</v>
      </c>
      <c r="V659" s="1065"/>
      <c r="W659" s="1069">
        <f>V659*K659</f>
        <v>0</v>
      </c>
      <c r="X659" s="1069">
        <v>0</v>
      </c>
      <c r="Y659" s="1069">
        <f>X659*K659</f>
        <v>0</v>
      </c>
      <c r="Z659" s="1069">
        <v>0</v>
      </c>
      <c r="AA659" s="1068">
        <f>Z659*K659</f>
        <v>0</v>
      </c>
      <c r="AR659" s="1053" t="s">
        <v>1340</v>
      </c>
      <c r="AT659" s="1053" t="s">
        <v>1263</v>
      </c>
      <c r="AU659" s="1053" t="s">
        <v>1284</v>
      </c>
      <c r="AY659" s="1053" t="s">
        <v>1262</v>
      </c>
      <c r="BE659" s="1052">
        <f>IF(U659="základní",N659,0)</f>
        <v>0</v>
      </c>
      <c r="BF659" s="1052">
        <f>IF(U659="snížená",N659,0)</f>
        <v>0</v>
      </c>
      <c r="BG659" s="1052">
        <f>IF(U659="zákl. přenesená",N659,0)</f>
        <v>0</v>
      </c>
      <c r="BH659" s="1052">
        <f>IF(U659="sníž. přenesená",N659,0)</f>
        <v>0</v>
      </c>
      <c r="BI659" s="1052">
        <f>IF(U659="nulová",N659,0)</f>
        <v>0</v>
      </c>
      <c r="BJ659" s="1053" t="s">
        <v>457</v>
      </c>
      <c r="BK659" s="1052">
        <f>ROUND(L659*K659,2)</f>
        <v>0</v>
      </c>
      <c r="BL659" s="1053" t="s">
        <v>1336</v>
      </c>
      <c r="BM659" s="1053" t="s">
        <v>3856</v>
      </c>
    </row>
    <row r="660" spans="2:65" s="1048" customFormat="1" ht="16.5" customHeight="1">
      <c r="B660" s="1072"/>
      <c r="C660" s="1185" t="s">
        <v>3855</v>
      </c>
      <c r="D660" s="1185" t="s">
        <v>1257</v>
      </c>
      <c r="E660" s="1186" t="s">
        <v>3854</v>
      </c>
      <c r="F660" s="1374" t="s">
        <v>3853</v>
      </c>
      <c r="G660" s="1374"/>
      <c r="H660" s="1374"/>
      <c r="I660" s="1374"/>
      <c r="J660" s="1187" t="s">
        <v>1292</v>
      </c>
      <c r="K660" s="1188">
        <v>460.35</v>
      </c>
      <c r="L660" s="1375">
        <v>0</v>
      </c>
      <c r="M660" s="1375"/>
      <c r="N660" s="1376">
        <f>ROUND(L660*K660,2)</f>
        <v>0</v>
      </c>
      <c r="O660" s="1376"/>
      <c r="P660" s="1376"/>
      <c r="Q660" s="1376"/>
      <c r="R660" s="1071"/>
      <c r="T660" s="1057" t="s">
        <v>3256</v>
      </c>
      <c r="U660" s="1070" t="s">
        <v>1256</v>
      </c>
      <c r="V660" s="1065"/>
      <c r="W660" s="1069">
        <f>V660*K660</f>
        <v>0</v>
      </c>
      <c r="X660" s="1069">
        <v>0</v>
      </c>
      <c r="Y660" s="1069">
        <f>X660*K660</f>
        <v>0</v>
      </c>
      <c r="Z660" s="1069">
        <v>0</v>
      </c>
      <c r="AA660" s="1068">
        <f>Z660*K660</f>
        <v>0</v>
      </c>
      <c r="AR660" s="1053" t="s">
        <v>1336</v>
      </c>
      <c r="AT660" s="1053" t="s">
        <v>1257</v>
      </c>
      <c r="AU660" s="1053" t="s">
        <v>1284</v>
      </c>
      <c r="AY660" s="1053" t="s">
        <v>1262</v>
      </c>
      <c r="BE660" s="1052">
        <f>IF(U660="základní",N660,0)</f>
        <v>0</v>
      </c>
      <c r="BF660" s="1052">
        <f>IF(U660="snížená",N660,0)</f>
        <v>0</v>
      </c>
      <c r="BG660" s="1052">
        <f>IF(U660="zákl. přenesená",N660,0)</f>
        <v>0</v>
      </c>
      <c r="BH660" s="1052">
        <f>IF(U660="sníž. přenesená",N660,0)</f>
        <v>0</v>
      </c>
      <c r="BI660" s="1052">
        <f>IF(U660="nulová",N660,0)</f>
        <v>0</v>
      </c>
      <c r="BJ660" s="1053" t="s">
        <v>457</v>
      </c>
      <c r="BK660" s="1052">
        <f>ROUND(L660*K660,2)</f>
        <v>0</v>
      </c>
      <c r="BL660" s="1053" t="s">
        <v>1336</v>
      </c>
      <c r="BM660" s="1053" t="s">
        <v>3852</v>
      </c>
    </row>
    <row r="661" spans="2:51" s="1080" customFormat="1" ht="16.5" customHeight="1">
      <c r="B661" s="1086"/>
      <c r="C661" s="1177"/>
      <c r="D661" s="1177"/>
      <c r="E661" s="1189" t="s">
        <v>3256</v>
      </c>
      <c r="F661" s="1377" t="s">
        <v>1740</v>
      </c>
      <c r="G661" s="1378"/>
      <c r="H661" s="1378"/>
      <c r="I661" s="1378"/>
      <c r="J661" s="1177"/>
      <c r="K661" s="1190">
        <v>460.35</v>
      </c>
      <c r="L661" s="1083"/>
      <c r="M661" s="1083"/>
      <c r="N661" s="1177"/>
      <c r="O661" s="1177"/>
      <c r="P661" s="1177"/>
      <c r="Q661" s="1177"/>
      <c r="R661" s="1085"/>
      <c r="T661" s="1084"/>
      <c r="U661" s="1083"/>
      <c r="V661" s="1083"/>
      <c r="W661" s="1083"/>
      <c r="X661" s="1083"/>
      <c r="Y661" s="1083"/>
      <c r="Z661" s="1083"/>
      <c r="AA661" s="1082"/>
      <c r="AT661" s="1081" t="s">
        <v>1285</v>
      </c>
      <c r="AU661" s="1081" t="s">
        <v>1284</v>
      </c>
      <c r="AV661" s="1080" t="s">
        <v>1284</v>
      </c>
      <c r="AW661" s="1080" t="s">
        <v>3670</v>
      </c>
      <c r="AX661" s="1080" t="s">
        <v>1258</v>
      </c>
      <c r="AY661" s="1081" t="s">
        <v>1262</v>
      </c>
    </row>
    <row r="662" spans="2:51" s="1073" customFormat="1" ht="16.5" customHeight="1">
      <c r="B662" s="1079"/>
      <c r="C662" s="1178"/>
      <c r="D662" s="1178"/>
      <c r="E662" s="1191" t="s">
        <v>3256</v>
      </c>
      <c r="F662" s="1372" t="s">
        <v>1386</v>
      </c>
      <c r="G662" s="1373"/>
      <c r="H662" s="1373"/>
      <c r="I662" s="1373"/>
      <c r="J662" s="1178"/>
      <c r="K662" s="1192">
        <v>460.35</v>
      </c>
      <c r="L662" s="1076"/>
      <c r="M662" s="1076"/>
      <c r="N662" s="1178"/>
      <c r="O662" s="1178"/>
      <c r="P662" s="1178"/>
      <c r="Q662" s="1178"/>
      <c r="R662" s="1078"/>
      <c r="T662" s="1077"/>
      <c r="U662" s="1076"/>
      <c r="V662" s="1076"/>
      <c r="W662" s="1076"/>
      <c r="X662" s="1076"/>
      <c r="Y662" s="1076"/>
      <c r="Z662" s="1076"/>
      <c r="AA662" s="1075"/>
      <c r="AT662" s="1074" t="s">
        <v>1285</v>
      </c>
      <c r="AU662" s="1074" t="s">
        <v>1284</v>
      </c>
      <c r="AV662" s="1073" t="s">
        <v>1261</v>
      </c>
      <c r="AW662" s="1073" t="s">
        <v>3670</v>
      </c>
      <c r="AX662" s="1073" t="s">
        <v>457</v>
      </c>
      <c r="AY662" s="1074" t="s">
        <v>1262</v>
      </c>
    </row>
    <row r="663" spans="2:65" s="1048" customFormat="1" ht="16.5" customHeight="1">
      <c r="B663" s="1072"/>
      <c r="C663" s="1185" t="s">
        <v>3851</v>
      </c>
      <c r="D663" s="1185" t="s">
        <v>1257</v>
      </c>
      <c r="E663" s="1186" t="s">
        <v>3850</v>
      </c>
      <c r="F663" s="1374" t="s">
        <v>3849</v>
      </c>
      <c r="G663" s="1374"/>
      <c r="H663" s="1374"/>
      <c r="I663" s="1374"/>
      <c r="J663" s="1187" t="s">
        <v>1292</v>
      </c>
      <c r="K663" s="1188">
        <v>248.11</v>
      </c>
      <c r="L663" s="1375">
        <v>0</v>
      </c>
      <c r="M663" s="1375"/>
      <c r="N663" s="1376">
        <f>ROUND(L663*K663,2)</f>
        <v>0</v>
      </c>
      <c r="O663" s="1376"/>
      <c r="P663" s="1376"/>
      <c r="Q663" s="1376"/>
      <c r="R663" s="1071"/>
      <c r="T663" s="1057" t="s">
        <v>3256</v>
      </c>
      <c r="U663" s="1070" t="s">
        <v>1256</v>
      </c>
      <c r="V663" s="1065"/>
      <c r="W663" s="1069">
        <f>V663*K663</f>
        <v>0</v>
      </c>
      <c r="X663" s="1069">
        <v>0</v>
      </c>
      <c r="Y663" s="1069">
        <f>X663*K663</f>
        <v>0</v>
      </c>
      <c r="Z663" s="1069">
        <v>0</v>
      </c>
      <c r="AA663" s="1068">
        <f>Z663*K663</f>
        <v>0</v>
      </c>
      <c r="AR663" s="1053" t="s">
        <v>1336</v>
      </c>
      <c r="AT663" s="1053" t="s">
        <v>1257</v>
      </c>
      <c r="AU663" s="1053" t="s">
        <v>1284</v>
      </c>
      <c r="AY663" s="1053" t="s">
        <v>1262</v>
      </c>
      <c r="BE663" s="1052">
        <f>IF(U663="základní",N663,0)</f>
        <v>0</v>
      </c>
      <c r="BF663" s="1052">
        <f>IF(U663="snížená",N663,0)</f>
        <v>0</v>
      </c>
      <c r="BG663" s="1052">
        <f>IF(U663="zákl. přenesená",N663,0)</f>
        <v>0</v>
      </c>
      <c r="BH663" s="1052">
        <f>IF(U663="sníž. přenesená",N663,0)</f>
        <v>0</v>
      </c>
      <c r="BI663" s="1052">
        <f>IF(U663="nulová",N663,0)</f>
        <v>0</v>
      </c>
      <c r="BJ663" s="1053" t="s">
        <v>457</v>
      </c>
      <c r="BK663" s="1052">
        <f>ROUND(L663*K663,2)</f>
        <v>0</v>
      </c>
      <c r="BL663" s="1053" t="s">
        <v>1336</v>
      </c>
      <c r="BM663" s="1053" t="s">
        <v>3848</v>
      </c>
    </row>
    <row r="664" spans="2:51" s="1080" customFormat="1" ht="16.5" customHeight="1">
      <c r="B664" s="1086"/>
      <c r="C664" s="1177"/>
      <c r="D664" s="1177"/>
      <c r="E664" s="1189" t="s">
        <v>3256</v>
      </c>
      <c r="F664" s="1377" t="s">
        <v>1739</v>
      </c>
      <c r="G664" s="1378"/>
      <c r="H664" s="1378"/>
      <c r="I664" s="1378"/>
      <c r="J664" s="1177"/>
      <c r="K664" s="1190">
        <v>248.11</v>
      </c>
      <c r="L664" s="1083"/>
      <c r="M664" s="1083"/>
      <c r="N664" s="1177"/>
      <c r="O664" s="1177"/>
      <c r="P664" s="1177"/>
      <c r="Q664" s="1177"/>
      <c r="R664" s="1085"/>
      <c r="T664" s="1084"/>
      <c r="U664" s="1083"/>
      <c r="V664" s="1083"/>
      <c r="W664" s="1083"/>
      <c r="X664" s="1083"/>
      <c r="Y664" s="1083"/>
      <c r="Z664" s="1083"/>
      <c r="AA664" s="1082"/>
      <c r="AT664" s="1081" t="s">
        <v>1285</v>
      </c>
      <c r="AU664" s="1081" t="s">
        <v>1284</v>
      </c>
      <c r="AV664" s="1080" t="s">
        <v>1284</v>
      </c>
      <c r="AW664" s="1080" t="s">
        <v>3670</v>
      </c>
      <c r="AX664" s="1080" t="s">
        <v>1258</v>
      </c>
      <c r="AY664" s="1081" t="s">
        <v>1262</v>
      </c>
    </row>
    <row r="665" spans="2:51" s="1073" customFormat="1" ht="16.5" customHeight="1">
      <c r="B665" s="1079"/>
      <c r="C665" s="1178"/>
      <c r="D665" s="1178"/>
      <c r="E665" s="1191" t="s">
        <v>3256</v>
      </c>
      <c r="F665" s="1372" t="s">
        <v>1386</v>
      </c>
      <c r="G665" s="1373"/>
      <c r="H665" s="1373"/>
      <c r="I665" s="1373"/>
      <c r="J665" s="1178"/>
      <c r="K665" s="1192">
        <v>248.11</v>
      </c>
      <c r="L665" s="1076"/>
      <c r="M665" s="1076"/>
      <c r="N665" s="1178"/>
      <c r="O665" s="1178"/>
      <c r="P665" s="1178"/>
      <c r="Q665" s="1178"/>
      <c r="R665" s="1078"/>
      <c r="T665" s="1077"/>
      <c r="U665" s="1076"/>
      <c r="V665" s="1076"/>
      <c r="W665" s="1076"/>
      <c r="X665" s="1076"/>
      <c r="Y665" s="1076"/>
      <c r="Z665" s="1076"/>
      <c r="AA665" s="1075"/>
      <c r="AT665" s="1074" t="s">
        <v>1285</v>
      </c>
      <c r="AU665" s="1074" t="s">
        <v>1284</v>
      </c>
      <c r="AV665" s="1073" t="s">
        <v>1261</v>
      </c>
      <c r="AW665" s="1073" t="s">
        <v>3670</v>
      </c>
      <c r="AX665" s="1073" t="s">
        <v>457</v>
      </c>
      <c r="AY665" s="1074" t="s">
        <v>1262</v>
      </c>
    </row>
    <row r="666" spans="2:65" s="1048" customFormat="1" ht="16.5" customHeight="1">
      <c r="B666" s="1072"/>
      <c r="C666" s="1185" t="s">
        <v>3847</v>
      </c>
      <c r="D666" s="1185" t="s">
        <v>1257</v>
      </c>
      <c r="E666" s="1186" t="s">
        <v>3846</v>
      </c>
      <c r="F666" s="1374" t="s">
        <v>3845</v>
      </c>
      <c r="G666" s="1374"/>
      <c r="H666" s="1374"/>
      <c r="I666" s="1374"/>
      <c r="J666" s="1187" t="s">
        <v>1292</v>
      </c>
      <c r="K666" s="1188">
        <v>56.31</v>
      </c>
      <c r="L666" s="1375">
        <v>0</v>
      </c>
      <c r="M666" s="1375"/>
      <c r="N666" s="1376">
        <f>ROUND(L666*K666,2)</f>
        <v>0</v>
      </c>
      <c r="O666" s="1376"/>
      <c r="P666" s="1376"/>
      <c r="Q666" s="1376"/>
      <c r="R666" s="1071"/>
      <c r="T666" s="1057" t="s">
        <v>3256</v>
      </c>
      <c r="U666" s="1070" t="s">
        <v>1256</v>
      </c>
      <c r="V666" s="1065"/>
      <c r="W666" s="1069">
        <f>V666*K666</f>
        <v>0</v>
      </c>
      <c r="X666" s="1069">
        <v>0</v>
      </c>
      <c r="Y666" s="1069">
        <f>X666*K666</f>
        <v>0</v>
      </c>
      <c r="Z666" s="1069">
        <v>0</v>
      </c>
      <c r="AA666" s="1068">
        <f>Z666*K666</f>
        <v>0</v>
      </c>
      <c r="AR666" s="1053" t="s">
        <v>1336</v>
      </c>
      <c r="AT666" s="1053" t="s">
        <v>1257</v>
      </c>
      <c r="AU666" s="1053" t="s">
        <v>1284</v>
      </c>
      <c r="AY666" s="1053" t="s">
        <v>1262</v>
      </c>
      <c r="BE666" s="1052">
        <f>IF(U666="základní",N666,0)</f>
        <v>0</v>
      </c>
      <c r="BF666" s="1052">
        <f>IF(U666="snížená",N666,0)</f>
        <v>0</v>
      </c>
      <c r="BG666" s="1052">
        <f>IF(U666="zákl. přenesená",N666,0)</f>
        <v>0</v>
      </c>
      <c r="BH666" s="1052">
        <f>IF(U666="sníž. přenesená",N666,0)</f>
        <v>0</v>
      </c>
      <c r="BI666" s="1052">
        <f>IF(U666="nulová",N666,0)</f>
        <v>0</v>
      </c>
      <c r="BJ666" s="1053" t="s">
        <v>457</v>
      </c>
      <c r="BK666" s="1052">
        <f>ROUND(L666*K666,2)</f>
        <v>0</v>
      </c>
      <c r="BL666" s="1053" t="s">
        <v>1336</v>
      </c>
      <c r="BM666" s="1053" t="s">
        <v>3844</v>
      </c>
    </row>
    <row r="667" spans="2:51" s="1080" customFormat="1" ht="16.5" customHeight="1">
      <c r="B667" s="1086"/>
      <c r="C667" s="1177"/>
      <c r="D667" s="1177"/>
      <c r="E667" s="1189" t="s">
        <v>3256</v>
      </c>
      <c r="F667" s="1377" t="s">
        <v>1733</v>
      </c>
      <c r="G667" s="1378"/>
      <c r="H667" s="1378"/>
      <c r="I667" s="1378"/>
      <c r="J667" s="1177"/>
      <c r="K667" s="1190">
        <v>56.31</v>
      </c>
      <c r="L667" s="1083"/>
      <c r="M667" s="1083"/>
      <c r="N667" s="1177"/>
      <c r="O667" s="1177"/>
      <c r="P667" s="1177"/>
      <c r="Q667" s="1177"/>
      <c r="R667" s="1085"/>
      <c r="T667" s="1084"/>
      <c r="U667" s="1083"/>
      <c r="V667" s="1083"/>
      <c r="W667" s="1083"/>
      <c r="X667" s="1083"/>
      <c r="Y667" s="1083"/>
      <c r="Z667" s="1083"/>
      <c r="AA667" s="1082"/>
      <c r="AT667" s="1081" t="s">
        <v>1285</v>
      </c>
      <c r="AU667" s="1081" t="s">
        <v>1284</v>
      </c>
      <c r="AV667" s="1080" t="s">
        <v>1284</v>
      </c>
      <c r="AW667" s="1080" t="s">
        <v>3670</v>
      </c>
      <c r="AX667" s="1080" t="s">
        <v>1258</v>
      </c>
      <c r="AY667" s="1081" t="s">
        <v>1262</v>
      </c>
    </row>
    <row r="668" spans="2:51" s="1073" customFormat="1" ht="16.5" customHeight="1">
      <c r="B668" s="1079"/>
      <c r="C668" s="1178"/>
      <c r="D668" s="1178"/>
      <c r="E668" s="1191" t="s">
        <v>3256</v>
      </c>
      <c r="F668" s="1372" t="s">
        <v>1386</v>
      </c>
      <c r="G668" s="1373"/>
      <c r="H668" s="1373"/>
      <c r="I668" s="1373"/>
      <c r="J668" s="1178"/>
      <c r="K668" s="1192">
        <v>56.31</v>
      </c>
      <c r="L668" s="1076"/>
      <c r="M668" s="1076"/>
      <c r="N668" s="1178"/>
      <c r="O668" s="1178"/>
      <c r="P668" s="1178"/>
      <c r="Q668" s="1178"/>
      <c r="R668" s="1078"/>
      <c r="T668" s="1077"/>
      <c r="U668" s="1076"/>
      <c r="V668" s="1076"/>
      <c r="W668" s="1076"/>
      <c r="X668" s="1076"/>
      <c r="Y668" s="1076"/>
      <c r="Z668" s="1076"/>
      <c r="AA668" s="1075"/>
      <c r="AT668" s="1074" t="s">
        <v>1285</v>
      </c>
      <c r="AU668" s="1074" t="s">
        <v>1284</v>
      </c>
      <c r="AV668" s="1073" t="s">
        <v>1261</v>
      </c>
      <c r="AW668" s="1073" t="s">
        <v>3670</v>
      </c>
      <c r="AX668" s="1073" t="s">
        <v>457</v>
      </c>
      <c r="AY668" s="1074" t="s">
        <v>1262</v>
      </c>
    </row>
    <row r="669" spans="2:65" s="1048" customFormat="1" ht="16.5" customHeight="1">
      <c r="B669" s="1072"/>
      <c r="C669" s="1185" t="s">
        <v>3843</v>
      </c>
      <c r="D669" s="1185" t="s">
        <v>1257</v>
      </c>
      <c r="E669" s="1186" t="s">
        <v>3842</v>
      </c>
      <c r="F669" s="1374" t="s">
        <v>3841</v>
      </c>
      <c r="G669" s="1374"/>
      <c r="H669" s="1374"/>
      <c r="I669" s="1374"/>
      <c r="J669" s="1187" t="s">
        <v>1292</v>
      </c>
      <c r="K669" s="1188">
        <v>36.27</v>
      </c>
      <c r="L669" s="1375">
        <v>0</v>
      </c>
      <c r="M669" s="1375"/>
      <c r="N669" s="1376">
        <f>ROUND(L669*K669,2)</f>
        <v>0</v>
      </c>
      <c r="O669" s="1376"/>
      <c r="P669" s="1376"/>
      <c r="Q669" s="1376"/>
      <c r="R669" s="1071"/>
      <c r="T669" s="1057" t="s">
        <v>3256</v>
      </c>
      <c r="U669" s="1070" t="s">
        <v>1256</v>
      </c>
      <c r="V669" s="1065"/>
      <c r="W669" s="1069">
        <f>V669*K669</f>
        <v>0</v>
      </c>
      <c r="X669" s="1069">
        <v>0</v>
      </c>
      <c r="Y669" s="1069">
        <f>X669*K669</f>
        <v>0</v>
      </c>
      <c r="Z669" s="1069">
        <v>0</v>
      </c>
      <c r="AA669" s="1068">
        <f>Z669*K669</f>
        <v>0</v>
      </c>
      <c r="AR669" s="1053" t="s">
        <v>1336</v>
      </c>
      <c r="AT669" s="1053" t="s">
        <v>1257</v>
      </c>
      <c r="AU669" s="1053" t="s">
        <v>1284</v>
      </c>
      <c r="AY669" s="1053" t="s">
        <v>1262</v>
      </c>
      <c r="BE669" s="1052">
        <f>IF(U669="základní",N669,0)</f>
        <v>0</v>
      </c>
      <c r="BF669" s="1052">
        <f>IF(U669="snížená",N669,0)</f>
        <v>0</v>
      </c>
      <c r="BG669" s="1052">
        <f>IF(U669="zákl. přenesená",N669,0)</f>
        <v>0</v>
      </c>
      <c r="BH669" s="1052">
        <f>IF(U669="sníž. přenesená",N669,0)</f>
        <v>0</v>
      </c>
      <c r="BI669" s="1052">
        <f>IF(U669="nulová",N669,0)</f>
        <v>0</v>
      </c>
      <c r="BJ669" s="1053" t="s">
        <v>457</v>
      </c>
      <c r="BK669" s="1052">
        <f>ROUND(L669*K669,2)</f>
        <v>0</v>
      </c>
      <c r="BL669" s="1053" t="s">
        <v>1336</v>
      </c>
      <c r="BM669" s="1053" t="s">
        <v>3840</v>
      </c>
    </row>
    <row r="670" spans="2:51" s="1080" customFormat="1" ht="16.5" customHeight="1">
      <c r="B670" s="1086"/>
      <c r="C670" s="1177"/>
      <c r="D670" s="1177"/>
      <c r="E670" s="1189" t="s">
        <v>3256</v>
      </c>
      <c r="F670" s="1377" t="s">
        <v>1735</v>
      </c>
      <c r="G670" s="1378"/>
      <c r="H670" s="1378"/>
      <c r="I670" s="1378"/>
      <c r="J670" s="1177"/>
      <c r="K670" s="1190">
        <v>36.27</v>
      </c>
      <c r="L670" s="1083"/>
      <c r="M670" s="1083"/>
      <c r="N670" s="1177"/>
      <c r="O670" s="1177"/>
      <c r="P670" s="1177"/>
      <c r="Q670" s="1177"/>
      <c r="R670" s="1085"/>
      <c r="T670" s="1084"/>
      <c r="U670" s="1083"/>
      <c r="V670" s="1083"/>
      <c r="W670" s="1083"/>
      <c r="X670" s="1083"/>
      <c r="Y670" s="1083"/>
      <c r="Z670" s="1083"/>
      <c r="AA670" s="1082"/>
      <c r="AT670" s="1081" t="s">
        <v>1285</v>
      </c>
      <c r="AU670" s="1081" t="s">
        <v>1284</v>
      </c>
      <c r="AV670" s="1080" t="s">
        <v>1284</v>
      </c>
      <c r="AW670" s="1080" t="s">
        <v>3670</v>
      </c>
      <c r="AX670" s="1080" t="s">
        <v>1258</v>
      </c>
      <c r="AY670" s="1081" t="s">
        <v>1262</v>
      </c>
    </row>
    <row r="671" spans="2:51" s="1073" customFormat="1" ht="16.5" customHeight="1">
      <c r="B671" s="1079"/>
      <c r="C671" s="1178"/>
      <c r="D671" s="1178"/>
      <c r="E671" s="1191" t="s">
        <v>3256</v>
      </c>
      <c r="F671" s="1372" t="s">
        <v>1386</v>
      </c>
      <c r="G671" s="1373"/>
      <c r="H671" s="1373"/>
      <c r="I671" s="1373"/>
      <c r="J671" s="1178"/>
      <c r="K671" s="1192">
        <v>36.27</v>
      </c>
      <c r="L671" s="1076"/>
      <c r="M671" s="1076"/>
      <c r="N671" s="1178"/>
      <c r="O671" s="1178"/>
      <c r="P671" s="1178"/>
      <c r="Q671" s="1178"/>
      <c r="R671" s="1078"/>
      <c r="T671" s="1077"/>
      <c r="U671" s="1076"/>
      <c r="V671" s="1076"/>
      <c r="W671" s="1076"/>
      <c r="X671" s="1076"/>
      <c r="Y671" s="1076"/>
      <c r="Z671" s="1076"/>
      <c r="AA671" s="1075"/>
      <c r="AT671" s="1074" t="s">
        <v>1285</v>
      </c>
      <c r="AU671" s="1074" t="s">
        <v>1284</v>
      </c>
      <c r="AV671" s="1073" t="s">
        <v>1261</v>
      </c>
      <c r="AW671" s="1073" t="s">
        <v>3670</v>
      </c>
      <c r="AX671" s="1073" t="s">
        <v>457</v>
      </c>
      <c r="AY671" s="1074" t="s">
        <v>1262</v>
      </c>
    </row>
    <row r="672" spans="2:65" s="1048" customFormat="1" ht="16.5" customHeight="1">
      <c r="B672" s="1072"/>
      <c r="C672" s="1185" t="s">
        <v>3839</v>
      </c>
      <c r="D672" s="1185" t="s">
        <v>1257</v>
      </c>
      <c r="E672" s="1186" t="s">
        <v>3838</v>
      </c>
      <c r="F672" s="1374" t="s">
        <v>3837</v>
      </c>
      <c r="G672" s="1374"/>
      <c r="H672" s="1374"/>
      <c r="I672" s="1374"/>
      <c r="J672" s="1187" t="s">
        <v>1292</v>
      </c>
      <c r="K672" s="1188">
        <v>5.5</v>
      </c>
      <c r="L672" s="1375">
        <v>0</v>
      </c>
      <c r="M672" s="1375"/>
      <c r="N672" s="1376">
        <f>ROUND(L672*K672,2)</f>
        <v>0</v>
      </c>
      <c r="O672" s="1376"/>
      <c r="P672" s="1376"/>
      <c r="Q672" s="1376"/>
      <c r="R672" s="1071"/>
      <c r="T672" s="1057" t="s">
        <v>3256</v>
      </c>
      <c r="U672" s="1070" t="s">
        <v>1256</v>
      </c>
      <c r="V672" s="1065"/>
      <c r="W672" s="1069">
        <f>V672*K672</f>
        <v>0</v>
      </c>
      <c r="X672" s="1069">
        <v>0</v>
      </c>
      <c r="Y672" s="1069">
        <f>X672*K672</f>
        <v>0</v>
      </c>
      <c r="Z672" s="1069">
        <v>0</v>
      </c>
      <c r="AA672" s="1068">
        <f>Z672*K672</f>
        <v>0</v>
      </c>
      <c r="AR672" s="1053" t="s">
        <v>1336</v>
      </c>
      <c r="AT672" s="1053" t="s">
        <v>1257</v>
      </c>
      <c r="AU672" s="1053" t="s">
        <v>1284</v>
      </c>
      <c r="AY672" s="1053" t="s">
        <v>1262</v>
      </c>
      <c r="BE672" s="1052">
        <f>IF(U672="základní",N672,0)</f>
        <v>0</v>
      </c>
      <c r="BF672" s="1052">
        <f>IF(U672="snížená",N672,0)</f>
        <v>0</v>
      </c>
      <c r="BG672" s="1052">
        <f>IF(U672="zákl. přenesená",N672,0)</f>
        <v>0</v>
      </c>
      <c r="BH672" s="1052">
        <f>IF(U672="sníž. přenesená",N672,0)</f>
        <v>0</v>
      </c>
      <c r="BI672" s="1052">
        <f>IF(U672="nulová",N672,0)</f>
        <v>0</v>
      </c>
      <c r="BJ672" s="1053" t="s">
        <v>457</v>
      </c>
      <c r="BK672" s="1052">
        <f>ROUND(L672*K672,2)</f>
        <v>0</v>
      </c>
      <c r="BL672" s="1053" t="s">
        <v>1336</v>
      </c>
      <c r="BM672" s="1053" t="s">
        <v>3836</v>
      </c>
    </row>
    <row r="673" spans="2:51" s="1080" customFormat="1" ht="16.5" customHeight="1">
      <c r="B673" s="1086"/>
      <c r="C673" s="1177"/>
      <c r="D673" s="1177"/>
      <c r="E673" s="1189" t="s">
        <v>3256</v>
      </c>
      <c r="F673" s="1377" t="s">
        <v>1734</v>
      </c>
      <c r="G673" s="1378"/>
      <c r="H673" s="1378"/>
      <c r="I673" s="1378"/>
      <c r="J673" s="1177"/>
      <c r="K673" s="1190">
        <v>5.5</v>
      </c>
      <c r="L673" s="1083"/>
      <c r="M673" s="1083"/>
      <c r="N673" s="1177"/>
      <c r="O673" s="1177"/>
      <c r="P673" s="1177"/>
      <c r="Q673" s="1177"/>
      <c r="R673" s="1085"/>
      <c r="T673" s="1084"/>
      <c r="U673" s="1083"/>
      <c r="V673" s="1083"/>
      <c r="W673" s="1083"/>
      <c r="X673" s="1083"/>
      <c r="Y673" s="1083"/>
      <c r="Z673" s="1083"/>
      <c r="AA673" s="1082"/>
      <c r="AT673" s="1081" t="s">
        <v>1285</v>
      </c>
      <c r="AU673" s="1081" t="s">
        <v>1284</v>
      </c>
      <c r="AV673" s="1080" t="s">
        <v>1284</v>
      </c>
      <c r="AW673" s="1080" t="s">
        <v>3670</v>
      </c>
      <c r="AX673" s="1080" t="s">
        <v>1258</v>
      </c>
      <c r="AY673" s="1081" t="s">
        <v>1262</v>
      </c>
    </row>
    <row r="674" spans="2:51" s="1073" customFormat="1" ht="16.5" customHeight="1">
      <c r="B674" s="1079"/>
      <c r="C674" s="1178"/>
      <c r="D674" s="1178"/>
      <c r="E674" s="1191" t="s">
        <v>3256</v>
      </c>
      <c r="F674" s="1372" t="s">
        <v>1386</v>
      </c>
      <c r="G674" s="1373"/>
      <c r="H674" s="1373"/>
      <c r="I674" s="1373"/>
      <c r="J674" s="1178"/>
      <c r="K674" s="1192">
        <v>5.5</v>
      </c>
      <c r="L674" s="1076"/>
      <c r="M674" s="1076"/>
      <c r="N674" s="1178"/>
      <c r="O674" s="1178"/>
      <c r="P674" s="1178"/>
      <c r="Q674" s="1178"/>
      <c r="R674" s="1078"/>
      <c r="T674" s="1077"/>
      <c r="U674" s="1076"/>
      <c r="V674" s="1076"/>
      <c r="W674" s="1076"/>
      <c r="X674" s="1076"/>
      <c r="Y674" s="1076"/>
      <c r="Z674" s="1076"/>
      <c r="AA674" s="1075"/>
      <c r="AT674" s="1074" t="s">
        <v>1285</v>
      </c>
      <c r="AU674" s="1074" t="s">
        <v>1284</v>
      </c>
      <c r="AV674" s="1073" t="s">
        <v>1261</v>
      </c>
      <c r="AW674" s="1073" t="s">
        <v>3670</v>
      </c>
      <c r="AX674" s="1073" t="s">
        <v>457</v>
      </c>
      <c r="AY674" s="1074" t="s">
        <v>1262</v>
      </c>
    </row>
    <row r="675" spans="2:65" s="1048" customFormat="1" ht="38.25" customHeight="1">
      <c r="B675" s="1072"/>
      <c r="C675" s="1185" t="s">
        <v>1745</v>
      </c>
      <c r="D675" s="1185" t="s">
        <v>1257</v>
      </c>
      <c r="E675" s="1186" t="s">
        <v>1730</v>
      </c>
      <c r="F675" s="1374" t="s">
        <v>3891</v>
      </c>
      <c r="G675" s="1374"/>
      <c r="H675" s="1374"/>
      <c r="I675" s="1374"/>
      <c r="J675" s="1187" t="s">
        <v>1292</v>
      </c>
      <c r="K675" s="1188">
        <v>96.63</v>
      </c>
      <c r="L675" s="1375">
        <v>0</v>
      </c>
      <c r="M675" s="1375"/>
      <c r="N675" s="1376">
        <f>ROUND(L675*K675,2)</f>
        <v>0</v>
      </c>
      <c r="O675" s="1376"/>
      <c r="P675" s="1376"/>
      <c r="Q675" s="1376"/>
      <c r="R675" s="1071"/>
      <c r="T675" s="1057" t="s">
        <v>3256</v>
      </c>
      <c r="U675" s="1070" t="s">
        <v>1256</v>
      </c>
      <c r="V675" s="1065"/>
      <c r="W675" s="1069">
        <f>V675*K675</f>
        <v>0</v>
      </c>
      <c r="X675" s="1069">
        <v>0</v>
      </c>
      <c r="Y675" s="1069">
        <f>X675*K675</f>
        <v>0</v>
      </c>
      <c r="Z675" s="1069">
        <v>0</v>
      </c>
      <c r="AA675" s="1068">
        <f>Z675*K675</f>
        <v>0</v>
      </c>
      <c r="AR675" s="1053" t="s">
        <v>1336</v>
      </c>
      <c r="AT675" s="1053" t="s">
        <v>1257</v>
      </c>
      <c r="AU675" s="1053" t="s">
        <v>1284</v>
      </c>
      <c r="AY675" s="1053" t="s">
        <v>1262</v>
      </c>
      <c r="BE675" s="1052">
        <f>IF(U675="základní",N675,0)</f>
        <v>0</v>
      </c>
      <c r="BF675" s="1052">
        <f>IF(U675="snížená",N675,0)</f>
        <v>0</v>
      </c>
      <c r="BG675" s="1052">
        <f>IF(U675="zákl. přenesená",N675,0)</f>
        <v>0</v>
      </c>
      <c r="BH675" s="1052">
        <f>IF(U675="sníž. přenesená",N675,0)</f>
        <v>0</v>
      </c>
      <c r="BI675" s="1052">
        <f>IF(U675="nulová",N675,0)</f>
        <v>0</v>
      </c>
      <c r="BJ675" s="1053" t="s">
        <v>457</v>
      </c>
      <c r="BK675" s="1052">
        <f>ROUND(L675*K675,2)</f>
        <v>0</v>
      </c>
      <c r="BL675" s="1053" t="s">
        <v>1336</v>
      </c>
      <c r="BM675" s="1053" t="s">
        <v>3835</v>
      </c>
    </row>
    <row r="676" spans="2:51" s="1080" customFormat="1" ht="16.5" customHeight="1">
      <c r="B676" s="1086"/>
      <c r="C676" s="1177"/>
      <c r="D676" s="1177"/>
      <c r="E676" s="1189" t="s">
        <v>3256</v>
      </c>
      <c r="F676" s="1377" t="s">
        <v>1729</v>
      </c>
      <c r="G676" s="1378"/>
      <c r="H676" s="1378"/>
      <c r="I676" s="1378"/>
      <c r="J676" s="1177"/>
      <c r="K676" s="1190">
        <v>96.63</v>
      </c>
      <c r="L676" s="1083"/>
      <c r="M676" s="1083"/>
      <c r="N676" s="1177"/>
      <c r="O676" s="1177"/>
      <c r="P676" s="1177"/>
      <c r="Q676" s="1177"/>
      <c r="R676" s="1085"/>
      <c r="T676" s="1084"/>
      <c r="U676" s="1083"/>
      <c r="V676" s="1083"/>
      <c r="W676" s="1083"/>
      <c r="X676" s="1083"/>
      <c r="Y676" s="1083"/>
      <c r="Z676" s="1083"/>
      <c r="AA676" s="1082"/>
      <c r="AT676" s="1081" t="s">
        <v>1285</v>
      </c>
      <c r="AU676" s="1081" t="s">
        <v>1284</v>
      </c>
      <c r="AV676" s="1080" t="s">
        <v>1284</v>
      </c>
      <c r="AW676" s="1080" t="s">
        <v>3670</v>
      </c>
      <c r="AX676" s="1080" t="s">
        <v>1258</v>
      </c>
      <c r="AY676" s="1081" t="s">
        <v>1262</v>
      </c>
    </row>
    <row r="677" spans="2:51" s="1073" customFormat="1" ht="16.5" customHeight="1">
      <c r="B677" s="1079"/>
      <c r="C677" s="1178"/>
      <c r="D677" s="1178"/>
      <c r="E677" s="1191" t="s">
        <v>3256</v>
      </c>
      <c r="F677" s="1372" t="s">
        <v>1386</v>
      </c>
      <c r="G677" s="1373"/>
      <c r="H677" s="1373"/>
      <c r="I677" s="1373"/>
      <c r="J677" s="1178"/>
      <c r="K677" s="1192">
        <v>96.63</v>
      </c>
      <c r="L677" s="1076"/>
      <c r="M677" s="1076"/>
      <c r="N677" s="1178"/>
      <c r="O677" s="1178"/>
      <c r="P677" s="1178"/>
      <c r="Q677" s="1178"/>
      <c r="R677" s="1078"/>
      <c r="T677" s="1077"/>
      <c r="U677" s="1076"/>
      <c r="V677" s="1076"/>
      <c r="W677" s="1076"/>
      <c r="X677" s="1076"/>
      <c r="Y677" s="1076"/>
      <c r="Z677" s="1076"/>
      <c r="AA677" s="1075"/>
      <c r="AT677" s="1074" t="s">
        <v>1285</v>
      </c>
      <c r="AU677" s="1074" t="s">
        <v>1284</v>
      </c>
      <c r="AV677" s="1073" t="s">
        <v>1261</v>
      </c>
      <c r="AW677" s="1073" t="s">
        <v>3670</v>
      </c>
      <c r="AX677" s="1073" t="s">
        <v>457</v>
      </c>
      <c r="AY677" s="1074" t="s">
        <v>1262</v>
      </c>
    </row>
    <row r="678" spans="2:65" s="1048" customFormat="1" ht="25.5" customHeight="1">
      <c r="B678" s="1072"/>
      <c r="C678" s="1193" t="s">
        <v>1742</v>
      </c>
      <c r="D678" s="1193" t="s">
        <v>1263</v>
      </c>
      <c r="E678" s="1194" t="s">
        <v>1727</v>
      </c>
      <c r="F678" s="1383" t="s">
        <v>1726</v>
      </c>
      <c r="G678" s="1383"/>
      <c r="H678" s="1383"/>
      <c r="I678" s="1383"/>
      <c r="J678" s="1195" t="s">
        <v>1292</v>
      </c>
      <c r="K678" s="1196">
        <v>101.462</v>
      </c>
      <c r="L678" s="1384">
        <v>0</v>
      </c>
      <c r="M678" s="1384"/>
      <c r="N678" s="1385">
        <f>ROUND(L678*K678,2)</f>
        <v>0</v>
      </c>
      <c r="O678" s="1376"/>
      <c r="P678" s="1376"/>
      <c r="Q678" s="1376"/>
      <c r="R678" s="1071"/>
      <c r="T678" s="1057" t="s">
        <v>3256</v>
      </c>
      <c r="U678" s="1070" t="s">
        <v>1256</v>
      </c>
      <c r="V678" s="1065"/>
      <c r="W678" s="1069">
        <f>V678*K678</f>
        <v>0</v>
      </c>
      <c r="X678" s="1069">
        <v>0</v>
      </c>
      <c r="Y678" s="1069">
        <f>X678*K678</f>
        <v>0</v>
      </c>
      <c r="Z678" s="1069">
        <v>0</v>
      </c>
      <c r="AA678" s="1068">
        <f>Z678*K678</f>
        <v>0</v>
      </c>
      <c r="AR678" s="1053" t="s">
        <v>1340</v>
      </c>
      <c r="AT678" s="1053" t="s">
        <v>1263</v>
      </c>
      <c r="AU678" s="1053" t="s">
        <v>1284</v>
      </c>
      <c r="AY678" s="1053" t="s">
        <v>1262</v>
      </c>
      <c r="BE678" s="1052">
        <f>IF(U678="základní",N678,0)</f>
        <v>0</v>
      </c>
      <c r="BF678" s="1052">
        <f>IF(U678="snížená",N678,0)</f>
        <v>0</v>
      </c>
      <c r="BG678" s="1052">
        <f>IF(U678="zákl. přenesená",N678,0)</f>
        <v>0</v>
      </c>
      <c r="BH678" s="1052">
        <f>IF(U678="sníž. přenesená",N678,0)</f>
        <v>0</v>
      </c>
      <c r="BI678" s="1052">
        <f>IF(U678="nulová",N678,0)</f>
        <v>0</v>
      </c>
      <c r="BJ678" s="1053" t="s">
        <v>457</v>
      </c>
      <c r="BK678" s="1052">
        <f>ROUND(L678*K678,2)</f>
        <v>0</v>
      </c>
      <c r="BL678" s="1053" t="s">
        <v>1336</v>
      </c>
      <c r="BM678" s="1053" t="s">
        <v>3834</v>
      </c>
    </row>
    <row r="679" spans="2:65" s="1048" customFormat="1" ht="25.5" customHeight="1">
      <c r="B679" s="1072"/>
      <c r="C679" s="1185" t="s">
        <v>1737</v>
      </c>
      <c r="D679" s="1185" t="s">
        <v>1257</v>
      </c>
      <c r="E679" s="1186" t="s">
        <v>1724</v>
      </c>
      <c r="F679" s="1374" t="s">
        <v>1723</v>
      </c>
      <c r="G679" s="1374"/>
      <c r="H679" s="1374"/>
      <c r="I679" s="1374"/>
      <c r="J679" s="1187" t="s">
        <v>1292</v>
      </c>
      <c r="K679" s="1188">
        <v>28</v>
      </c>
      <c r="L679" s="1375">
        <v>0</v>
      </c>
      <c r="M679" s="1375"/>
      <c r="N679" s="1376">
        <f>ROUND(L679*K679,2)</f>
        <v>0</v>
      </c>
      <c r="O679" s="1376"/>
      <c r="P679" s="1376"/>
      <c r="Q679" s="1376"/>
      <c r="R679" s="1071"/>
      <c r="T679" s="1057" t="s">
        <v>3256</v>
      </c>
      <c r="U679" s="1070" t="s">
        <v>1256</v>
      </c>
      <c r="V679" s="1065"/>
      <c r="W679" s="1069">
        <f>V679*K679</f>
        <v>0</v>
      </c>
      <c r="X679" s="1069">
        <v>0</v>
      </c>
      <c r="Y679" s="1069">
        <f>X679*K679</f>
        <v>0</v>
      </c>
      <c r="Z679" s="1069">
        <v>0</v>
      </c>
      <c r="AA679" s="1068">
        <f>Z679*K679</f>
        <v>0</v>
      </c>
      <c r="AR679" s="1053" t="s">
        <v>1336</v>
      </c>
      <c r="AT679" s="1053" t="s">
        <v>1257</v>
      </c>
      <c r="AU679" s="1053" t="s">
        <v>1284</v>
      </c>
      <c r="AY679" s="1053" t="s">
        <v>1262</v>
      </c>
      <c r="BE679" s="1052">
        <f>IF(U679="základní",N679,0)</f>
        <v>0</v>
      </c>
      <c r="BF679" s="1052">
        <f>IF(U679="snížená",N679,0)</f>
        <v>0</v>
      </c>
      <c r="BG679" s="1052">
        <f>IF(U679="zákl. přenesená",N679,0)</f>
        <v>0</v>
      </c>
      <c r="BH679" s="1052">
        <f>IF(U679="sníž. přenesená",N679,0)</f>
        <v>0</v>
      </c>
      <c r="BI679" s="1052">
        <f>IF(U679="nulová",N679,0)</f>
        <v>0</v>
      </c>
      <c r="BJ679" s="1053" t="s">
        <v>457</v>
      </c>
      <c r="BK679" s="1052">
        <f>ROUND(L679*K679,2)</f>
        <v>0</v>
      </c>
      <c r="BL679" s="1053" t="s">
        <v>1336</v>
      </c>
      <c r="BM679" s="1053" t="s">
        <v>3833</v>
      </c>
    </row>
    <row r="680" spans="2:65" s="1048" customFormat="1" ht="25.5" customHeight="1">
      <c r="B680" s="1072"/>
      <c r="C680" s="1185" t="s">
        <v>1732</v>
      </c>
      <c r="D680" s="1185" t="s">
        <v>1257</v>
      </c>
      <c r="E680" s="1186" t="s">
        <v>1721</v>
      </c>
      <c r="F680" s="1374" t="s">
        <v>1720</v>
      </c>
      <c r="G680" s="1374"/>
      <c r="H680" s="1374"/>
      <c r="I680" s="1374"/>
      <c r="J680" s="1187" t="s">
        <v>14</v>
      </c>
      <c r="K680" s="1188">
        <v>122.649</v>
      </c>
      <c r="L680" s="1375">
        <v>0</v>
      </c>
      <c r="M680" s="1375"/>
      <c r="N680" s="1376">
        <f>ROUND(L680*K680,2)</f>
        <v>0</v>
      </c>
      <c r="O680" s="1376"/>
      <c r="P680" s="1376"/>
      <c r="Q680" s="1376"/>
      <c r="R680" s="1071"/>
      <c r="T680" s="1057" t="s">
        <v>3256</v>
      </c>
      <c r="U680" s="1070" t="s">
        <v>1256</v>
      </c>
      <c r="V680" s="1065"/>
      <c r="W680" s="1069">
        <f>V680*K680</f>
        <v>0</v>
      </c>
      <c r="X680" s="1069">
        <v>0</v>
      </c>
      <c r="Y680" s="1069">
        <f>X680*K680</f>
        <v>0</v>
      </c>
      <c r="Z680" s="1069">
        <v>0</v>
      </c>
      <c r="AA680" s="1068">
        <f>Z680*K680</f>
        <v>0</v>
      </c>
      <c r="AR680" s="1053" t="s">
        <v>1336</v>
      </c>
      <c r="AT680" s="1053" t="s">
        <v>1257</v>
      </c>
      <c r="AU680" s="1053" t="s">
        <v>1284</v>
      </c>
      <c r="AY680" s="1053" t="s">
        <v>1262</v>
      </c>
      <c r="BE680" s="1052">
        <f>IF(U680="základní",N680,0)</f>
        <v>0</v>
      </c>
      <c r="BF680" s="1052">
        <f>IF(U680="snížená",N680,0)</f>
        <v>0</v>
      </c>
      <c r="BG680" s="1052">
        <f>IF(U680="zákl. přenesená",N680,0)</f>
        <v>0</v>
      </c>
      <c r="BH680" s="1052">
        <f>IF(U680="sníž. přenesená",N680,0)</f>
        <v>0</v>
      </c>
      <c r="BI680" s="1052">
        <f>IF(U680="nulová",N680,0)</f>
        <v>0</v>
      </c>
      <c r="BJ680" s="1053" t="s">
        <v>457</v>
      </c>
      <c r="BK680" s="1052">
        <f>ROUND(L680*K680,2)</f>
        <v>0</v>
      </c>
      <c r="BL680" s="1053" t="s">
        <v>1336</v>
      </c>
      <c r="BM680" s="1053" t="s">
        <v>3832</v>
      </c>
    </row>
    <row r="681" spans="2:51" s="1080" customFormat="1" ht="38.25" customHeight="1">
      <c r="B681" s="1086"/>
      <c r="C681" s="1177"/>
      <c r="D681" s="1177"/>
      <c r="E681" s="1189" t="s">
        <v>3256</v>
      </c>
      <c r="F681" s="1377" t="s">
        <v>1719</v>
      </c>
      <c r="G681" s="1378"/>
      <c r="H681" s="1378"/>
      <c r="I681" s="1378"/>
      <c r="J681" s="1177"/>
      <c r="K681" s="1190">
        <v>122.649</v>
      </c>
      <c r="L681" s="1083"/>
      <c r="M681" s="1083"/>
      <c r="N681" s="1177"/>
      <c r="O681" s="1177"/>
      <c r="P681" s="1177"/>
      <c r="Q681" s="1177"/>
      <c r="R681" s="1085"/>
      <c r="T681" s="1084"/>
      <c r="U681" s="1083"/>
      <c r="V681" s="1083"/>
      <c r="W681" s="1083"/>
      <c r="X681" s="1083"/>
      <c r="Y681" s="1083"/>
      <c r="Z681" s="1083"/>
      <c r="AA681" s="1082"/>
      <c r="AT681" s="1081" t="s">
        <v>1285</v>
      </c>
      <c r="AU681" s="1081" t="s">
        <v>1284</v>
      </c>
      <c r="AV681" s="1080" t="s">
        <v>1284</v>
      </c>
      <c r="AW681" s="1080" t="s">
        <v>3670</v>
      </c>
      <c r="AX681" s="1080" t="s">
        <v>1258</v>
      </c>
      <c r="AY681" s="1081" t="s">
        <v>1262</v>
      </c>
    </row>
    <row r="682" spans="2:51" s="1073" customFormat="1" ht="16.5" customHeight="1">
      <c r="B682" s="1079"/>
      <c r="C682" s="1178"/>
      <c r="D682" s="1178"/>
      <c r="E682" s="1191" t="s">
        <v>3256</v>
      </c>
      <c r="F682" s="1372" t="s">
        <v>1386</v>
      </c>
      <c r="G682" s="1373"/>
      <c r="H682" s="1373"/>
      <c r="I682" s="1373"/>
      <c r="J682" s="1178"/>
      <c r="K682" s="1192">
        <v>122.649</v>
      </c>
      <c r="L682" s="1076"/>
      <c r="M682" s="1076"/>
      <c r="N682" s="1178"/>
      <c r="O682" s="1178"/>
      <c r="P682" s="1178"/>
      <c r="Q682" s="1178"/>
      <c r="R682" s="1078"/>
      <c r="T682" s="1077"/>
      <c r="U682" s="1076"/>
      <c r="V682" s="1076"/>
      <c r="W682" s="1076"/>
      <c r="X682" s="1076"/>
      <c r="Y682" s="1076"/>
      <c r="Z682" s="1076"/>
      <c r="AA682" s="1075"/>
      <c r="AT682" s="1074" t="s">
        <v>1285</v>
      </c>
      <c r="AU682" s="1074" t="s">
        <v>1284</v>
      </c>
      <c r="AV682" s="1073" t="s">
        <v>1261</v>
      </c>
      <c r="AW682" s="1073" t="s">
        <v>3670</v>
      </c>
      <c r="AX682" s="1073" t="s">
        <v>457</v>
      </c>
      <c r="AY682" s="1074" t="s">
        <v>1262</v>
      </c>
    </row>
    <row r="683" spans="2:65" s="1048" customFormat="1" ht="25.5" customHeight="1">
      <c r="B683" s="1072"/>
      <c r="C683" s="1185" t="s">
        <v>1731</v>
      </c>
      <c r="D683" s="1185" t="s">
        <v>1257</v>
      </c>
      <c r="E683" s="1186" t="s">
        <v>1717</v>
      </c>
      <c r="F683" s="1374" t="s">
        <v>1716</v>
      </c>
      <c r="G683" s="1374"/>
      <c r="H683" s="1374"/>
      <c r="I683" s="1374"/>
      <c r="J683" s="1187" t="s">
        <v>1292</v>
      </c>
      <c r="K683" s="1188">
        <v>21.76</v>
      </c>
      <c r="L683" s="1375">
        <v>0</v>
      </c>
      <c r="M683" s="1375"/>
      <c r="N683" s="1376">
        <f>ROUND(L683*K683,2)</f>
        <v>0</v>
      </c>
      <c r="O683" s="1376"/>
      <c r="P683" s="1376"/>
      <c r="Q683" s="1376"/>
      <c r="R683" s="1071"/>
      <c r="T683" s="1057" t="s">
        <v>3256</v>
      </c>
      <c r="U683" s="1070" t="s">
        <v>1256</v>
      </c>
      <c r="V683" s="1065"/>
      <c r="W683" s="1069">
        <f>V683*K683</f>
        <v>0</v>
      </c>
      <c r="X683" s="1069">
        <v>0</v>
      </c>
      <c r="Y683" s="1069">
        <f>X683*K683</f>
        <v>0</v>
      </c>
      <c r="Z683" s="1069">
        <v>0</v>
      </c>
      <c r="AA683" s="1068">
        <f>Z683*K683</f>
        <v>0</v>
      </c>
      <c r="AR683" s="1053" t="s">
        <v>1336</v>
      </c>
      <c r="AT683" s="1053" t="s">
        <v>1257</v>
      </c>
      <c r="AU683" s="1053" t="s">
        <v>1284</v>
      </c>
      <c r="AY683" s="1053" t="s">
        <v>1262</v>
      </c>
      <c r="BE683" s="1052">
        <f>IF(U683="základní",N683,0)</f>
        <v>0</v>
      </c>
      <c r="BF683" s="1052">
        <f>IF(U683="snížená",N683,0)</f>
        <v>0</v>
      </c>
      <c r="BG683" s="1052">
        <f>IF(U683="zákl. přenesená",N683,0)</f>
        <v>0</v>
      </c>
      <c r="BH683" s="1052">
        <f>IF(U683="sníž. přenesená",N683,0)</f>
        <v>0</v>
      </c>
      <c r="BI683" s="1052">
        <f>IF(U683="nulová",N683,0)</f>
        <v>0</v>
      </c>
      <c r="BJ683" s="1053" t="s">
        <v>457</v>
      </c>
      <c r="BK683" s="1052">
        <f>ROUND(L683*K683,2)</f>
        <v>0</v>
      </c>
      <c r="BL683" s="1053" t="s">
        <v>1336</v>
      </c>
      <c r="BM683" s="1053" t="s">
        <v>3831</v>
      </c>
    </row>
    <row r="684" spans="2:51" s="1080" customFormat="1" ht="16.5" customHeight="1">
      <c r="B684" s="1086"/>
      <c r="C684" s="1177"/>
      <c r="D684" s="1177"/>
      <c r="E684" s="1189" t="s">
        <v>3256</v>
      </c>
      <c r="F684" s="1377" t="s">
        <v>1715</v>
      </c>
      <c r="G684" s="1378"/>
      <c r="H684" s="1378"/>
      <c r="I684" s="1378"/>
      <c r="J684" s="1177"/>
      <c r="K684" s="1190">
        <v>21.76</v>
      </c>
      <c r="L684" s="1083"/>
      <c r="M684" s="1083"/>
      <c r="N684" s="1177"/>
      <c r="O684" s="1177"/>
      <c r="P684" s="1177"/>
      <c r="Q684" s="1177"/>
      <c r="R684" s="1085"/>
      <c r="T684" s="1084"/>
      <c r="U684" s="1083"/>
      <c r="V684" s="1083"/>
      <c r="W684" s="1083"/>
      <c r="X684" s="1083"/>
      <c r="Y684" s="1083"/>
      <c r="Z684" s="1083"/>
      <c r="AA684" s="1082"/>
      <c r="AT684" s="1081" t="s">
        <v>1285</v>
      </c>
      <c r="AU684" s="1081" t="s">
        <v>1284</v>
      </c>
      <c r="AV684" s="1080" t="s">
        <v>1284</v>
      </c>
      <c r="AW684" s="1080" t="s">
        <v>3670</v>
      </c>
      <c r="AX684" s="1080" t="s">
        <v>1258</v>
      </c>
      <c r="AY684" s="1081" t="s">
        <v>1262</v>
      </c>
    </row>
    <row r="685" spans="2:51" s="1073" customFormat="1" ht="16.5" customHeight="1">
      <c r="B685" s="1079"/>
      <c r="C685" s="1178"/>
      <c r="D685" s="1178"/>
      <c r="E685" s="1191" t="s">
        <v>3256</v>
      </c>
      <c r="F685" s="1372" t="s">
        <v>1386</v>
      </c>
      <c r="G685" s="1373"/>
      <c r="H685" s="1373"/>
      <c r="I685" s="1373"/>
      <c r="J685" s="1178"/>
      <c r="K685" s="1192">
        <v>21.76</v>
      </c>
      <c r="L685" s="1076"/>
      <c r="M685" s="1076"/>
      <c r="N685" s="1178"/>
      <c r="O685" s="1178"/>
      <c r="P685" s="1178"/>
      <c r="Q685" s="1178"/>
      <c r="R685" s="1078"/>
      <c r="T685" s="1077"/>
      <c r="U685" s="1076"/>
      <c r="V685" s="1076"/>
      <c r="W685" s="1076"/>
      <c r="X685" s="1076"/>
      <c r="Y685" s="1076"/>
      <c r="Z685" s="1076"/>
      <c r="AA685" s="1075"/>
      <c r="AT685" s="1074" t="s">
        <v>1285</v>
      </c>
      <c r="AU685" s="1074" t="s">
        <v>1284</v>
      </c>
      <c r="AV685" s="1073" t="s">
        <v>1261</v>
      </c>
      <c r="AW685" s="1073" t="s">
        <v>3670</v>
      </c>
      <c r="AX685" s="1073" t="s">
        <v>457</v>
      </c>
      <c r="AY685" s="1074" t="s">
        <v>1262</v>
      </c>
    </row>
    <row r="686" spans="2:65" s="1048" customFormat="1" ht="25.5" customHeight="1">
      <c r="B686" s="1072"/>
      <c r="C686" s="1185" t="s">
        <v>1728</v>
      </c>
      <c r="D686" s="1185" t="s">
        <v>1257</v>
      </c>
      <c r="E686" s="1186" t="s">
        <v>1713</v>
      </c>
      <c r="F686" s="1374" t="s">
        <v>1712</v>
      </c>
      <c r="G686" s="1374"/>
      <c r="H686" s="1374"/>
      <c r="I686" s="1374"/>
      <c r="J686" s="1187" t="s">
        <v>1287</v>
      </c>
      <c r="K686" s="1188">
        <v>15.364</v>
      </c>
      <c r="L686" s="1375">
        <v>0</v>
      </c>
      <c r="M686" s="1375"/>
      <c r="N686" s="1376">
        <f>ROUND(L686*K686,2)</f>
        <v>0</v>
      </c>
      <c r="O686" s="1376"/>
      <c r="P686" s="1376"/>
      <c r="Q686" s="1376"/>
      <c r="R686" s="1071"/>
      <c r="T686" s="1057" t="s">
        <v>3256</v>
      </c>
      <c r="U686" s="1070" t="s">
        <v>1256</v>
      </c>
      <c r="V686" s="1065"/>
      <c r="W686" s="1069">
        <f>V686*K686</f>
        <v>0</v>
      </c>
      <c r="X686" s="1069">
        <v>0</v>
      </c>
      <c r="Y686" s="1069">
        <f>X686*K686</f>
        <v>0</v>
      </c>
      <c r="Z686" s="1069">
        <v>0</v>
      </c>
      <c r="AA686" s="1068">
        <f>Z686*K686</f>
        <v>0</v>
      </c>
      <c r="AR686" s="1053" t="s">
        <v>1336</v>
      </c>
      <c r="AT686" s="1053" t="s">
        <v>1257</v>
      </c>
      <c r="AU686" s="1053" t="s">
        <v>1284</v>
      </c>
      <c r="AY686" s="1053" t="s">
        <v>1262</v>
      </c>
      <c r="BE686" s="1052">
        <f>IF(U686="základní",N686,0)</f>
        <v>0</v>
      </c>
      <c r="BF686" s="1052">
        <f>IF(U686="snížená",N686,0)</f>
        <v>0</v>
      </c>
      <c r="BG686" s="1052">
        <f>IF(U686="zákl. přenesená",N686,0)</f>
        <v>0</v>
      </c>
      <c r="BH686" s="1052">
        <f>IF(U686="sníž. přenesená",N686,0)</f>
        <v>0</v>
      </c>
      <c r="BI686" s="1052">
        <f>IF(U686="nulová",N686,0)</f>
        <v>0</v>
      </c>
      <c r="BJ686" s="1053" t="s">
        <v>457</v>
      </c>
      <c r="BK686" s="1052">
        <f>ROUND(L686*K686,2)</f>
        <v>0</v>
      </c>
      <c r="BL686" s="1053" t="s">
        <v>1336</v>
      </c>
      <c r="BM686" s="1053" t="s">
        <v>3830</v>
      </c>
    </row>
    <row r="687" spans="2:63" s="1087" customFormat="1" ht="29.85" customHeight="1">
      <c r="B687" s="1096"/>
      <c r="C687" s="1182"/>
      <c r="D687" s="1184" t="s">
        <v>1711</v>
      </c>
      <c r="E687" s="1184"/>
      <c r="F687" s="1184"/>
      <c r="G687" s="1184"/>
      <c r="H687" s="1184"/>
      <c r="I687" s="1184"/>
      <c r="J687" s="1184"/>
      <c r="K687" s="1184"/>
      <c r="L687" s="1097"/>
      <c r="M687" s="1097"/>
      <c r="N687" s="1388">
        <f>BK687</f>
        <v>0</v>
      </c>
      <c r="O687" s="1389"/>
      <c r="P687" s="1389"/>
      <c r="Q687" s="1389"/>
      <c r="R687" s="1095"/>
      <c r="T687" s="1094"/>
      <c r="U687" s="1092"/>
      <c r="V687" s="1092"/>
      <c r="W687" s="1093">
        <f>SUM(W688:W708)</f>
        <v>0</v>
      </c>
      <c r="X687" s="1092"/>
      <c r="Y687" s="1093">
        <f>SUM(Y688:Y708)</f>
        <v>0</v>
      </c>
      <c r="Z687" s="1092"/>
      <c r="AA687" s="1091">
        <f>SUM(AA688:AA708)</f>
        <v>0</v>
      </c>
      <c r="AR687" s="1089" t="s">
        <v>1284</v>
      </c>
      <c r="AT687" s="1090" t="s">
        <v>1259</v>
      </c>
      <c r="AU687" s="1090" t="s">
        <v>457</v>
      </c>
      <c r="AY687" s="1089" t="s">
        <v>1262</v>
      </c>
      <c r="BK687" s="1088">
        <f>SUM(BK688:BK708)</f>
        <v>0</v>
      </c>
    </row>
    <row r="688" spans="2:65" s="1048" customFormat="1" ht="38.25" customHeight="1">
      <c r="B688" s="1072"/>
      <c r="C688" s="1185" t="s">
        <v>1725</v>
      </c>
      <c r="D688" s="1185" t="s">
        <v>1257</v>
      </c>
      <c r="E688" s="1186" t="s">
        <v>1709</v>
      </c>
      <c r="F688" s="1374" t="s">
        <v>1708</v>
      </c>
      <c r="G688" s="1374"/>
      <c r="H688" s="1374"/>
      <c r="I688" s="1374"/>
      <c r="J688" s="1187" t="s">
        <v>1292</v>
      </c>
      <c r="K688" s="1188">
        <v>141.3</v>
      </c>
      <c r="L688" s="1375">
        <v>0</v>
      </c>
      <c r="M688" s="1375"/>
      <c r="N688" s="1376">
        <f>ROUND(L688*K688,2)</f>
        <v>0</v>
      </c>
      <c r="O688" s="1376"/>
      <c r="P688" s="1376"/>
      <c r="Q688" s="1376"/>
      <c r="R688" s="1071"/>
      <c r="T688" s="1057" t="s">
        <v>3256</v>
      </c>
      <c r="U688" s="1070" t="s">
        <v>1256</v>
      </c>
      <c r="V688" s="1065"/>
      <c r="W688" s="1069">
        <f>V688*K688</f>
        <v>0</v>
      </c>
      <c r="X688" s="1069">
        <v>0</v>
      </c>
      <c r="Y688" s="1069">
        <f>X688*K688</f>
        <v>0</v>
      </c>
      <c r="Z688" s="1069">
        <v>0</v>
      </c>
      <c r="AA688" s="1068">
        <f>Z688*K688</f>
        <v>0</v>
      </c>
      <c r="AR688" s="1053" t="s">
        <v>1336</v>
      </c>
      <c r="AT688" s="1053" t="s">
        <v>1257</v>
      </c>
      <c r="AU688" s="1053" t="s">
        <v>1284</v>
      </c>
      <c r="AY688" s="1053" t="s">
        <v>1262</v>
      </c>
      <c r="BE688" s="1052">
        <f>IF(U688="základní",N688,0)</f>
        <v>0</v>
      </c>
      <c r="BF688" s="1052">
        <f>IF(U688="snížená",N688,0)</f>
        <v>0</v>
      </c>
      <c r="BG688" s="1052">
        <f>IF(U688="zákl. přenesená",N688,0)</f>
        <v>0</v>
      </c>
      <c r="BH688" s="1052">
        <f>IF(U688="sníž. přenesená",N688,0)</f>
        <v>0</v>
      </c>
      <c r="BI688" s="1052">
        <f>IF(U688="nulová",N688,0)</f>
        <v>0</v>
      </c>
      <c r="BJ688" s="1053" t="s">
        <v>457</v>
      </c>
      <c r="BK688" s="1052">
        <f>ROUND(L688*K688,2)</f>
        <v>0</v>
      </c>
      <c r="BL688" s="1053" t="s">
        <v>1336</v>
      </c>
      <c r="BM688" s="1053" t="s">
        <v>3829</v>
      </c>
    </row>
    <row r="689" spans="2:51" s="1080" customFormat="1" ht="16.5" customHeight="1">
      <c r="B689" s="1086"/>
      <c r="C689" s="1177"/>
      <c r="D689" s="1177"/>
      <c r="E689" s="1189" t="s">
        <v>3256</v>
      </c>
      <c r="F689" s="1377" t="s">
        <v>1707</v>
      </c>
      <c r="G689" s="1378"/>
      <c r="H689" s="1378"/>
      <c r="I689" s="1378"/>
      <c r="J689" s="1177"/>
      <c r="K689" s="1190">
        <v>54.9</v>
      </c>
      <c r="L689" s="1083"/>
      <c r="M689" s="1083"/>
      <c r="N689" s="1177"/>
      <c r="O689" s="1177"/>
      <c r="P689" s="1177"/>
      <c r="Q689" s="1177"/>
      <c r="R689" s="1085"/>
      <c r="T689" s="1084"/>
      <c r="U689" s="1083"/>
      <c r="V689" s="1083"/>
      <c r="W689" s="1083"/>
      <c r="X689" s="1083"/>
      <c r="Y689" s="1083"/>
      <c r="Z689" s="1083"/>
      <c r="AA689" s="1082"/>
      <c r="AT689" s="1081" t="s">
        <v>1285</v>
      </c>
      <c r="AU689" s="1081" t="s">
        <v>1284</v>
      </c>
      <c r="AV689" s="1080" t="s">
        <v>1284</v>
      </c>
      <c r="AW689" s="1080" t="s">
        <v>3670</v>
      </c>
      <c r="AX689" s="1080" t="s">
        <v>1258</v>
      </c>
      <c r="AY689" s="1081" t="s">
        <v>1262</v>
      </c>
    </row>
    <row r="690" spans="2:51" s="1080" customFormat="1" ht="16.5" customHeight="1">
      <c r="B690" s="1086"/>
      <c r="C690" s="1177"/>
      <c r="D690" s="1177"/>
      <c r="E690" s="1189" t="s">
        <v>3256</v>
      </c>
      <c r="F690" s="1379" t="s">
        <v>1706</v>
      </c>
      <c r="G690" s="1380"/>
      <c r="H690" s="1380"/>
      <c r="I690" s="1380"/>
      <c r="J690" s="1177"/>
      <c r="K690" s="1190">
        <v>59.4</v>
      </c>
      <c r="L690" s="1083"/>
      <c r="M690" s="1083"/>
      <c r="N690" s="1177"/>
      <c r="O690" s="1177"/>
      <c r="P690" s="1177"/>
      <c r="Q690" s="1177"/>
      <c r="R690" s="1085"/>
      <c r="T690" s="1084"/>
      <c r="U690" s="1083"/>
      <c r="V690" s="1083"/>
      <c r="W690" s="1083"/>
      <c r="X690" s="1083"/>
      <c r="Y690" s="1083"/>
      <c r="Z690" s="1083"/>
      <c r="AA690" s="1082"/>
      <c r="AT690" s="1081" t="s">
        <v>1285</v>
      </c>
      <c r="AU690" s="1081" t="s">
        <v>1284</v>
      </c>
      <c r="AV690" s="1080" t="s">
        <v>1284</v>
      </c>
      <c r="AW690" s="1080" t="s">
        <v>3670</v>
      </c>
      <c r="AX690" s="1080" t="s">
        <v>1258</v>
      </c>
      <c r="AY690" s="1081" t="s">
        <v>1262</v>
      </c>
    </row>
    <row r="691" spans="2:51" s="1080" customFormat="1" ht="16.5" customHeight="1">
      <c r="B691" s="1086"/>
      <c r="C691" s="1177"/>
      <c r="D691" s="1177"/>
      <c r="E691" s="1189" t="s">
        <v>3256</v>
      </c>
      <c r="F691" s="1379" t="s">
        <v>1705</v>
      </c>
      <c r="G691" s="1380"/>
      <c r="H691" s="1380"/>
      <c r="I691" s="1380"/>
      <c r="J691" s="1177"/>
      <c r="K691" s="1190">
        <v>5.4</v>
      </c>
      <c r="L691" s="1083"/>
      <c r="M691" s="1083"/>
      <c r="N691" s="1177"/>
      <c r="O691" s="1177"/>
      <c r="P691" s="1177"/>
      <c r="Q691" s="1177"/>
      <c r="R691" s="1085"/>
      <c r="T691" s="1084"/>
      <c r="U691" s="1083"/>
      <c r="V691" s="1083"/>
      <c r="W691" s="1083"/>
      <c r="X691" s="1083"/>
      <c r="Y691" s="1083"/>
      <c r="Z691" s="1083"/>
      <c r="AA691" s="1082"/>
      <c r="AT691" s="1081" t="s">
        <v>1285</v>
      </c>
      <c r="AU691" s="1081" t="s">
        <v>1284</v>
      </c>
      <c r="AV691" s="1080" t="s">
        <v>1284</v>
      </c>
      <c r="AW691" s="1080" t="s">
        <v>3670</v>
      </c>
      <c r="AX691" s="1080" t="s">
        <v>1258</v>
      </c>
      <c r="AY691" s="1081" t="s">
        <v>1262</v>
      </c>
    </row>
    <row r="692" spans="2:51" s="1080" customFormat="1" ht="16.5" customHeight="1">
      <c r="B692" s="1086"/>
      <c r="C692" s="1177"/>
      <c r="D692" s="1177"/>
      <c r="E692" s="1189" t="s">
        <v>3256</v>
      </c>
      <c r="F692" s="1379" t="s">
        <v>1704</v>
      </c>
      <c r="G692" s="1380"/>
      <c r="H692" s="1380"/>
      <c r="I692" s="1380"/>
      <c r="J692" s="1177"/>
      <c r="K692" s="1190">
        <v>21.6</v>
      </c>
      <c r="L692" s="1083"/>
      <c r="M692" s="1083"/>
      <c r="N692" s="1177"/>
      <c r="O692" s="1177"/>
      <c r="P692" s="1177"/>
      <c r="Q692" s="1177"/>
      <c r="R692" s="1085"/>
      <c r="T692" s="1084"/>
      <c r="U692" s="1083"/>
      <c r="V692" s="1083"/>
      <c r="W692" s="1083"/>
      <c r="X692" s="1083"/>
      <c r="Y692" s="1083"/>
      <c r="Z692" s="1083"/>
      <c r="AA692" s="1082"/>
      <c r="AT692" s="1081" t="s">
        <v>1285</v>
      </c>
      <c r="AU692" s="1081" t="s">
        <v>1284</v>
      </c>
      <c r="AV692" s="1080" t="s">
        <v>1284</v>
      </c>
      <c r="AW692" s="1080" t="s">
        <v>3670</v>
      </c>
      <c r="AX692" s="1080" t="s">
        <v>1258</v>
      </c>
      <c r="AY692" s="1081" t="s">
        <v>1262</v>
      </c>
    </row>
    <row r="693" spans="2:51" s="1073" customFormat="1" ht="16.5" customHeight="1">
      <c r="B693" s="1079"/>
      <c r="C693" s="1178"/>
      <c r="D693" s="1178"/>
      <c r="E693" s="1191" t="s">
        <v>3256</v>
      </c>
      <c r="F693" s="1372" t="s">
        <v>1386</v>
      </c>
      <c r="G693" s="1373"/>
      <c r="H693" s="1373"/>
      <c r="I693" s="1373"/>
      <c r="J693" s="1178"/>
      <c r="K693" s="1192">
        <v>141.3</v>
      </c>
      <c r="L693" s="1076"/>
      <c r="M693" s="1076"/>
      <c r="N693" s="1178"/>
      <c r="O693" s="1178"/>
      <c r="P693" s="1178"/>
      <c r="Q693" s="1178"/>
      <c r="R693" s="1078"/>
      <c r="T693" s="1077"/>
      <c r="U693" s="1076"/>
      <c r="V693" s="1076"/>
      <c r="W693" s="1076"/>
      <c r="X693" s="1076"/>
      <c r="Y693" s="1076"/>
      <c r="Z693" s="1076"/>
      <c r="AA693" s="1075"/>
      <c r="AT693" s="1074" t="s">
        <v>1285</v>
      </c>
      <c r="AU693" s="1074" t="s">
        <v>1284</v>
      </c>
      <c r="AV693" s="1073" t="s">
        <v>1261</v>
      </c>
      <c r="AW693" s="1073" t="s">
        <v>3670</v>
      </c>
      <c r="AX693" s="1073" t="s">
        <v>457</v>
      </c>
      <c r="AY693" s="1074" t="s">
        <v>1262</v>
      </c>
    </row>
    <row r="694" spans="2:65" s="1048" customFormat="1" ht="25.5" customHeight="1">
      <c r="B694" s="1072"/>
      <c r="C694" s="1185" t="s">
        <v>1722</v>
      </c>
      <c r="D694" s="1185" t="s">
        <v>1257</v>
      </c>
      <c r="E694" s="1186" t="s">
        <v>1702</v>
      </c>
      <c r="F694" s="1374" t="s">
        <v>1701</v>
      </c>
      <c r="G694" s="1374"/>
      <c r="H694" s="1374"/>
      <c r="I694" s="1374"/>
      <c r="J694" s="1187" t="s">
        <v>14</v>
      </c>
      <c r="K694" s="1188">
        <v>502</v>
      </c>
      <c r="L694" s="1375">
        <v>0</v>
      </c>
      <c r="M694" s="1375"/>
      <c r="N694" s="1376">
        <f>ROUND(L694*K694,2)</f>
        <v>0</v>
      </c>
      <c r="O694" s="1376"/>
      <c r="P694" s="1376"/>
      <c r="Q694" s="1376"/>
      <c r="R694" s="1071"/>
      <c r="T694" s="1057" t="s">
        <v>3256</v>
      </c>
      <c r="U694" s="1070" t="s">
        <v>1256</v>
      </c>
      <c r="V694" s="1065"/>
      <c r="W694" s="1069">
        <f>V694*K694</f>
        <v>0</v>
      </c>
      <c r="X694" s="1069">
        <v>0</v>
      </c>
      <c r="Y694" s="1069">
        <f>X694*K694</f>
        <v>0</v>
      </c>
      <c r="Z694" s="1069">
        <v>0</v>
      </c>
      <c r="AA694" s="1068">
        <f>Z694*K694</f>
        <v>0</v>
      </c>
      <c r="AR694" s="1053" t="s">
        <v>1336</v>
      </c>
      <c r="AT694" s="1053" t="s">
        <v>1257</v>
      </c>
      <c r="AU694" s="1053" t="s">
        <v>1284</v>
      </c>
      <c r="AY694" s="1053" t="s">
        <v>1262</v>
      </c>
      <c r="BE694" s="1052">
        <f>IF(U694="základní",N694,0)</f>
        <v>0</v>
      </c>
      <c r="BF694" s="1052">
        <f>IF(U694="snížená",N694,0)</f>
        <v>0</v>
      </c>
      <c r="BG694" s="1052">
        <f>IF(U694="zákl. přenesená",N694,0)</f>
        <v>0</v>
      </c>
      <c r="BH694" s="1052">
        <f>IF(U694="sníž. přenesená",N694,0)</f>
        <v>0</v>
      </c>
      <c r="BI694" s="1052">
        <f>IF(U694="nulová",N694,0)</f>
        <v>0</v>
      </c>
      <c r="BJ694" s="1053" t="s">
        <v>457</v>
      </c>
      <c r="BK694" s="1052">
        <f>ROUND(L694*K694,2)</f>
        <v>0</v>
      </c>
      <c r="BL694" s="1053" t="s">
        <v>1336</v>
      </c>
      <c r="BM694" s="1053" t="s">
        <v>3828</v>
      </c>
    </row>
    <row r="695" spans="2:51" s="1080" customFormat="1" ht="16.5" customHeight="1">
      <c r="B695" s="1086"/>
      <c r="C695" s="1177"/>
      <c r="D695" s="1177"/>
      <c r="E695" s="1189" t="s">
        <v>3256</v>
      </c>
      <c r="F695" s="1377" t="s">
        <v>1700</v>
      </c>
      <c r="G695" s="1378"/>
      <c r="H695" s="1378"/>
      <c r="I695" s="1378"/>
      <c r="J695" s="1177"/>
      <c r="K695" s="1190">
        <v>164</v>
      </c>
      <c r="L695" s="1083"/>
      <c r="M695" s="1083"/>
      <c r="N695" s="1177"/>
      <c r="O695" s="1177"/>
      <c r="P695" s="1177"/>
      <c r="Q695" s="1177"/>
      <c r="R695" s="1085"/>
      <c r="T695" s="1084"/>
      <c r="U695" s="1083"/>
      <c r="V695" s="1083"/>
      <c r="W695" s="1083"/>
      <c r="X695" s="1083"/>
      <c r="Y695" s="1083"/>
      <c r="Z695" s="1083"/>
      <c r="AA695" s="1082"/>
      <c r="AT695" s="1081" t="s">
        <v>1285</v>
      </c>
      <c r="AU695" s="1081" t="s">
        <v>1284</v>
      </c>
      <c r="AV695" s="1080" t="s">
        <v>1284</v>
      </c>
      <c r="AW695" s="1080" t="s">
        <v>3670</v>
      </c>
      <c r="AX695" s="1080" t="s">
        <v>1258</v>
      </c>
      <c r="AY695" s="1081" t="s">
        <v>1262</v>
      </c>
    </row>
    <row r="696" spans="2:51" s="1080" customFormat="1" ht="16.5" customHeight="1">
      <c r="B696" s="1086"/>
      <c r="C696" s="1177"/>
      <c r="D696" s="1177"/>
      <c r="E696" s="1189" t="s">
        <v>3256</v>
      </c>
      <c r="F696" s="1379" t="s">
        <v>1699</v>
      </c>
      <c r="G696" s="1380"/>
      <c r="H696" s="1380"/>
      <c r="I696" s="1380"/>
      <c r="J696" s="1177"/>
      <c r="K696" s="1190">
        <v>164</v>
      </c>
      <c r="L696" s="1083"/>
      <c r="M696" s="1083"/>
      <c r="N696" s="1177"/>
      <c r="O696" s="1177"/>
      <c r="P696" s="1177"/>
      <c r="Q696" s="1177"/>
      <c r="R696" s="1085"/>
      <c r="T696" s="1084"/>
      <c r="U696" s="1083"/>
      <c r="V696" s="1083"/>
      <c r="W696" s="1083"/>
      <c r="X696" s="1083"/>
      <c r="Y696" s="1083"/>
      <c r="Z696" s="1083"/>
      <c r="AA696" s="1082"/>
      <c r="AT696" s="1081" t="s">
        <v>1285</v>
      </c>
      <c r="AU696" s="1081" t="s">
        <v>1284</v>
      </c>
      <c r="AV696" s="1080" t="s">
        <v>1284</v>
      </c>
      <c r="AW696" s="1080" t="s">
        <v>3670</v>
      </c>
      <c r="AX696" s="1080" t="s">
        <v>1258</v>
      </c>
      <c r="AY696" s="1081" t="s">
        <v>1262</v>
      </c>
    </row>
    <row r="697" spans="2:51" s="1080" customFormat="1" ht="16.5" customHeight="1">
      <c r="B697" s="1086"/>
      <c r="C697" s="1177"/>
      <c r="D697" s="1177"/>
      <c r="E697" s="1189" t="s">
        <v>3256</v>
      </c>
      <c r="F697" s="1379" t="s">
        <v>1698</v>
      </c>
      <c r="G697" s="1380"/>
      <c r="H697" s="1380"/>
      <c r="I697" s="1380"/>
      <c r="J697" s="1177"/>
      <c r="K697" s="1190">
        <v>156</v>
      </c>
      <c r="L697" s="1083"/>
      <c r="M697" s="1083"/>
      <c r="N697" s="1177"/>
      <c r="O697" s="1177"/>
      <c r="P697" s="1177"/>
      <c r="Q697" s="1177"/>
      <c r="R697" s="1085"/>
      <c r="T697" s="1084"/>
      <c r="U697" s="1083"/>
      <c r="V697" s="1083"/>
      <c r="W697" s="1083"/>
      <c r="X697" s="1083"/>
      <c r="Y697" s="1083"/>
      <c r="Z697" s="1083"/>
      <c r="AA697" s="1082"/>
      <c r="AT697" s="1081" t="s">
        <v>1285</v>
      </c>
      <c r="AU697" s="1081" t="s">
        <v>1284</v>
      </c>
      <c r="AV697" s="1080" t="s">
        <v>1284</v>
      </c>
      <c r="AW697" s="1080" t="s">
        <v>3670</v>
      </c>
      <c r="AX697" s="1080" t="s">
        <v>1258</v>
      </c>
      <c r="AY697" s="1081" t="s">
        <v>1262</v>
      </c>
    </row>
    <row r="698" spans="2:51" s="1080" customFormat="1" ht="16.5" customHeight="1">
      <c r="B698" s="1086"/>
      <c r="C698" s="1177"/>
      <c r="D698" s="1177"/>
      <c r="E698" s="1189" t="s">
        <v>3256</v>
      </c>
      <c r="F698" s="1379" t="s">
        <v>1697</v>
      </c>
      <c r="G698" s="1380"/>
      <c r="H698" s="1380"/>
      <c r="I698" s="1380"/>
      <c r="J698" s="1177"/>
      <c r="K698" s="1190">
        <v>18</v>
      </c>
      <c r="L698" s="1083"/>
      <c r="M698" s="1083"/>
      <c r="N698" s="1177"/>
      <c r="O698" s="1177"/>
      <c r="P698" s="1177"/>
      <c r="Q698" s="1177"/>
      <c r="R698" s="1085"/>
      <c r="T698" s="1084"/>
      <c r="U698" s="1083"/>
      <c r="V698" s="1083"/>
      <c r="W698" s="1083"/>
      <c r="X698" s="1083"/>
      <c r="Y698" s="1083"/>
      <c r="Z698" s="1083"/>
      <c r="AA698" s="1082"/>
      <c r="AT698" s="1081" t="s">
        <v>1285</v>
      </c>
      <c r="AU698" s="1081" t="s">
        <v>1284</v>
      </c>
      <c r="AV698" s="1080" t="s">
        <v>1284</v>
      </c>
      <c r="AW698" s="1080" t="s">
        <v>3670</v>
      </c>
      <c r="AX698" s="1080" t="s">
        <v>1258</v>
      </c>
      <c r="AY698" s="1081" t="s">
        <v>1262</v>
      </c>
    </row>
    <row r="699" spans="2:51" s="1073" customFormat="1" ht="16.5" customHeight="1">
      <c r="B699" s="1079"/>
      <c r="C699" s="1178"/>
      <c r="D699" s="1178"/>
      <c r="E699" s="1191" t="s">
        <v>3256</v>
      </c>
      <c r="F699" s="1372" t="s">
        <v>1386</v>
      </c>
      <c r="G699" s="1373"/>
      <c r="H699" s="1373"/>
      <c r="I699" s="1373"/>
      <c r="J699" s="1178"/>
      <c r="K699" s="1192">
        <v>502</v>
      </c>
      <c r="L699" s="1076"/>
      <c r="M699" s="1076"/>
      <c r="N699" s="1178"/>
      <c r="O699" s="1178"/>
      <c r="P699" s="1178"/>
      <c r="Q699" s="1178"/>
      <c r="R699" s="1078"/>
      <c r="T699" s="1077"/>
      <c r="U699" s="1076"/>
      <c r="V699" s="1076"/>
      <c r="W699" s="1076"/>
      <c r="X699" s="1076"/>
      <c r="Y699" s="1076"/>
      <c r="Z699" s="1076"/>
      <c r="AA699" s="1075"/>
      <c r="AT699" s="1074" t="s">
        <v>1285</v>
      </c>
      <c r="AU699" s="1074" t="s">
        <v>1284</v>
      </c>
      <c r="AV699" s="1073" t="s">
        <v>1261</v>
      </c>
      <c r="AW699" s="1073" t="s">
        <v>3670</v>
      </c>
      <c r="AX699" s="1073" t="s">
        <v>457</v>
      </c>
      <c r="AY699" s="1074" t="s">
        <v>1262</v>
      </c>
    </row>
    <row r="700" spans="2:65" s="1048" customFormat="1" ht="25.5" customHeight="1">
      <c r="B700" s="1072"/>
      <c r="C700" s="1185" t="s">
        <v>1718</v>
      </c>
      <c r="D700" s="1185" t="s">
        <v>1257</v>
      </c>
      <c r="E700" s="1186" t="s">
        <v>1695</v>
      </c>
      <c r="F700" s="1374" t="s">
        <v>1694</v>
      </c>
      <c r="G700" s="1374"/>
      <c r="H700" s="1374"/>
      <c r="I700" s="1374"/>
      <c r="J700" s="1187" t="s">
        <v>14</v>
      </c>
      <c r="K700" s="1188">
        <v>135.8</v>
      </c>
      <c r="L700" s="1375">
        <v>0</v>
      </c>
      <c r="M700" s="1375"/>
      <c r="N700" s="1376">
        <f>ROUND(L700*K700,2)</f>
        <v>0</v>
      </c>
      <c r="O700" s="1376"/>
      <c r="P700" s="1376"/>
      <c r="Q700" s="1376"/>
      <c r="R700" s="1071"/>
      <c r="T700" s="1057" t="s">
        <v>3256</v>
      </c>
      <c r="U700" s="1070" t="s">
        <v>1256</v>
      </c>
      <c r="V700" s="1065"/>
      <c r="W700" s="1069">
        <f>V700*K700</f>
        <v>0</v>
      </c>
      <c r="X700" s="1069">
        <v>0</v>
      </c>
      <c r="Y700" s="1069">
        <f>X700*K700</f>
        <v>0</v>
      </c>
      <c r="Z700" s="1069">
        <v>0</v>
      </c>
      <c r="AA700" s="1068">
        <f>Z700*K700</f>
        <v>0</v>
      </c>
      <c r="AR700" s="1053" t="s">
        <v>1336</v>
      </c>
      <c r="AT700" s="1053" t="s">
        <v>1257</v>
      </c>
      <c r="AU700" s="1053" t="s">
        <v>1284</v>
      </c>
      <c r="AY700" s="1053" t="s">
        <v>1262</v>
      </c>
      <c r="BE700" s="1052">
        <f>IF(U700="základní",N700,0)</f>
        <v>0</v>
      </c>
      <c r="BF700" s="1052">
        <f>IF(U700="snížená",N700,0)</f>
        <v>0</v>
      </c>
      <c r="BG700" s="1052">
        <f>IF(U700="zákl. přenesená",N700,0)</f>
        <v>0</v>
      </c>
      <c r="BH700" s="1052">
        <f>IF(U700="sníž. přenesená",N700,0)</f>
        <v>0</v>
      </c>
      <c r="BI700" s="1052">
        <f>IF(U700="nulová",N700,0)</f>
        <v>0</v>
      </c>
      <c r="BJ700" s="1053" t="s">
        <v>457</v>
      </c>
      <c r="BK700" s="1052">
        <f>ROUND(L700*K700,2)</f>
        <v>0</v>
      </c>
      <c r="BL700" s="1053" t="s">
        <v>1336</v>
      </c>
      <c r="BM700" s="1053" t="s">
        <v>3827</v>
      </c>
    </row>
    <row r="701" spans="2:51" s="1080" customFormat="1" ht="16.5" customHeight="1">
      <c r="B701" s="1086"/>
      <c r="C701" s="1177"/>
      <c r="D701" s="1177"/>
      <c r="E701" s="1189" t="s">
        <v>3256</v>
      </c>
      <c r="F701" s="1377" t="s">
        <v>1693</v>
      </c>
      <c r="G701" s="1378"/>
      <c r="H701" s="1378"/>
      <c r="I701" s="1378"/>
      <c r="J701" s="1177"/>
      <c r="K701" s="1190">
        <v>135.8</v>
      </c>
      <c r="L701" s="1083"/>
      <c r="M701" s="1083"/>
      <c r="N701" s="1177"/>
      <c r="O701" s="1177"/>
      <c r="P701" s="1177"/>
      <c r="Q701" s="1177"/>
      <c r="R701" s="1085"/>
      <c r="T701" s="1084"/>
      <c r="U701" s="1083"/>
      <c r="V701" s="1083"/>
      <c r="W701" s="1083"/>
      <c r="X701" s="1083"/>
      <c r="Y701" s="1083"/>
      <c r="Z701" s="1083"/>
      <c r="AA701" s="1082"/>
      <c r="AT701" s="1081" t="s">
        <v>1285</v>
      </c>
      <c r="AU701" s="1081" t="s">
        <v>1284</v>
      </c>
      <c r="AV701" s="1080" t="s">
        <v>1284</v>
      </c>
      <c r="AW701" s="1080" t="s">
        <v>3670</v>
      </c>
      <c r="AX701" s="1080" t="s">
        <v>1258</v>
      </c>
      <c r="AY701" s="1081" t="s">
        <v>1262</v>
      </c>
    </row>
    <row r="702" spans="2:51" s="1073" customFormat="1" ht="16.5" customHeight="1">
      <c r="B702" s="1079"/>
      <c r="C702" s="1178"/>
      <c r="D702" s="1178"/>
      <c r="E702" s="1191" t="s">
        <v>3256</v>
      </c>
      <c r="F702" s="1372" t="s">
        <v>1386</v>
      </c>
      <c r="G702" s="1373"/>
      <c r="H702" s="1373"/>
      <c r="I702" s="1373"/>
      <c r="J702" s="1178"/>
      <c r="K702" s="1192">
        <v>135.8</v>
      </c>
      <c r="L702" s="1076"/>
      <c r="M702" s="1076"/>
      <c r="N702" s="1178"/>
      <c r="O702" s="1178"/>
      <c r="P702" s="1178"/>
      <c r="Q702" s="1178"/>
      <c r="R702" s="1078"/>
      <c r="T702" s="1077"/>
      <c r="U702" s="1076"/>
      <c r="V702" s="1076"/>
      <c r="W702" s="1076"/>
      <c r="X702" s="1076"/>
      <c r="Y702" s="1076"/>
      <c r="Z702" s="1076"/>
      <c r="AA702" s="1075"/>
      <c r="AT702" s="1074" t="s">
        <v>1285</v>
      </c>
      <c r="AU702" s="1074" t="s">
        <v>1284</v>
      </c>
      <c r="AV702" s="1073" t="s">
        <v>1261</v>
      </c>
      <c r="AW702" s="1073" t="s">
        <v>3670</v>
      </c>
      <c r="AX702" s="1073" t="s">
        <v>457</v>
      </c>
      <c r="AY702" s="1074" t="s">
        <v>1262</v>
      </c>
    </row>
    <row r="703" spans="2:65" s="1048" customFormat="1" ht="25.5" customHeight="1">
      <c r="B703" s="1072"/>
      <c r="C703" s="1185" t="s">
        <v>1714</v>
      </c>
      <c r="D703" s="1185" t="s">
        <v>1257</v>
      </c>
      <c r="E703" s="1186" t="s">
        <v>1691</v>
      </c>
      <c r="F703" s="1374" t="s">
        <v>1690</v>
      </c>
      <c r="G703" s="1374"/>
      <c r="H703" s="1374"/>
      <c r="I703" s="1374"/>
      <c r="J703" s="1187" t="s">
        <v>14</v>
      </c>
      <c r="K703" s="1188">
        <v>6.5</v>
      </c>
      <c r="L703" s="1375">
        <v>0</v>
      </c>
      <c r="M703" s="1375"/>
      <c r="N703" s="1376">
        <f>ROUND(L703*K703,2)</f>
        <v>0</v>
      </c>
      <c r="O703" s="1376"/>
      <c r="P703" s="1376"/>
      <c r="Q703" s="1376"/>
      <c r="R703" s="1071"/>
      <c r="T703" s="1057" t="s">
        <v>3256</v>
      </c>
      <c r="U703" s="1070" t="s">
        <v>1256</v>
      </c>
      <c r="V703" s="1065"/>
      <c r="W703" s="1069">
        <f>V703*K703</f>
        <v>0</v>
      </c>
      <c r="X703" s="1069">
        <v>0</v>
      </c>
      <c r="Y703" s="1069">
        <f>X703*K703</f>
        <v>0</v>
      </c>
      <c r="Z703" s="1069">
        <v>0</v>
      </c>
      <c r="AA703" s="1068">
        <f>Z703*K703</f>
        <v>0</v>
      </c>
      <c r="AR703" s="1053" t="s">
        <v>1336</v>
      </c>
      <c r="AT703" s="1053" t="s">
        <v>1257</v>
      </c>
      <c r="AU703" s="1053" t="s">
        <v>1284</v>
      </c>
      <c r="AY703" s="1053" t="s">
        <v>1262</v>
      </c>
      <c r="BE703" s="1052">
        <f>IF(U703="základní",N703,0)</f>
        <v>0</v>
      </c>
      <c r="BF703" s="1052">
        <f>IF(U703="snížená",N703,0)</f>
        <v>0</v>
      </c>
      <c r="BG703" s="1052">
        <f>IF(U703="zákl. přenesená",N703,0)</f>
        <v>0</v>
      </c>
      <c r="BH703" s="1052">
        <f>IF(U703="sníž. přenesená",N703,0)</f>
        <v>0</v>
      </c>
      <c r="BI703" s="1052">
        <f>IF(U703="nulová",N703,0)</f>
        <v>0</v>
      </c>
      <c r="BJ703" s="1053" t="s">
        <v>457</v>
      </c>
      <c r="BK703" s="1052">
        <f>ROUND(L703*K703,2)</f>
        <v>0</v>
      </c>
      <c r="BL703" s="1053" t="s">
        <v>1336</v>
      </c>
      <c r="BM703" s="1053" t="s">
        <v>3826</v>
      </c>
    </row>
    <row r="704" spans="2:51" s="1080" customFormat="1" ht="16.5" customHeight="1">
      <c r="B704" s="1086"/>
      <c r="C704" s="1177"/>
      <c r="D704" s="1177"/>
      <c r="E704" s="1189" t="s">
        <v>3256</v>
      </c>
      <c r="F704" s="1377" t="s">
        <v>1689</v>
      </c>
      <c r="G704" s="1378"/>
      <c r="H704" s="1378"/>
      <c r="I704" s="1378"/>
      <c r="J704" s="1177"/>
      <c r="K704" s="1190">
        <v>1.1</v>
      </c>
      <c r="L704" s="1083"/>
      <c r="M704" s="1083"/>
      <c r="N704" s="1177"/>
      <c r="O704" s="1177"/>
      <c r="P704" s="1177"/>
      <c r="Q704" s="1177"/>
      <c r="R704" s="1085"/>
      <c r="T704" s="1084"/>
      <c r="U704" s="1083"/>
      <c r="V704" s="1083"/>
      <c r="W704" s="1083"/>
      <c r="X704" s="1083"/>
      <c r="Y704" s="1083"/>
      <c r="Z704" s="1083"/>
      <c r="AA704" s="1082"/>
      <c r="AT704" s="1081" t="s">
        <v>1285</v>
      </c>
      <c r="AU704" s="1081" t="s">
        <v>1284</v>
      </c>
      <c r="AV704" s="1080" t="s">
        <v>1284</v>
      </c>
      <c r="AW704" s="1080" t="s">
        <v>3670</v>
      </c>
      <c r="AX704" s="1080" t="s">
        <v>1258</v>
      </c>
      <c r="AY704" s="1081" t="s">
        <v>1262</v>
      </c>
    </row>
    <row r="705" spans="2:51" s="1080" customFormat="1" ht="16.5" customHeight="1">
      <c r="B705" s="1086"/>
      <c r="C705" s="1177"/>
      <c r="D705" s="1177"/>
      <c r="E705" s="1189" t="s">
        <v>3256</v>
      </c>
      <c r="F705" s="1379" t="s">
        <v>1688</v>
      </c>
      <c r="G705" s="1380"/>
      <c r="H705" s="1380"/>
      <c r="I705" s="1380"/>
      <c r="J705" s="1177"/>
      <c r="K705" s="1190">
        <v>3.6</v>
      </c>
      <c r="L705" s="1083"/>
      <c r="M705" s="1083"/>
      <c r="N705" s="1177"/>
      <c r="O705" s="1177"/>
      <c r="P705" s="1177"/>
      <c r="Q705" s="1177"/>
      <c r="R705" s="1085"/>
      <c r="T705" s="1084"/>
      <c r="U705" s="1083"/>
      <c r="V705" s="1083"/>
      <c r="W705" s="1083"/>
      <c r="X705" s="1083"/>
      <c r="Y705" s="1083"/>
      <c r="Z705" s="1083"/>
      <c r="AA705" s="1082"/>
      <c r="AT705" s="1081" t="s">
        <v>1285</v>
      </c>
      <c r="AU705" s="1081" t="s">
        <v>1284</v>
      </c>
      <c r="AV705" s="1080" t="s">
        <v>1284</v>
      </c>
      <c r="AW705" s="1080" t="s">
        <v>3670</v>
      </c>
      <c r="AX705" s="1080" t="s">
        <v>1258</v>
      </c>
      <c r="AY705" s="1081" t="s">
        <v>1262</v>
      </c>
    </row>
    <row r="706" spans="2:51" s="1080" customFormat="1" ht="16.5" customHeight="1">
      <c r="B706" s="1086"/>
      <c r="C706" s="1177"/>
      <c r="D706" s="1177"/>
      <c r="E706" s="1189" t="s">
        <v>3256</v>
      </c>
      <c r="F706" s="1379" t="s">
        <v>1687</v>
      </c>
      <c r="G706" s="1380"/>
      <c r="H706" s="1380"/>
      <c r="I706" s="1380"/>
      <c r="J706" s="1177"/>
      <c r="K706" s="1190">
        <v>1.8</v>
      </c>
      <c r="L706" s="1083"/>
      <c r="M706" s="1083"/>
      <c r="N706" s="1177"/>
      <c r="O706" s="1177"/>
      <c r="P706" s="1177"/>
      <c r="Q706" s="1177"/>
      <c r="R706" s="1085"/>
      <c r="T706" s="1084"/>
      <c r="U706" s="1083"/>
      <c r="V706" s="1083"/>
      <c r="W706" s="1083"/>
      <c r="X706" s="1083"/>
      <c r="Y706" s="1083"/>
      <c r="Z706" s="1083"/>
      <c r="AA706" s="1082"/>
      <c r="AT706" s="1081" t="s">
        <v>1285</v>
      </c>
      <c r="AU706" s="1081" t="s">
        <v>1284</v>
      </c>
      <c r="AV706" s="1080" t="s">
        <v>1284</v>
      </c>
      <c r="AW706" s="1080" t="s">
        <v>3670</v>
      </c>
      <c r="AX706" s="1080" t="s">
        <v>1258</v>
      </c>
      <c r="AY706" s="1081" t="s">
        <v>1262</v>
      </c>
    </row>
    <row r="707" spans="2:51" s="1073" customFormat="1" ht="16.5" customHeight="1">
      <c r="B707" s="1079"/>
      <c r="C707" s="1178"/>
      <c r="D707" s="1178"/>
      <c r="E707" s="1191" t="s">
        <v>3256</v>
      </c>
      <c r="F707" s="1372" t="s">
        <v>1386</v>
      </c>
      <c r="G707" s="1373"/>
      <c r="H707" s="1373"/>
      <c r="I707" s="1373"/>
      <c r="J707" s="1178"/>
      <c r="K707" s="1192">
        <v>6.5</v>
      </c>
      <c r="L707" s="1076"/>
      <c r="M707" s="1076"/>
      <c r="N707" s="1178"/>
      <c r="O707" s="1178"/>
      <c r="P707" s="1178"/>
      <c r="Q707" s="1178"/>
      <c r="R707" s="1078"/>
      <c r="T707" s="1077"/>
      <c r="U707" s="1076"/>
      <c r="V707" s="1076"/>
      <c r="W707" s="1076"/>
      <c r="X707" s="1076"/>
      <c r="Y707" s="1076"/>
      <c r="Z707" s="1076"/>
      <c r="AA707" s="1075"/>
      <c r="AT707" s="1074" t="s">
        <v>1285</v>
      </c>
      <c r="AU707" s="1074" t="s">
        <v>1284</v>
      </c>
      <c r="AV707" s="1073" t="s">
        <v>1261</v>
      </c>
      <c r="AW707" s="1073" t="s">
        <v>3670</v>
      </c>
      <c r="AX707" s="1073" t="s">
        <v>457</v>
      </c>
      <c r="AY707" s="1074" t="s">
        <v>1262</v>
      </c>
    </row>
    <row r="708" spans="2:65" s="1048" customFormat="1" ht="38.25" customHeight="1">
      <c r="B708" s="1072"/>
      <c r="C708" s="1185" t="s">
        <v>1710</v>
      </c>
      <c r="D708" s="1185" t="s">
        <v>1257</v>
      </c>
      <c r="E708" s="1186" t="s">
        <v>1685</v>
      </c>
      <c r="F708" s="1374" t="s">
        <v>1684</v>
      </c>
      <c r="G708" s="1374"/>
      <c r="H708" s="1374"/>
      <c r="I708" s="1374"/>
      <c r="J708" s="1187" t="s">
        <v>1287</v>
      </c>
      <c r="K708" s="1188">
        <v>1.52</v>
      </c>
      <c r="L708" s="1375">
        <v>0</v>
      </c>
      <c r="M708" s="1375"/>
      <c r="N708" s="1376">
        <f>ROUND(L708*K708,2)</f>
        <v>0</v>
      </c>
      <c r="O708" s="1376"/>
      <c r="P708" s="1376"/>
      <c r="Q708" s="1376"/>
      <c r="R708" s="1071"/>
      <c r="T708" s="1057" t="s">
        <v>3256</v>
      </c>
      <c r="U708" s="1070" t="s">
        <v>1256</v>
      </c>
      <c r="V708" s="1065"/>
      <c r="W708" s="1069">
        <f>V708*K708</f>
        <v>0</v>
      </c>
      <c r="X708" s="1069">
        <v>0</v>
      </c>
      <c r="Y708" s="1069">
        <f>X708*K708</f>
        <v>0</v>
      </c>
      <c r="Z708" s="1069">
        <v>0</v>
      </c>
      <c r="AA708" s="1068">
        <f>Z708*K708</f>
        <v>0</v>
      </c>
      <c r="AR708" s="1053" t="s">
        <v>1336</v>
      </c>
      <c r="AT708" s="1053" t="s">
        <v>1257</v>
      </c>
      <c r="AU708" s="1053" t="s">
        <v>1284</v>
      </c>
      <c r="AY708" s="1053" t="s">
        <v>1262</v>
      </c>
      <c r="BE708" s="1052">
        <f>IF(U708="základní",N708,0)</f>
        <v>0</v>
      </c>
      <c r="BF708" s="1052">
        <f>IF(U708="snížená",N708,0)</f>
        <v>0</v>
      </c>
      <c r="BG708" s="1052">
        <f>IF(U708="zákl. přenesená",N708,0)</f>
        <v>0</v>
      </c>
      <c r="BH708" s="1052">
        <f>IF(U708="sníž. přenesená",N708,0)</f>
        <v>0</v>
      </c>
      <c r="BI708" s="1052">
        <f>IF(U708="nulová",N708,0)</f>
        <v>0</v>
      </c>
      <c r="BJ708" s="1053" t="s">
        <v>457</v>
      </c>
      <c r="BK708" s="1052">
        <f>ROUND(L708*K708,2)</f>
        <v>0</v>
      </c>
      <c r="BL708" s="1053" t="s">
        <v>1336</v>
      </c>
      <c r="BM708" s="1053" t="s">
        <v>3825</v>
      </c>
    </row>
    <row r="709" spans="2:63" s="1087" customFormat="1" ht="29.85" customHeight="1">
      <c r="B709" s="1096"/>
      <c r="C709" s="1182"/>
      <c r="D709" s="1184" t="s">
        <v>1683</v>
      </c>
      <c r="E709" s="1184"/>
      <c r="F709" s="1184"/>
      <c r="G709" s="1184"/>
      <c r="H709" s="1184"/>
      <c r="I709" s="1184"/>
      <c r="J709" s="1184"/>
      <c r="K709" s="1184"/>
      <c r="L709" s="1097"/>
      <c r="M709" s="1097"/>
      <c r="N709" s="1388">
        <f>BK709</f>
        <v>0</v>
      </c>
      <c r="O709" s="1389"/>
      <c r="P709" s="1389"/>
      <c r="Q709" s="1389"/>
      <c r="R709" s="1095"/>
      <c r="T709" s="1094"/>
      <c r="U709" s="1092"/>
      <c r="V709" s="1092"/>
      <c r="W709" s="1093">
        <f>SUM(W710:W727)</f>
        <v>0</v>
      </c>
      <c r="X709" s="1092"/>
      <c r="Y709" s="1093">
        <f>SUM(Y710:Y727)</f>
        <v>0</v>
      </c>
      <c r="Z709" s="1092"/>
      <c r="AA709" s="1091">
        <f>SUM(AA710:AA727)</f>
        <v>0</v>
      </c>
      <c r="AR709" s="1089" t="s">
        <v>1284</v>
      </c>
      <c r="AT709" s="1090" t="s">
        <v>1259</v>
      </c>
      <c r="AU709" s="1090" t="s">
        <v>457</v>
      </c>
      <c r="AY709" s="1089" t="s">
        <v>1262</v>
      </c>
      <c r="BK709" s="1088">
        <f>SUM(BK710:BK727)</f>
        <v>0</v>
      </c>
    </row>
    <row r="710" spans="2:65" s="1048" customFormat="1" ht="16.5" customHeight="1">
      <c r="B710" s="1072"/>
      <c r="C710" s="1185" t="s">
        <v>1703</v>
      </c>
      <c r="D710" s="1185" t="s">
        <v>1257</v>
      </c>
      <c r="E710" s="1186" t="s">
        <v>1681</v>
      </c>
      <c r="F710" s="1374" t="s">
        <v>1680</v>
      </c>
      <c r="G710" s="1374"/>
      <c r="H710" s="1374"/>
      <c r="I710" s="1374"/>
      <c r="J710" s="1187" t="s">
        <v>15</v>
      </c>
      <c r="K710" s="1188">
        <v>1</v>
      </c>
      <c r="L710" s="1375">
        <v>0</v>
      </c>
      <c r="M710" s="1375"/>
      <c r="N710" s="1376">
        <f aca="true" t="shared" si="15" ref="N710:N715">ROUND(L710*K710,2)</f>
        <v>0</v>
      </c>
      <c r="O710" s="1376"/>
      <c r="P710" s="1376"/>
      <c r="Q710" s="1376"/>
      <c r="R710" s="1071"/>
      <c r="T710" s="1057" t="s">
        <v>3256</v>
      </c>
      <c r="U710" s="1070" t="s">
        <v>1256</v>
      </c>
      <c r="V710" s="1065"/>
      <c r="W710" s="1069">
        <f aca="true" t="shared" si="16" ref="W710:W715">V710*K710</f>
        <v>0</v>
      </c>
      <c r="X710" s="1069">
        <v>0</v>
      </c>
      <c r="Y710" s="1069">
        <f aca="true" t="shared" si="17" ref="Y710:Y715">X710*K710</f>
        <v>0</v>
      </c>
      <c r="Z710" s="1069">
        <v>0</v>
      </c>
      <c r="AA710" s="1068">
        <f aca="true" t="shared" si="18" ref="AA710:AA715">Z710*K710</f>
        <v>0</v>
      </c>
      <c r="AR710" s="1053" t="s">
        <v>1336</v>
      </c>
      <c r="AT710" s="1053" t="s">
        <v>1257</v>
      </c>
      <c r="AU710" s="1053" t="s">
        <v>1284</v>
      </c>
      <c r="AY710" s="1053" t="s">
        <v>1262</v>
      </c>
      <c r="BE710" s="1052">
        <f aca="true" t="shared" si="19" ref="BE710:BE715">IF(U710="základní",N710,0)</f>
        <v>0</v>
      </c>
      <c r="BF710" s="1052">
        <f aca="true" t="shared" si="20" ref="BF710:BF715">IF(U710="snížená",N710,0)</f>
        <v>0</v>
      </c>
      <c r="BG710" s="1052">
        <f aca="true" t="shared" si="21" ref="BG710:BG715">IF(U710="zákl. přenesená",N710,0)</f>
        <v>0</v>
      </c>
      <c r="BH710" s="1052">
        <f aca="true" t="shared" si="22" ref="BH710:BH715">IF(U710="sníž. přenesená",N710,0)</f>
        <v>0</v>
      </c>
      <c r="BI710" s="1052">
        <f aca="true" t="shared" si="23" ref="BI710:BI715">IF(U710="nulová",N710,0)</f>
        <v>0</v>
      </c>
      <c r="BJ710" s="1053" t="s">
        <v>457</v>
      </c>
      <c r="BK710" s="1052">
        <f aca="true" t="shared" si="24" ref="BK710:BK715">ROUND(L710*K710,2)</f>
        <v>0</v>
      </c>
      <c r="BL710" s="1053" t="s">
        <v>1336</v>
      </c>
      <c r="BM710" s="1053" t="s">
        <v>3824</v>
      </c>
    </row>
    <row r="711" spans="2:65" s="1048" customFormat="1" ht="25.5" customHeight="1">
      <c r="B711" s="1072"/>
      <c r="C711" s="1185" t="s">
        <v>1696</v>
      </c>
      <c r="D711" s="1185" t="s">
        <v>1257</v>
      </c>
      <c r="E711" s="1186" t="s">
        <v>1678</v>
      </c>
      <c r="F711" s="1374" t="s">
        <v>1677</v>
      </c>
      <c r="G711" s="1374"/>
      <c r="H711" s="1374"/>
      <c r="I711" s="1374"/>
      <c r="J711" s="1187" t="s">
        <v>1265</v>
      </c>
      <c r="K711" s="1188">
        <v>31</v>
      </c>
      <c r="L711" s="1375">
        <v>0</v>
      </c>
      <c r="M711" s="1375"/>
      <c r="N711" s="1376">
        <f t="shared" si="15"/>
        <v>0</v>
      </c>
      <c r="O711" s="1376"/>
      <c r="P711" s="1376"/>
      <c r="Q711" s="1376"/>
      <c r="R711" s="1071"/>
      <c r="T711" s="1057" t="s">
        <v>3256</v>
      </c>
      <c r="U711" s="1070" t="s">
        <v>1256</v>
      </c>
      <c r="V711" s="1065"/>
      <c r="W711" s="1069">
        <f t="shared" si="16"/>
        <v>0</v>
      </c>
      <c r="X711" s="1069">
        <v>0</v>
      </c>
      <c r="Y711" s="1069">
        <f t="shared" si="17"/>
        <v>0</v>
      </c>
      <c r="Z711" s="1069">
        <v>0</v>
      </c>
      <c r="AA711" s="1068">
        <f t="shared" si="18"/>
        <v>0</v>
      </c>
      <c r="AR711" s="1053" t="s">
        <v>1336</v>
      </c>
      <c r="AT711" s="1053" t="s">
        <v>1257</v>
      </c>
      <c r="AU711" s="1053" t="s">
        <v>1284</v>
      </c>
      <c r="AY711" s="1053" t="s">
        <v>1262</v>
      </c>
      <c r="BE711" s="1052">
        <f t="shared" si="19"/>
        <v>0</v>
      </c>
      <c r="BF711" s="1052">
        <f t="shared" si="20"/>
        <v>0</v>
      </c>
      <c r="BG711" s="1052">
        <f t="shared" si="21"/>
        <v>0</v>
      </c>
      <c r="BH711" s="1052">
        <f t="shared" si="22"/>
        <v>0</v>
      </c>
      <c r="BI711" s="1052">
        <f t="shared" si="23"/>
        <v>0</v>
      </c>
      <c r="BJ711" s="1053" t="s">
        <v>457</v>
      </c>
      <c r="BK711" s="1052">
        <f t="shared" si="24"/>
        <v>0</v>
      </c>
      <c r="BL711" s="1053" t="s">
        <v>1336</v>
      </c>
      <c r="BM711" s="1053" t="s">
        <v>3823</v>
      </c>
    </row>
    <row r="712" spans="2:65" s="1048" customFormat="1" ht="16.5" customHeight="1">
      <c r="B712" s="1072"/>
      <c r="C712" s="1193" t="s">
        <v>1692</v>
      </c>
      <c r="D712" s="1193" t="s">
        <v>1263</v>
      </c>
      <c r="E712" s="1194" t="s">
        <v>1675</v>
      </c>
      <c r="F712" s="1383" t="s">
        <v>3822</v>
      </c>
      <c r="G712" s="1383"/>
      <c r="H712" s="1383"/>
      <c r="I712" s="1383"/>
      <c r="J712" s="1195" t="s">
        <v>1265</v>
      </c>
      <c r="K712" s="1196">
        <v>31</v>
      </c>
      <c r="L712" s="1384">
        <v>0</v>
      </c>
      <c r="M712" s="1384"/>
      <c r="N712" s="1385">
        <f t="shared" si="15"/>
        <v>0</v>
      </c>
      <c r="O712" s="1376"/>
      <c r="P712" s="1376"/>
      <c r="Q712" s="1376"/>
      <c r="R712" s="1071"/>
      <c r="T712" s="1057" t="s">
        <v>3256</v>
      </c>
      <c r="U712" s="1070" t="s">
        <v>1256</v>
      </c>
      <c r="V712" s="1065"/>
      <c r="W712" s="1069">
        <f t="shared" si="16"/>
        <v>0</v>
      </c>
      <c r="X712" s="1069">
        <v>0</v>
      </c>
      <c r="Y712" s="1069">
        <f t="shared" si="17"/>
        <v>0</v>
      </c>
      <c r="Z712" s="1069">
        <v>0</v>
      </c>
      <c r="AA712" s="1068">
        <f t="shared" si="18"/>
        <v>0</v>
      </c>
      <c r="AR712" s="1053" t="s">
        <v>1340</v>
      </c>
      <c r="AT712" s="1053" t="s">
        <v>1263</v>
      </c>
      <c r="AU712" s="1053" t="s">
        <v>1284</v>
      </c>
      <c r="AY712" s="1053" t="s">
        <v>1262</v>
      </c>
      <c r="BE712" s="1052">
        <f t="shared" si="19"/>
        <v>0</v>
      </c>
      <c r="BF712" s="1052">
        <f t="shared" si="20"/>
        <v>0</v>
      </c>
      <c r="BG712" s="1052">
        <f t="shared" si="21"/>
        <v>0</v>
      </c>
      <c r="BH712" s="1052">
        <f t="shared" si="22"/>
        <v>0</v>
      </c>
      <c r="BI712" s="1052">
        <f t="shared" si="23"/>
        <v>0</v>
      </c>
      <c r="BJ712" s="1053" t="s">
        <v>457</v>
      </c>
      <c r="BK712" s="1052">
        <f t="shared" si="24"/>
        <v>0</v>
      </c>
      <c r="BL712" s="1053" t="s">
        <v>1336</v>
      </c>
      <c r="BM712" s="1053" t="s">
        <v>3821</v>
      </c>
    </row>
    <row r="713" spans="2:65" s="1048" customFormat="1" ht="25.5" customHeight="1">
      <c r="B713" s="1072"/>
      <c r="C713" s="1185" t="s">
        <v>1686</v>
      </c>
      <c r="D713" s="1185" t="s">
        <v>1257</v>
      </c>
      <c r="E713" s="1186" t="s">
        <v>1673</v>
      </c>
      <c r="F713" s="1374" t="s">
        <v>1672</v>
      </c>
      <c r="G713" s="1374"/>
      <c r="H713" s="1374"/>
      <c r="I713" s="1374"/>
      <c r="J713" s="1187" t="s">
        <v>1265</v>
      </c>
      <c r="K713" s="1188">
        <v>12</v>
      </c>
      <c r="L713" s="1375">
        <v>0</v>
      </c>
      <c r="M713" s="1375"/>
      <c r="N713" s="1376">
        <f t="shared" si="15"/>
        <v>0</v>
      </c>
      <c r="O713" s="1376"/>
      <c r="P713" s="1376"/>
      <c r="Q713" s="1376"/>
      <c r="R713" s="1071"/>
      <c r="T713" s="1057" t="s">
        <v>3256</v>
      </c>
      <c r="U713" s="1070" t="s">
        <v>1256</v>
      </c>
      <c r="V713" s="1065"/>
      <c r="W713" s="1069">
        <f t="shared" si="16"/>
        <v>0</v>
      </c>
      <c r="X713" s="1069">
        <v>0</v>
      </c>
      <c r="Y713" s="1069">
        <f t="shared" si="17"/>
        <v>0</v>
      </c>
      <c r="Z713" s="1069">
        <v>0</v>
      </c>
      <c r="AA713" s="1068">
        <f t="shared" si="18"/>
        <v>0</v>
      </c>
      <c r="AR713" s="1053" t="s">
        <v>1336</v>
      </c>
      <c r="AT713" s="1053" t="s">
        <v>1257</v>
      </c>
      <c r="AU713" s="1053" t="s">
        <v>1284</v>
      </c>
      <c r="AY713" s="1053" t="s">
        <v>1262</v>
      </c>
      <c r="BE713" s="1052">
        <f t="shared" si="19"/>
        <v>0</v>
      </c>
      <c r="BF713" s="1052">
        <f t="shared" si="20"/>
        <v>0</v>
      </c>
      <c r="BG713" s="1052">
        <f t="shared" si="21"/>
        <v>0</v>
      </c>
      <c r="BH713" s="1052">
        <f t="shared" si="22"/>
        <v>0</v>
      </c>
      <c r="BI713" s="1052">
        <f t="shared" si="23"/>
        <v>0</v>
      </c>
      <c r="BJ713" s="1053" t="s">
        <v>457</v>
      </c>
      <c r="BK713" s="1052">
        <f t="shared" si="24"/>
        <v>0</v>
      </c>
      <c r="BL713" s="1053" t="s">
        <v>1336</v>
      </c>
      <c r="BM713" s="1053" t="s">
        <v>3820</v>
      </c>
    </row>
    <row r="714" spans="2:65" s="1048" customFormat="1" ht="16.5" customHeight="1">
      <c r="B714" s="1072"/>
      <c r="C714" s="1193" t="s">
        <v>1682</v>
      </c>
      <c r="D714" s="1193" t="s">
        <v>1263</v>
      </c>
      <c r="E714" s="1194" t="s">
        <v>1670</v>
      </c>
      <c r="F714" s="1383" t="s">
        <v>1669</v>
      </c>
      <c r="G714" s="1383"/>
      <c r="H714" s="1383"/>
      <c r="I714" s="1383"/>
      <c r="J714" s="1195" t="s">
        <v>1265</v>
      </c>
      <c r="K714" s="1196">
        <v>12</v>
      </c>
      <c r="L714" s="1384">
        <v>0</v>
      </c>
      <c r="M714" s="1384"/>
      <c r="N714" s="1385">
        <f t="shared" si="15"/>
        <v>0</v>
      </c>
      <c r="O714" s="1376"/>
      <c r="P714" s="1376"/>
      <c r="Q714" s="1376"/>
      <c r="R714" s="1071"/>
      <c r="T714" s="1057" t="s">
        <v>3256</v>
      </c>
      <c r="U714" s="1070" t="s">
        <v>1256</v>
      </c>
      <c r="V714" s="1065"/>
      <c r="W714" s="1069">
        <f t="shared" si="16"/>
        <v>0</v>
      </c>
      <c r="X714" s="1069">
        <v>0</v>
      </c>
      <c r="Y714" s="1069">
        <f t="shared" si="17"/>
        <v>0</v>
      </c>
      <c r="Z714" s="1069">
        <v>0</v>
      </c>
      <c r="AA714" s="1068">
        <f t="shared" si="18"/>
        <v>0</v>
      </c>
      <c r="AR714" s="1053" t="s">
        <v>1340</v>
      </c>
      <c r="AT714" s="1053" t="s">
        <v>1263</v>
      </c>
      <c r="AU714" s="1053" t="s">
        <v>1284</v>
      </c>
      <c r="AY714" s="1053" t="s">
        <v>1262</v>
      </c>
      <c r="BE714" s="1052">
        <f t="shared" si="19"/>
        <v>0</v>
      </c>
      <c r="BF714" s="1052">
        <f t="shared" si="20"/>
        <v>0</v>
      </c>
      <c r="BG714" s="1052">
        <f t="shared" si="21"/>
        <v>0</v>
      </c>
      <c r="BH714" s="1052">
        <f t="shared" si="22"/>
        <v>0</v>
      </c>
      <c r="BI714" s="1052">
        <f t="shared" si="23"/>
        <v>0</v>
      </c>
      <c r="BJ714" s="1053" t="s">
        <v>457</v>
      </c>
      <c r="BK714" s="1052">
        <f t="shared" si="24"/>
        <v>0</v>
      </c>
      <c r="BL714" s="1053" t="s">
        <v>1336</v>
      </c>
      <c r="BM714" s="1053" t="s">
        <v>3819</v>
      </c>
    </row>
    <row r="715" spans="2:65" s="1048" customFormat="1" ht="25.5" customHeight="1">
      <c r="B715" s="1072"/>
      <c r="C715" s="1185" t="s">
        <v>1679</v>
      </c>
      <c r="D715" s="1185" t="s">
        <v>1257</v>
      </c>
      <c r="E715" s="1186" t="s">
        <v>1667</v>
      </c>
      <c r="F715" s="1374" t="s">
        <v>3818</v>
      </c>
      <c r="G715" s="1374"/>
      <c r="H715" s="1374"/>
      <c r="I715" s="1374"/>
      <c r="J715" s="1187" t="s">
        <v>14</v>
      </c>
      <c r="K715" s="1188">
        <v>60.989</v>
      </c>
      <c r="L715" s="1375">
        <v>0</v>
      </c>
      <c r="M715" s="1375"/>
      <c r="N715" s="1376">
        <f t="shared" si="15"/>
        <v>0</v>
      </c>
      <c r="O715" s="1376"/>
      <c r="P715" s="1376"/>
      <c r="Q715" s="1376"/>
      <c r="R715" s="1071"/>
      <c r="T715" s="1057" t="s">
        <v>3256</v>
      </c>
      <c r="U715" s="1070" t="s">
        <v>1256</v>
      </c>
      <c r="V715" s="1065"/>
      <c r="W715" s="1069">
        <f t="shared" si="16"/>
        <v>0</v>
      </c>
      <c r="X715" s="1069">
        <v>0</v>
      </c>
      <c r="Y715" s="1069">
        <f t="shared" si="17"/>
        <v>0</v>
      </c>
      <c r="Z715" s="1069">
        <v>0</v>
      </c>
      <c r="AA715" s="1068">
        <f t="shared" si="18"/>
        <v>0</v>
      </c>
      <c r="AR715" s="1053" t="s">
        <v>1336</v>
      </c>
      <c r="AT715" s="1053" t="s">
        <v>1257</v>
      </c>
      <c r="AU715" s="1053" t="s">
        <v>1284</v>
      </c>
      <c r="AY715" s="1053" t="s">
        <v>1262</v>
      </c>
      <c r="BE715" s="1052">
        <f t="shared" si="19"/>
        <v>0</v>
      </c>
      <c r="BF715" s="1052">
        <f t="shared" si="20"/>
        <v>0</v>
      </c>
      <c r="BG715" s="1052">
        <f t="shared" si="21"/>
        <v>0</v>
      </c>
      <c r="BH715" s="1052">
        <f t="shared" si="22"/>
        <v>0</v>
      </c>
      <c r="BI715" s="1052">
        <f t="shared" si="23"/>
        <v>0</v>
      </c>
      <c r="BJ715" s="1053" t="s">
        <v>457</v>
      </c>
      <c r="BK715" s="1052">
        <f t="shared" si="24"/>
        <v>0</v>
      </c>
      <c r="BL715" s="1053" t="s">
        <v>1336</v>
      </c>
      <c r="BM715" s="1053" t="s">
        <v>3817</v>
      </c>
    </row>
    <row r="716" spans="2:51" s="1080" customFormat="1" ht="25.5" customHeight="1">
      <c r="B716" s="1086"/>
      <c r="C716" s="1177"/>
      <c r="D716" s="1177"/>
      <c r="E716" s="1189" t="s">
        <v>3256</v>
      </c>
      <c r="F716" s="1377" t="s">
        <v>1666</v>
      </c>
      <c r="G716" s="1378"/>
      <c r="H716" s="1378"/>
      <c r="I716" s="1378"/>
      <c r="J716" s="1177"/>
      <c r="K716" s="1190">
        <v>60.989</v>
      </c>
      <c r="L716" s="1083"/>
      <c r="M716" s="1083"/>
      <c r="N716" s="1177"/>
      <c r="O716" s="1177"/>
      <c r="P716" s="1177"/>
      <c r="Q716" s="1177"/>
      <c r="R716" s="1085"/>
      <c r="T716" s="1084"/>
      <c r="U716" s="1083"/>
      <c r="V716" s="1083"/>
      <c r="W716" s="1083"/>
      <c r="X716" s="1083"/>
      <c r="Y716" s="1083"/>
      <c r="Z716" s="1083"/>
      <c r="AA716" s="1082"/>
      <c r="AT716" s="1081" t="s">
        <v>1285</v>
      </c>
      <c r="AU716" s="1081" t="s">
        <v>1284</v>
      </c>
      <c r="AV716" s="1080" t="s">
        <v>1284</v>
      </c>
      <c r="AW716" s="1080" t="s">
        <v>3670</v>
      </c>
      <c r="AX716" s="1080" t="s">
        <v>1258</v>
      </c>
      <c r="AY716" s="1081" t="s">
        <v>1262</v>
      </c>
    </row>
    <row r="717" spans="2:51" s="1073" customFormat="1" ht="16.5" customHeight="1">
      <c r="B717" s="1079"/>
      <c r="C717" s="1178"/>
      <c r="D717" s="1178"/>
      <c r="E717" s="1191" t="s">
        <v>3256</v>
      </c>
      <c r="F717" s="1372" t="s">
        <v>1386</v>
      </c>
      <c r="G717" s="1373"/>
      <c r="H717" s="1373"/>
      <c r="I717" s="1373"/>
      <c r="J717" s="1178"/>
      <c r="K717" s="1192">
        <v>60.989</v>
      </c>
      <c r="L717" s="1076"/>
      <c r="M717" s="1076"/>
      <c r="N717" s="1178"/>
      <c r="O717" s="1178"/>
      <c r="P717" s="1178"/>
      <c r="Q717" s="1178"/>
      <c r="R717" s="1078"/>
      <c r="T717" s="1077"/>
      <c r="U717" s="1076"/>
      <c r="V717" s="1076"/>
      <c r="W717" s="1076"/>
      <c r="X717" s="1076"/>
      <c r="Y717" s="1076"/>
      <c r="Z717" s="1076"/>
      <c r="AA717" s="1075"/>
      <c r="AT717" s="1074" t="s">
        <v>1285</v>
      </c>
      <c r="AU717" s="1074" t="s">
        <v>1284</v>
      </c>
      <c r="AV717" s="1073" t="s">
        <v>1261</v>
      </c>
      <c r="AW717" s="1073" t="s">
        <v>3670</v>
      </c>
      <c r="AX717" s="1073" t="s">
        <v>457</v>
      </c>
      <c r="AY717" s="1074" t="s">
        <v>1262</v>
      </c>
    </row>
    <row r="718" spans="2:65" s="1048" customFormat="1" ht="25.5" customHeight="1">
      <c r="B718" s="1072"/>
      <c r="C718" s="1193" t="s">
        <v>1676</v>
      </c>
      <c r="D718" s="1193" t="s">
        <v>1263</v>
      </c>
      <c r="E718" s="1194" t="s">
        <v>1664</v>
      </c>
      <c r="F718" s="1383" t="s">
        <v>1663</v>
      </c>
      <c r="G718" s="1383"/>
      <c r="H718" s="1383"/>
      <c r="I718" s="1383"/>
      <c r="J718" s="1195" t="s">
        <v>14</v>
      </c>
      <c r="K718" s="1196">
        <v>67.088</v>
      </c>
      <c r="L718" s="1384">
        <v>0</v>
      </c>
      <c r="M718" s="1384"/>
      <c r="N718" s="1385">
        <f>ROUND(L718*K718,2)</f>
        <v>0</v>
      </c>
      <c r="O718" s="1376"/>
      <c r="P718" s="1376"/>
      <c r="Q718" s="1376"/>
      <c r="R718" s="1071"/>
      <c r="T718" s="1057" t="s">
        <v>3256</v>
      </c>
      <c r="U718" s="1070" t="s">
        <v>1256</v>
      </c>
      <c r="V718" s="1065"/>
      <c r="W718" s="1069">
        <f>V718*K718</f>
        <v>0</v>
      </c>
      <c r="X718" s="1069">
        <v>0</v>
      </c>
      <c r="Y718" s="1069">
        <f>X718*K718</f>
        <v>0</v>
      </c>
      <c r="Z718" s="1069">
        <v>0</v>
      </c>
      <c r="AA718" s="1068">
        <f>Z718*K718</f>
        <v>0</v>
      </c>
      <c r="AR718" s="1053" t="s">
        <v>1340</v>
      </c>
      <c r="AT718" s="1053" t="s">
        <v>1263</v>
      </c>
      <c r="AU718" s="1053" t="s">
        <v>1284</v>
      </c>
      <c r="AY718" s="1053" t="s">
        <v>1262</v>
      </c>
      <c r="BE718" s="1052">
        <f>IF(U718="základní",N718,0)</f>
        <v>0</v>
      </c>
      <c r="BF718" s="1052">
        <f>IF(U718="snížená",N718,0)</f>
        <v>0</v>
      </c>
      <c r="BG718" s="1052">
        <f>IF(U718="zákl. přenesená",N718,0)</f>
        <v>0</v>
      </c>
      <c r="BH718" s="1052">
        <f>IF(U718="sníž. přenesená",N718,0)</f>
        <v>0</v>
      </c>
      <c r="BI718" s="1052">
        <f>IF(U718="nulová",N718,0)</f>
        <v>0</v>
      </c>
      <c r="BJ718" s="1053" t="s">
        <v>457</v>
      </c>
      <c r="BK718" s="1052">
        <f>ROUND(L718*K718,2)</f>
        <v>0</v>
      </c>
      <c r="BL718" s="1053" t="s">
        <v>1336</v>
      </c>
      <c r="BM718" s="1053" t="s">
        <v>3816</v>
      </c>
    </row>
    <row r="719" spans="2:65" s="1048" customFormat="1" ht="25.5" customHeight="1">
      <c r="B719" s="1072"/>
      <c r="C719" s="1185" t="s">
        <v>1674</v>
      </c>
      <c r="D719" s="1185" t="s">
        <v>1257</v>
      </c>
      <c r="E719" s="1186" t="s">
        <v>1661</v>
      </c>
      <c r="F719" s="1374" t="s">
        <v>1660</v>
      </c>
      <c r="G719" s="1374"/>
      <c r="H719" s="1374"/>
      <c r="I719" s="1374"/>
      <c r="J719" s="1187" t="s">
        <v>1292</v>
      </c>
      <c r="K719" s="1188">
        <v>570.696</v>
      </c>
      <c r="L719" s="1375">
        <v>0</v>
      </c>
      <c r="M719" s="1375"/>
      <c r="N719" s="1376">
        <f>ROUND(L719*K719,2)</f>
        <v>0</v>
      </c>
      <c r="O719" s="1376"/>
      <c r="P719" s="1376"/>
      <c r="Q719" s="1376"/>
      <c r="R719" s="1071"/>
      <c r="T719" s="1057" t="s">
        <v>3256</v>
      </c>
      <c r="U719" s="1070" t="s">
        <v>1256</v>
      </c>
      <c r="V719" s="1065"/>
      <c r="W719" s="1069">
        <f>V719*K719</f>
        <v>0</v>
      </c>
      <c r="X719" s="1069">
        <v>0</v>
      </c>
      <c r="Y719" s="1069">
        <f>X719*K719</f>
        <v>0</v>
      </c>
      <c r="Z719" s="1069">
        <v>0</v>
      </c>
      <c r="AA719" s="1068">
        <f>Z719*K719</f>
        <v>0</v>
      </c>
      <c r="AR719" s="1053" t="s">
        <v>1336</v>
      </c>
      <c r="AT719" s="1053" t="s">
        <v>1257</v>
      </c>
      <c r="AU719" s="1053" t="s">
        <v>1284</v>
      </c>
      <c r="AY719" s="1053" t="s">
        <v>1262</v>
      </c>
      <c r="BE719" s="1052">
        <f>IF(U719="základní",N719,0)</f>
        <v>0</v>
      </c>
      <c r="BF719" s="1052">
        <f>IF(U719="snížená",N719,0)</f>
        <v>0</v>
      </c>
      <c r="BG719" s="1052">
        <f>IF(U719="zákl. přenesená",N719,0)</f>
        <v>0</v>
      </c>
      <c r="BH719" s="1052">
        <f>IF(U719="sníž. přenesená",N719,0)</f>
        <v>0</v>
      </c>
      <c r="BI719" s="1052">
        <f>IF(U719="nulová",N719,0)</f>
        <v>0</v>
      </c>
      <c r="BJ719" s="1053" t="s">
        <v>457</v>
      </c>
      <c r="BK719" s="1052">
        <f>ROUND(L719*K719,2)</f>
        <v>0</v>
      </c>
      <c r="BL719" s="1053" t="s">
        <v>1336</v>
      </c>
      <c r="BM719" s="1053" t="s">
        <v>3815</v>
      </c>
    </row>
    <row r="720" spans="2:51" s="1080" customFormat="1" ht="16.5" customHeight="1">
      <c r="B720" s="1086"/>
      <c r="C720" s="1177"/>
      <c r="D720" s="1177"/>
      <c r="E720" s="1189" t="s">
        <v>3256</v>
      </c>
      <c r="F720" s="1377" t="s">
        <v>1659</v>
      </c>
      <c r="G720" s="1378"/>
      <c r="H720" s="1378"/>
      <c r="I720" s="1378"/>
      <c r="J720" s="1177"/>
      <c r="K720" s="1190">
        <v>89.475</v>
      </c>
      <c r="L720" s="1083"/>
      <c r="M720" s="1083"/>
      <c r="N720" s="1177"/>
      <c r="O720" s="1177"/>
      <c r="P720" s="1177"/>
      <c r="Q720" s="1177"/>
      <c r="R720" s="1085"/>
      <c r="T720" s="1084"/>
      <c r="U720" s="1083"/>
      <c r="V720" s="1083"/>
      <c r="W720" s="1083"/>
      <c r="X720" s="1083"/>
      <c r="Y720" s="1083"/>
      <c r="Z720" s="1083"/>
      <c r="AA720" s="1082"/>
      <c r="AT720" s="1081" t="s">
        <v>1285</v>
      </c>
      <c r="AU720" s="1081" t="s">
        <v>1284</v>
      </c>
      <c r="AV720" s="1080" t="s">
        <v>1284</v>
      </c>
      <c r="AW720" s="1080" t="s">
        <v>3670</v>
      </c>
      <c r="AX720" s="1080" t="s">
        <v>1258</v>
      </c>
      <c r="AY720" s="1081" t="s">
        <v>1262</v>
      </c>
    </row>
    <row r="721" spans="2:51" s="1080" customFormat="1" ht="16.5" customHeight="1">
      <c r="B721" s="1086"/>
      <c r="C721" s="1177"/>
      <c r="D721" s="1177"/>
      <c r="E721" s="1189" t="s">
        <v>3256</v>
      </c>
      <c r="F721" s="1379" t="s">
        <v>1658</v>
      </c>
      <c r="G721" s="1380"/>
      <c r="H721" s="1380"/>
      <c r="I721" s="1380"/>
      <c r="J721" s="1177"/>
      <c r="K721" s="1190">
        <v>89.543</v>
      </c>
      <c r="L721" s="1083"/>
      <c r="M721" s="1083"/>
      <c r="N721" s="1177"/>
      <c r="O721" s="1177"/>
      <c r="P721" s="1177"/>
      <c r="Q721" s="1177"/>
      <c r="R721" s="1085"/>
      <c r="T721" s="1084"/>
      <c r="U721" s="1083"/>
      <c r="V721" s="1083"/>
      <c r="W721" s="1083"/>
      <c r="X721" s="1083"/>
      <c r="Y721" s="1083"/>
      <c r="Z721" s="1083"/>
      <c r="AA721" s="1082"/>
      <c r="AT721" s="1081" t="s">
        <v>1285</v>
      </c>
      <c r="AU721" s="1081" t="s">
        <v>1284</v>
      </c>
      <c r="AV721" s="1080" t="s">
        <v>1284</v>
      </c>
      <c r="AW721" s="1080" t="s">
        <v>3670</v>
      </c>
      <c r="AX721" s="1080" t="s">
        <v>1258</v>
      </c>
      <c r="AY721" s="1081" t="s">
        <v>1262</v>
      </c>
    </row>
    <row r="722" spans="2:51" s="1080" customFormat="1" ht="16.5" customHeight="1">
      <c r="B722" s="1086"/>
      <c r="C722" s="1177"/>
      <c r="D722" s="1177"/>
      <c r="E722" s="1189" t="s">
        <v>3256</v>
      </c>
      <c r="F722" s="1379" t="s">
        <v>1657</v>
      </c>
      <c r="G722" s="1380"/>
      <c r="H722" s="1380"/>
      <c r="I722" s="1380"/>
      <c r="J722" s="1177"/>
      <c r="K722" s="1190">
        <v>137.355</v>
      </c>
      <c r="L722" s="1083"/>
      <c r="M722" s="1083"/>
      <c r="N722" s="1177"/>
      <c r="O722" s="1177"/>
      <c r="P722" s="1177"/>
      <c r="Q722" s="1177"/>
      <c r="R722" s="1085"/>
      <c r="T722" s="1084"/>
      <c r="U722" s="1083"/>
      <c r="V722" s="1083"/>
      <c r="W722" s="1083"/>
      <c r="X722" s="1083"/>
      <c r="Y722" s="1083"/>
      <c r="Z722" s="1083"/>
      <c r="AA722" s="1082"/>
      <c r="AT722" s="1081" t="s">
        <v>1285</v>
      </c>
      <c r="AU722" s="1081" t="s">
        <v>1284</v>
      </c>
      <c r="AV722" s="1080" t="s">
        <v>1284</v>
      </c>
      <c r="AW722" s="1080" t="s">
        <v>3670</v>
      </c>
      <c r="AX722" s="1080" t="s">
        <v>1258</v>
      </c>
      <c r="AY722" s="1081" t="s">
        <v>1262</v>
      </c>
    </row>
    <row r="723" spans="2:51" s="1080" customFormat="1" ht="16.5" customHeight="1">
      <c r="B723" s="1086"/>
      <c r="C723" s="1177"/>
      <c r="D723" s="1177"/>
      <c r="E723" s="1189" t="s">
        <v>3256</v>
      </c>
      <c r="F723" s="1379" t="s">
        <v>1656</v>
      </c>
      <c r="G723" s="1380"/>
      <c r="H723" s="1380"/>
      <c r="I723" s="1380"/>
      <c r="J723" s="1177"/>
      <c r="K723" s="1190">
        <v>162.181</v>
      </c>
      <c r="L723" s="1083"/>
      <c r="M723" s="1083"/>
      <c r="N723" s="1177"/>
      <c r="O723" s="1177"/>
      <c r="P723" s="1177"/>
      <c r="Q723" s="1177"/>
      <c r="R723" s="1085"/>
      <c r="T723" s="1084"/>
      <c r="U723" s="1083"/>
      <c r="V723" s="1083"/>
      <c r="W723" s="1083"/>
      <c r="X723" s="1083"/>
      <c r="Y723" s="1083"/>
      <c r="Z723" s="1083"/>
      <c r="AA723" s="1082"/>
      <c r="AT723" s="1081" t="s">
        <v>1285</v>
      </c>
      <c r="AU723" s="1081" t="s">
        <v>1284</v>
      </c>
      <c r="AV723" s="1080" t="s">
        <v>1284</v>
      </c>
      <c r="AW723" s="1080" t="s">
        <v>3670</v>
      </c>
      <c r="AX723" s="1080" t="s">
        <v>1258</v>
      </c>
      <c r="AY723" s="1081" t="s">
        <v>1262</v>
      </c>
    </row>
    <row r="724" spans="2:51" s="1080" customFormat="1" ht="16.5" customHeight="1">
      <c r="B724" s="1086"/>
      <c r="C724" s="1177"/>
      <c r="D724" s="1177"/>
      <c r="E724" s="1189" t="s">
        <v>3256</v>
      </c>
      <c r="F724" s="1379" t="s">
        <v>1655</v>
      </c>
      <c r="G724" s="1380"/>
      <c r="H724" s="1380"/>
      <c r="I724" s="1380"/>
      <c r="J724" s="1177"/>
      <c r="K724" s="1190">
        <v>74.022</v>
      </c>
      <c r="L724" s="1083"/>
      <c r="M724" s="1083"/>
      <c r="N724" s="1177"/>
      <c r="O724" s="1177"/>
      <c r="P724" s="1177"/>
      <c r="Q724" s="1177"/>
      <c r="R724" s="1085"/>
      <c r="T724" s="1084"/>
      <c r="U724" s="1083"/>
      <c r="V724" s="1083"/>
      <c r="W724" s="1083"/>
      <c r="X724" s="1083"/>
      <c r="Y724" s="1083"/>
      <c r="Z724" s="1083"/>
      <c r="AA724" s="1082"/>
      <c r="AT724" s="1081" t="s">
        <v>1285</v>
      </c>
      <c r="AU724" s="1081" t="s">
        <v>1284</v>
      </c>
      <c r="AV724" s="1080" t="s">
        <v>1284</v>
      </c>
      <c r="AW724" s="1080" t="s">
        <v>3670</v>
      </c>
      <c r="AX724" s="1080" t="s">
        <v>1258</v>
      </c>
      <c r="AY724" s="1081" t="s">
        <v>1262</v>
      </c>
    </row>
    <row r="725" spans="2:51" s="1080" customFormat="1" ht="16.5" customHeight="1">
      <c r="B725" s="1086"/>
      <c r="C725" s="1177"/>
      <c r="D725" s="1177"/>
      <c r="E725" s="1189" t="s">
        <v>3256</v>
      </c>
      <c r="F725" s="1379" t="s">
        <v>1654</v>
      </c>
      <c r="G725" s="1380"/>
      <c r="H725" s="1380"/>
      <c r="I725" s="1380"/>
      <c r="J725" s="1177"/>
      <c r="K725" s="1190">
        <v>18.12</v>
      </c>
      <c r="L725" s="1083"/>
      <c r="M725" s="1083"/>
      <c r="N725" s="1177"/>
      <c r="O725" s="1177"/>
      <c r="P725" s="1177"/>
      <c r="Q725" s="1177"/>
      <c r="R725" s="1085"/>
      <c r="T725" s="1084"/>
      <c r="U725" s="1083"/>
      <c r="V725" s="1083"/>
      <c r="W725" s="1083"/>
      <c r="X725" s="1083"/>
      <c r="Y725" s="1083"/>
      <c r="Z725" s="1083"/>
      <c r="AA725" s="1082"/>
      <c r="AT725" s="1081" t="s">
        <v>1285</v>
      </c>
      <c r="AU725" s="1081" t="s">
        <v>1284</v>
      </c>
      <c r="AV725" s="1080" t="s">
        <v>1284</v>
      </c>
      <c r="AW725" s="1080" t="s">
        <v>3670</v>
      </c>
      <c r="AX725" s="1080" t="s">
        <v>1258</v>
      </c>
      <c r="AY725" s="1081" t="s">
        <v>1262</v>
      </c>
    </row>
    <row r="726" spans="2:51" s="1073" customFormat="1" ht="16.5" customHeight="1">
      <c r="B726" s="1079"/>
      <c r="C726" s="1178"/>
      <c r="D726" s="1178"/>
      <c r="E726" s="1191" t="s">
        <v>3256</v>
      </c>
      <c r="F726" s="1372" t="s">
        <v>1386</v>
      </c>
      <c r="G726" s="1373"/>
      <c r="H726" s="1373"/>
      <c r="I726" s="1373"/>
      <c r="J726" s="1178"/>
      <c r="K726" s="1192">
        <v>570.696</v>
      </c>
      <c r="L726" s="1076"/>
      <c r="M726" s="1076"/>
      <c r="N726" s="1178"/>
      <c r="O726" s="1178"/>
      <c r="P726" s="1178"/>
      <c r="Q726" s="1178"/>
      <c r="R726" s="1078"/>
      <c r="T726" s="1077"/>
      <c r="U726" s="1076"/>
      <c r="V726" s="1076"/>
      <c r="W726" s="1076"/>
      <c r="X726" s="1076"/>
      <c r="Y726" s="1076"/>
      <c r="Z726" s="1076"/>
      <c r="AA726" s="1075"/>
      <c r="AT726" s="1074" t="s">
        <v>1285</v>
      </c>
      <c r="AU726" s="1074" t="s">
        <v>1284</v>
      </c>
      <c r="AV726" s="1073" t="s">
        <v>1261</v>
      </c>
      <c r="AW726" s="1073" t="s">
        <v>3670</v>
      </c>
      <c r="AX726" s="1073" t="s">
        <v>457</v>
      </c>
      <c r="AY726" s="1074" t="s">
        <v>1262</v>
      </c>
    </row>
    <row r="727" spans="2:65" s="1048" customFormat="1" ht="38.25" customHeight="1">
      <c r="B727" s="1072"/>
      <c r="C727" s="1185" t="s">
        <v>1671</v>
      </c>
      <c r="D727" s="1185" t="s">
        <v>1257</v>
      </c>
      <c r="E727" s="1186" t="s">
        <v>1652</v>
      </c>
      <c r="F727" s="1374" t="s">
        <v>1651</v>
      </c>
      <c r="G727" s="1374"/>
      <c r="H727" s="1374"/>
      <c r="I727" s="1374"/>
      <c r="J727" s="1187" t="s">
        <v>1287</v>
      </c>
      <c r="K727" s="1188">
        <v>0.614</v>
      </c>
      <c r="L727" s="1375">
        <v>0</v>
      </c>
      <c r="M727" s="1375"/>
      <c r="N727" s="1376">
        <f>ROUND(L727*K727,2)</f>
        <v>0</v>
      </c>
      <c r="O727" s="1376"/>
      <c r="P727" s="1376"/>
      <c r="Q727" s="1376"/>
      <c r="R727" s="1071"/>
      <c r="T727" s="1057" t="s">
        <v>3256</v>
      </c>
      <c r="U727" s="1070" t="s">
        <v>1256</v>
      </c>
      <c r="V727" s="1065"/>
      <c r="W727" s="1069">
        <f>V727*K727</f>
        <v>0</v>
      </c>
      <c r="X727" s="1069">
        <v>0</v>
      </c>
      <c r="Y727" s="1069">
        <f>X727*K727</f>
        <v>0</v>
      </c>
      <c r="Z727" s="1069">
        <v>0</v>
      </c>
      <c r="AA727" s="1068">
        <f>Z727*K727</f>
        <v>0</v>
      </c>
      <c r="AR727" s="1053" t="s">
        <v>1336</v>
      </c>
      <c r="AT727" s="1053" t="s">
        <v>1257</v>
      </c>
      <c r="AU727" s="1053" t="s">
        <v>1284</v>
      </c>
      <c r="AY727" s="1053" t="s">
        <v>1262</v>
      </c>
      <c r="BE727" s="1052">
        <f>IF(U727="základní",N727,0)</f>
        <v>0</v>
      </c>
      <c r="BF727" s="1052">
        <f>IF(U727="snížená",N727,0)</f>
        <v>0</v>
      </c>
      <c r="BG727" s="1052">
        <f>IF(U727="zákl. přenesená",N727,0)</f>
        <v>0</v>
      </c>
      <c r="BH727" s="1052">
        <f>IF(U727="sníž. přenesená",N727,0)</f>
        <v>0</v>
      </c>
      <c r="BI727" s="1052">
        <f>IF(U727="nulová",N727,0)</f>
        <v>0</v>
      </c>
      <c r="BJ727" s="1053" t="s">
        <v>457</v>
      </c>
      <c r="BK727" s="1052">
        <f>ROUND(L727*K727,2)</f>
        <v>0</v>
      </c>
      <c r="BL727" s="1053" t="s">
        <v>1336</v>
      </c>
      <c r="BM727" s="1053" t="s">
        <v>3814</v>
      </c>
    </row>
    <row r="728" spans="2:63" s="1087" customFormat="1" ht="29.85" customHeight="1">
      <c r="B728" s="1096"/>
      <c r="C728" s="1182"/>
      <c r="D728" s="1184" t="s">
        <v>1650</v>
      </c>
      <c r="E728" s="1184"/>
      <c r="F728" s="1184"/>
      <c r="G728" s="1184"/>
      <c r="H728" s="1184"/>
      <c r="I728" s="1184"/>
      <c r="J728" s="1184"/>
      <c r="K728" s="1184"/>
      <c r="L728" s="1097"/>
      <c r="M728" s="1097"/>
      <c r="N728" s="1388">
        <f>BK728</f>
        <v>0</v>
      </c>
      <c r="O728" s="1389"/>
      <c r="P728" s="1389"/>
      <c r="Q728" s="1389"/>
      <c r="R728" s="1095"/>
      <c r="T728" s="1094"/>
      <c r="U728" s="1092"/>
      <c r="V728" s="1092"/>
      <c r="W728" s="1093">
        <f>SUM(W729:W864)</f>
        <v>0</v>
      </c>
      <c r="X728" s="1092"/>
      <c r="Y728" s="1093">
        <f>SUM(Y729:Y864)</f>
        <v>0</v>
      </c>
      <c r="Z728" s="1092"/>
      <c r="AA728" s="1091">
        <f>SUM(AA729:AA864)</f>
        <v>0</v>
      </c>
      <c r="AR728" s="1089" t="s">
        <v>1284</v>
      </c>
      <c r="AT728" s="1090" t="s">
        <v>1259</v>
      </c>
      <c r="AU728" s="1090" t="s">
        <v>457</v>
      </c>
      <c r="AY728" s="1089" t="s">
        <v>1262</v>
      </c>
      <c r="BK728" s="1088">
        <f>SUM(BK729:BK864)</f>
        <v>0</v>
      </c>
    </row>
    <row r="729" spans="2:65" s="1048" customFormat="1" ht="25.5" customHeight="1">
      <c r="B729" s="1072"/>
      <c r="C729" s="1185" t="s">
        <v>1668</v>
      </c>
      <c r="D729" s="1185" t="s">
        <v>1257</v>
      </c>
      <c r="E729" s="1186" t="s">
        <v>1648</v>
      </c>
      <c r="F729" s="1374" t="s">
        <v>1647</v>
      </c>
      <c r="G729" s="1374"/>
      <c r="H729" s="1374"/>
      <c r="I729" s="1374"/>
      <c r="J729" s="1187" t="s">
        <v>1292</v>
      </c>
      <c r="K729" s="1188">
        <v>439.503</v>
      </c>
      <c r="L729" s="1375">
        <v>0</v>
      </c>
      <c r="M729" s="1375"/>
      <c r="N729" s="1376">
        <f>ROUND(L729*K729,2)</f>
        <v>0</v>
      </c>
      <c r="O729" s="1376"/>
      <c r="P729" s="1376"/>
      <c r="Q729" s="1376"/>
      <c r="R729" s="1071"/>
      <c r="T729" s="1057" t="s">
        <v>3256</v>
      </c>
      <c r="U729" s="1070" t="s">
        <v>1256</v>
      </c>
      <c r="V729" s="1065"/>
      <c r="W729" s="1069">
        <f>V729*K729</f>
        <v>0</v>
      </c>
      <c r="X729" s="1069">
        <v>0</v>
      </c>
      <c r="Y729" s="1069">
        <f>X729*K729</f>
        <v>0</v>
      </c>
      <c r="Z729" s="1069">
        <v>0</v>
      </c>
      <c r="AA729" s="1068">
        <f>Z729*K729</f>
        <v>0</v>
      </c>
      <c r="AR729" s="1053" t="s">
        <v>1336</v>
      </c>
      <c r="AT729" s="1053" t="s">
        <v>1257</v>
      </c>
      <c r="AU729" s="1053" t="s">
        <v>1284</v>
      </c>
      <c r="AY729" s="1053" t="s">
        <v>1262</v>
      </c>
      <c r="BE729" s="1052">
        <f>IF(U729="základní",N729,0)</f>
        <v>0</v>
      </c>
      <c r="BF729" s="1052">
        <f>IF(U729="snížená",N729,0)</f>
        <v>0</v>
      </c>
      <c r="BG729" s="1052">
        <f>IF(U729="zákl. přenesená",N729,0)</f>
        <v>0</v>
      </c>
      <c r="BH729" s="1052">
        <f>IF(U729="sníž. přenesená",N729,0)</f>
        <v>0</v>
      </c>
      <c r="BI729" s="1052">
        <f>IF(U729="nulová",N729,0)</f>
        <v>0</v>
      </c>
      <c r="BJ729" s="1053" t="s">
        <v>457</v>
      </c>
      <c r="BK729" s="1052">
        <f>ROUND(L729*K729,2)</f>
        <v>0</v>
      </c>
      <c r="BL729" s="1053" t="s">
        <v>1336</v>
      </c>
      <c r="BM729" s="1053" t="s">
        <v>3813</v>
      </c>
    </row>
    <row r="730" spans="2:51" s="1080" customFormat="1" ht="16.5" customHeight="1">
      <c r="B730" s="1086"/>
      <c r="C730" s="1177"/>
      <c r="D730" s="1177"/>
      <c r="E730" s="1189" t="s">
        <v>3256</v>
      </c>
      <c r="F730" s="1377" t="s">
        <v>1646</v>
      </c>
      <c r="G730" s="1378"/>
      <c r="H730" s="1378"/>
      <c r="I730" s="1378"/>
      <c r="J730" s="1177"/>
      <c r="K730" s="1190">
        <v>7.8</v>
      </c>
      <c r="L730" s="1083"/>
      <c r="M730" s="1083"/>
      <c r="N730" s="1177"/>
      <c r="O730" s="1177"/>
      <c r="P730" s="1177"/>
      <c r="Q730" s="1177"/>
      <c r="R730" s="1085"/>
      <c r="T730" s="1084"/>
      <c r="U730" s="1083"/>
      <c r="V730" s="1083"/>
      <c r="W730" s="1083"/>
      <c r="X730" s="1083"/>
      <c r="Y730" s="1083"/>
      <c r="Z730" s="1083"/>
      <c r="AA730" s="1082"/>
      <c r="AT730" s="1081" t="s">
        <v>1285</v>
      </c>
      <c r="AU730" s="1081" t="s">
        <v>1284</v>
      </c>
      <c r="AV730" s="1080" t="s">
        <v>1284</v>
      </c>
      <c r="AW730" s="1080" t="s">
        <v>3670</v>
      </c>
      <c r="AX730" s="1080" t="s">
        <v>1258</v>
      </c>
      <c r="AY730" s="1081" t="s">
        <v>1262</v>
      </c>
    </row>
    <row r="731" spans="2:51" s="1080" customFormat="1" ht="16.5" customHeight="1">
      <c r="B731" s="1086"/>
      <c r="C731" s="1177"/>
      <c r="D731" s="1177"/>
      <c r="E731" s="1189" t="s">
        <v>3256</v>
      </c>
      <c r="F731" s="1379" t="s">
        <v>1645</v>
      </c>
      <c r="G731" s="1380"/>
      <c r="H731" s="1380"/>
      <c r="I731" s="1380"/>
      <c r="J731" s="1177"/>
      <c r="K731" s="1190">
        <v>210.925</v>
      </c>
      <c r="L731" s="1083"/>
      <c r="M731" s="1083"/>
      <c r="N731" s="1177"/>
      <c r="O731" s="1177"/>
      <c r="P731" s="1177"/>
      <c r="Q731" s="1177"/>
      <c r="R731" s="1085"/>
      <c r="T731" s="1084"/>
      <c r="U731" s="1083"/>
      <c r="V731" s="1083"/>
      <c r="W731" s="1083"/>
      <c r="X731" s="1083"/>
      <c r="Y731" s="1083"/>
      <c r="Z731" s="1083"/>
      <c r="AA731" s="1082"/>
      <c r="AT731" s="1081" t="s">
        <v>1285</v>
      </c>
      <c r="AU731" s="1081" t="s">
        <v>1284</v>
      </c>
      <c r="AV731" s="1080" t="s">
        <v>1284</v>
      </c>
      <c r="AW731" s="1080" t="s">
        <v>3670</v>
      </c>
      <c r="AX731" s="1080" t="s">
        <v>1258</v>
      </c>
      <c r="AY731" s="1081" t="s">
        <v>1262</v>
      </c>
    </row>
    <row r="732" spans="2:51" s="1080" customFormat="1" ht="25.5" customHeight="1">
      <c r="B732" s="1086"/>
      <c r="C732" s="1177"/>
      <c r="D732" s="1177"/>
      <c r="E732" s="1189" t="s">
        <v>3256</v>
      </c>
      <c r="F732" s="1379" t="s">
        <v>1644</v>
      </c>
      <c r="G732" s="1380"/>
      <c r="H732" s="1380"/>
      <c r="I732" s="1380"/>
      <c r="J732" s="1177"/>
      <c r="K732" s="1190">
        <v>220.778</v>
      </c>
      <c r="L732" s="1083"/>
      <c r="M732" s="1083"/>
      <c r="N732" s="1177"/>
      <c r="O732" s="1177"/>
      <c r="P732" s="1177"/>
      <c r="Q732" s="1177"/>
      <c r="R732" s="1085"/>
      <c r="T732" s="1084"/>
      <c r="U732" s="1083"/>
      <c r="V732" s="1083"/>
      <c r="W732" s="1083"/>
      <c r="X732" s="1083"/>
      <c r="Y732" s="1083"/>
      <c r="Z732" s="1083"/>
      <c r="AA732" s="1082"/>
      <c r="AT732" s="1081" t="s">
        <v>1285</v>
      </c>
      <c r="AU732" s="1081" t="s">
        <v>1284</v>
      </c>
      <c r="AV732" s="1080" t="s">
        <v>1284</v>
      </c>
      <c r="AW732" s="1080" t="s">
        <v>3670</v>
      </c>
      <c r="AX732" s="1080" t="s">
        <v>1258</v>
      </c>
      <c r="AY732" s="1081" t="s">
        <v>1262</v>
      </c>
    </row>
    <row r="733" spans="2:51" s="1073" customFormat="1" ht="16.5" customHeight="1">
      <c r="B733" s="1079"/>
      <c r="C733" s="1178"/>
      <c r="D733" s="1178"/>
      <c r="E733" s="1191" t="s">
        <v>3256</v>
      </c>
      <c r="F733" s="1372" t="s">
        <v>1386</v>
      </c>
      <c r="G733" s="1373"/>
      <c r="H733" s="1373"/>
      <c r="I733" s="1373"/>
      <c r="J733" s="1178"/>
      <c r="K733" s="1192">
        <v>439.503</v>
      </c>
      <c r="L733" s="1076"/>
      <c r="M733" s="1076"/>
      <c r="N733" s="1178"/>
      <c r="O733" s="1178"/>
      <c r="P733" s="1178"/>
      <c r="Q733" s="1178"/>
      <c r="R733" s="1078"/>
      <c r="T733" s="1077"/>
      <c r="U733" s="1076"/>
      <c r="V733" s="1076"/>
      <c r="W733" s="1076"/>
      <c r="X733" s="1076"/>
      <c r="Y733" s="1076"/>
      <c r="Z733" s="1076"/>
      <c r="AA733" s="1075"/>
      <c r="AT733" s="1074" t="s">
        <v>1285</v>
      </c>
      <c r="AU733" s="1074" t="s">
        <v>1284</v>
      </c>
      <c r="AV733" s="1073" t="s">
        <v>1261</v>
      </c>
      <c r="AW733" s="1073" t="s">
        <v>3670</v>
      </c>
      <c r="AX733" s="1073" t="s">
        <v>457</v>
      </c>
      <c r="AY733" s="1074" t="s">
        <v>1262</v>
      </c>
    </row>
    <row r="734" spans="2:65" s="1048" customFormat="1" ht="16.5" customHeight="1">
      <c r="B734" s="1072"/>
      <c r="C734" s="1185" t="s">
        <v>1665</v>
      </c>
      <c r="D734" s="1185" t="s">
        <v>1257</v>
      </c>
      <c r="E734" s="1186" t="s">
        <v>1642</v>
      </c>
      <c r="F734" s="1374" t="s">
        <v>1641</v>
      </c>
      <c r="G734" s="1374"/>
      <c r="H734" s="1374"/>
      <c r="I734" s="1374"/>
      <c r="J734" s="1187" t="s">
        <v>14</v>
      </c>
      <c r="K734" s="1188">
        <v>32.9</v>
      </c>
      <c r="L734" s="1375">
        <v>0</v>
      </c>
      <c r="M734" s="1375"/>
      <c r="N734" s="1376">
        <f>ROUND(L734*K734,2)</f>
        <v>0</v>
      </c>
      <c r="O734" s="1376"/>
      <c r="P734" s="1376"/>
      <c r="Q734" s="1376"/>
      <c r="R734" s="1071"/>
      <c r="T734" s="1057" t="s">
        <v>3256</v>
      </c>
      <c r="U734" s="1070" t="s">
        <v>1256</v>
      </c>
      <c r="V734" s="1065"/>
      <c r="W734" s="1069">
        <f>V734*K734</f>
        <v>0</v>
      </c>
      <c r="X734" s="1069">
        <v>0</v>
      </c>
      <c r="Y734" s="1069">
        <f>X734*K734</f>
        <v>0</v>
      </c>
      <c r="Z734" s="1069">
        <v>0</v>
      </c>
      <c r="AA734" s="1068">
        <f>Z734*K734</f>
        <v>0</v>
      </c>
      <c r="AR734" s="1053" t="s">
        <v>1336</v>
      </c>
      <c r="AT734" s="1053" t="s">
        <v>1257</v>
      </c>
      <c r="AU734" s="1053" t="s">
        <v>1284</v>
      </c>
      <c r="AY734" s="1053" t="s">
        <v>1262</v>
      </c>
      <c r="BE734" s="1052">
        <f>IF(U734="základní",N734,0)</f>
        <v>0</v>
      </c>
      <c r="BF734" s="1052">
        <f>IF(U734="snížená",N734,0)</f>
        <v>0</v>
      </c>
      <c r="BG734" s="1052">
        <f>IF(U734="zákl. přenesená",N734,0)</f>
        <v>0</v>
      </c>
      <c r="BH734" s="1052">
        <f>IF(U734="sníž. přenesená",N734,0)</f>
        <v>0</v>
      </c>
      <c r="BI734" s="1052">
        <f>IF(U734="nulová",N734,0)</f>
        <v>0</v>
      </c>
      <c r="BJ734" s="1053" t="s">
        <v>457</v>
      </c>
      <c r="BK734" s="1052">
        <f>ROUND(L734*K734,2)</f>
        <v>0</v>
      </c>
      <c r="BL734" s="1053" t="s">
        <v>1336</v>
      </c>
      <c r="BM734" s="1053" t="s">
        <v>3812</v>
      </c>
    </row>
    <row r="735" spans="2:65" s="1048" customFormat="1" ht="16.5" customHeight="1">
      <c r="B735" s="1072"/>
      <c r="C735" s="1185" t="s">
        <v>1662</v>
      </c>
      <c r="D735" s="1185" t="s">
        <v>1257</v>
      </c>
      <c r="E735" s="1186" t="s">
        <v>1639</v>
      </c>
      <c r="F735" s="1374" t="s">
        <v>1638</v>
      </c>
      <c r="G735" s="1374"/>
      <c r="H735" s="1374"/>
      <c r="I735" s="1374"/>
      <c r="J735" s="1187" t="s">
        <v>14</v>
      </c>
      <c r="K735" s="1188">
        <v>123.5</v>
      </c>
      <c r="L735" s="1375">
        <v>0</v>
      </c>
      <c r="M735" s="1375"/>
      <c r="N735" s="1376">
        <f>ROUND(L735*K735,2)</f>
        <v>0</v>
      </c>
      <c r="O735" s="1376"/>
      <c r="P735" s="1376"/>
      <c r="Q735" s="1376"/>
      <c r="R735" s="1071"/>
      <c r="T735" s="1057" t="s">
        <v>3256</v>
      </c>
      <c r="U735" s="1070" t="s">
        <v>1256</v>
      </c>
      <c r="V735" s="1065"/>
      <c r="W735" s="1069">
        <f>V735*K735</f>
        <v>0</v>
      </c>
      <c r="X735" s="1069">
        <v>0</v>
      </c>
      <c r="Y735" s="1069">
        <f>X735*K735</f>
        <v>0</v>
      </c>
      <c r="Z735" s="1069">
        <v>0</v>
      </c>
      <c r="AA735" s="1068">
        <f>Z735*K735</f>
        <v>0</v>
      </c>
      <c r="AR735" s="1053" t="s">
        <v>1336</v>
      </c>
      <c r="AT735" s="1053" t="s">
        <v>1257</v>
      </c>
      <c r="AU735" s="1053" t="s">
        <v>1284</v>
      </c>
      <c r="AY735" s="1053" t="s">
        <v>1262</v>
      </c>
      <c r="BE735" s="1052">
        <f>IF(U735="základní",N735,0)</f>
        <v>0</v>
      </c>
      <c r="BF735" s="1052">
        <f>IF(U735="snížená",N735,0)</f>
        <v>0</v>
      </c>
      <c r="BG735" s="1052">
        <f>IF(U735="zákl. přenesená",N735,0)</f>
        <v>0</v>
      </c>
      <c r="BH735" s="1052">
        <f>IF(U735="sníž. přenesená",N735,0)</f>
        <v>0</v>
      </c>
      <c r="BI735" s="1052">
        <f>IF(U735="nulová",N735,0)</f>
        <v>0</v>
      </c>
      <c r="BJ735" s="1053" t="s">
        <v>457</v>
      </c>
      <c r="BK735" s="1052">
        <f>ROUND(L735*K735,2)</f>
        <v>0</v>
      </c>
      <c r="BL735" s="1053" t="s">
        <v>1336</v>
      </c>
      <c r="BM735" s="1053" t="s">
        <v>3811</v>
      </c>
    </row>
    <row r="736" spans="2:65" s="1048" customFormat="1" ht="16.5" customHeight="1">
      <c r="B736" s="1072"/>
      <c r="C736" s="1185" t="s">
        <v>1653</v>
      </c>
      <c r="D736" s="1185" t="s">
        <v>1257</v>
      </c>
      <c r="E736" s="1186" t="s">
        <v>1636</v>
      </c>
      <c r="F736" s="1374" t="s">
        <v>1635</v>
      </c>
      <c r="G736" s="1374"/>
      <c r="H736" s="1374"/>
      <c r="I736" s="1374"/>
      <c r="J736" s="1187" t="s">
        <v>14</v>
      </c>
      <c r="K736" s="1188">
        <v>1.5</v>
      </c>
      <c r="L736" s="1375">
        <v>0</v>
      </c>
      <c r="M736" s="1375"/>
      <c r="N736" s="1376">
        <f>ROUND(L736*K736,2)</f>
        <v>0</v>
      </c>
      <c r="O736" s="1376"/>
      <c r="P736" s="1376"/>
      <c r="Q736" s="1376"/>
      <c r="R736" s="1071"/>
      <c r="T736" s="1057" t="s">
        <v>3256</v>
      </c>
      <c r="U736" s="1070" t="s">
        <v>1256</v>
      </c>
      <c r="V736" s="1065"/>
      <c r="W736" s="1069">
        <f>V736*K736</f>
        <v>0</v>
      </c>
      <c r="X736" s="1069">
        <v>0</v>
      </c>
      <c r="Y736" s="1069">
        <f>X736*K736</f>
        <v>0</v>
      </c>
      <c r="Z736" s="1069">
        <v>0</v>
      </c>
      <c r="AA736" s="1068">
        <f>Z736*K736</f>
        <v>0</v>
      </c>
      <c r="AR736" s="1053" t="s">
        <v>1336</v>
      </c>
      <c r="AT736" s="1053" t="s">
        <v>1257</v>
      </c>
      <c r="AU736" s="1053" t="s">
        <v>1284</v>
      </c>
      <c r="AY736" s="1053" t="s">
        <v>1262</v>
      </c>
      <c r="BE736" s="1052">
        <f>IF(U736="základní",N736,0)</f>
        <v>0</v>
      </c>
      <c r="BF736" s="1052">
        <f>IF(U736="snížená",N736,0)</f>
        <v>0</v>
      </c>
      <c r="BG736" s="1052">
        <f>IF(U736="zákl. přenesená",N736,0)</f>
        <v>0</v>
      </c>
      <c r="BH736" s="1052">
        <f>IF(U736="sníž. přenesená",N736,0)</f>
        <v>0</v>
      </c>
      <c r="BI736" s="1052">
        <f>IF(U736="nulová",N736,0)</f>
        <v>0</v>
      </c>
      <c r="BJ736" s="1053" t="s">
        <v>457</v>
      </c>
      <c r="BK736" s="1052">
        <f>ROUND(L736*K736,2)</f>
        <v>0</v>
      </c>
      <c r="BL736" s="1053" t="s">
        <v>1336</v>
      </c>
      <c r="BM736" s="1053" t="s">
        <v>3810</v>
      </c>
    </row>
    <row r="737" spans="2:65" s="1048" customFormat="1" ht="16.5" customHeight="1">
      <c r="B737" s="1072"/>
      <c r="C737" s="1185" t="s">
        <v>1649</v>
      </c>
      <c r="D737" s="1185" t="s">
        <v>1257</v>
      </c>
      <c r="E737" s="1186" t="s">
        <v>1633</v>
      </c>
      <c r="F737" s="1374" t="s">
        <v>1632</v>
      </c>
      <c r="G737" s="1374"/>
      <c r="H737" s="1374"/>
      <c r="I737" s="1374"/>
      <c r="J737" s="1187" t="s">
        <v>14</v>
      </c>
      <c r="K737" s="1188">
        <v>10.14</v>
      </c>
      <c r="L737" s="1375">
        <v>0</v>
      </c>
      <c r="M737" s="1375"/>
      <c r="N737" s="1376">
        <f>ROUND(L737*K737,2)</f>
        <v>0</v>
      </c>
      <c r="O737" s="1376"/>
      <c r="P737" s="1376"/>
      <c r="Q737" s="1376"/>
      <c r="R737" s="1071"/>
      <c r="T737" s="1057" t="s">
        <v>3256</v>
      </c>
      <c r="U737" s="1070" t="s">
        <v>1256</v>
      </c>
      <c r="V737" s="1065"/>
      <c r="W737" s="1069">
        <f>V737*K737</f>
        <v>0</v>
      </c>
      <c r="X737" s="1069">
        <v>0</v>
      </c>
      <c r="Y737" s="1069">
        <f>X737*K737</f>
        <v>0</v>
      </c>
      <c r="Z737" s="1069">
        <v>0</v>
      </c>
      <c r="AA737" s="1068">
        <f>Z737*K737</f>
        <v>0</v>
      </c>
      <c r="AR737" s="1053" t="s">
        <v>1336</v>
      </c>
      <c r="AT737" s="1053" t="s">
        <v>1257</v>
      </c>
      <c r="AU737" s="1053" t="s">
        <v>1284</v>
      </c>
      <c r="AY737" s="1053" t="s">
        <v>1262</v>
      </c>
      <c r="BE737" s="1052">
        <f>IF(U737="základní",N737,0)</f>
        <v>0</v>
      </c>
      <c r="BF737" s="1052">
        <f>IF(U737="snížená",N737,0)</f>
        <v>0</v>
      </c>
      <c r="BG737" s="1052">
        <f>IF(U737="zákl. přenesená",N737,0)</f>
        <v>0</v>
      </c>
      <c r="BH737" s="1052">
        <f>IF(U737="sníž. přenesená",N737,0)</f>
        <v>0</v>
      </c>
      <c r="BI737" s="1052">
        <f>IF(U737="nulová",N737,0)</f>
        <v>0</v>
      </c>
      <c r="BJ737" s="1053" t="s">
        <v>457</v>
      </c>
      <c r="BK737" s="1052">
        <f>ROUND(L737*K737,2)</f>
        <v>0</v>
      </c>
      <c r="BL737" s="1053" t="s">
        <v>1336</v>
      </c>
      <c r="BM737" s="1053" t="s">
        <v>3809</v>
      </c>
    </row>
    <row r="738" spans="2:51" s="1080" customFormat="1" ht="16.5" customHeight="1">
      <c r="B738" s="1086"/>
      <c r="C738" s="1177"/>
      <c r="D738" s="1177"/>
      <c r="E738" s="1189" t="s">
        <v>3256</v>
      </c>
      <c r="F738" s="1377" t="s">
        <v>3607</v>
      </c>
      <c r="G738" s="1378"/>
      <c r="H738" s="1378"/>
      <c r="I738" s="1378"/>
      <c r="J738" s="1177"/>
      <c r="K738" s="1190">
        <v>10.14</v>
      </c>
      <c r="L738" s="1083"/>
      <c r="M738" s="1083"/>
      <c r="N738" s="1177"/>
      <c r="O738" s="1177"/>
      <c r="P738" s="1177"/>
      <c r="Q738" s="1177"/>
      <c r="R738" s="1085"/>
      <c r="T738" s="1084"/>
      <c r="U738" s="1083"/>
      <c r="V738" s="1083"/>
      <c r="W738" s="1083"/>
      <c r="X738" s="1083"/>
      <c r="Y738" s="1083"/>
      <c r="Z738" s="1083"/>
      <c r="AA738" s="1082"/>
      <c r="AT738" s="1081" t="s">
        <v>1285</v>
      </c>
      <c r="AU738" s="1081" t="s">
        <v>1284</v>
      </c>
      <c r="AV738" s="1080" t="s">
        <v>1284</v>
      </c>
      <c r="AW738" s="1080" t="s">
        <v>3670</v>
      </c>
      <c r="AX738" s="1080" t="s">
        <v>1258</v>
      </c>
      <c r="AY738" s="1081" t="s">
        <v>1262</v>
      </c>
    </row>
    <row r="739" spans="2:51" s="1073" customFormat="1" ht="16.5" customHeight="1">
      <c r="B739" s="1079"/>
      <c r="C739" s="1178"/>
      <c r="D739" s="1178"/>
      <c r="E739" s="1191" t="s">
        <v>3256</v>
      </c>
      <c r="F739" s="1372" t="s">
        <v>1386</v>
      </c>
      <c r="G739" s="1373"/>
      <c r="H739" s="1373"/>
      <c r="I739" s="1373"/>
      <c r="J739" s="1178"/>
      <c r="K739" s="1192">
        <v>10.14</v>
      </c>
      <c r="L739" s="1076"/>
      <c r="M739" s="1076"/>
      <c r="N739" s="1178"/>
      <c r="O739" s="1178"/>
      <c r="P739" s="1178"/>
      <c r="Q739" s="1178"/>
      <c r="R739" s="1078"/>
      <c r="T739" s="1077"/>
      <c r="U739" s="1076"/>
      <c r="V739" s="1076"/>
      <c r="W739" s="1076"/>
      <c r="X739" s="1076"/>
      <c r="Y739" s="1076"/>
      <c r="Z739" s="1076"/>
      <c r="AA739" s="1075"/>
      <c r="AT739" s="1074" t="s">
        <v>1285</v>
      </c>
      <c r="AU739" s="1074" t="s">
        <v>1284</v>
      </c>
      <c r="AV739" s="1073" t="s">
        <v>1261</v>
      </c>
      <c r="AW739" s="1073" t="s">
        <v>3670</v>
      </c>
      <c r="AX739" s="1073" t="s">
        <v>457</v>
      </c>
      <c r="AY739" s="1074" t="s">
        <v>1262</v>
      </c>
    </row>
    <row r="740" spans="2:65" s="1048" customFormat="1" ht="16.5" customHeight="1">
      <c r="B740" s="1072"/>
      <c r="C740" s="1185" t="s">
        <v>1643</v>
      </c>
      <c r="D740" s="1185" t="s">
        <v>1257</v>
      </c>
      <c r="E740" s="1186" t="s">
        <v>1630</v>
      </c>
      <c r="F740" s="1374" t="s">
        <v>1629</v>
      </c>
      <c r="G740" s="1374"/>
      <c r="H740" s="1374"/>
      <c r="I740" s="1374"/>
      <c r="J740" s="1187" t="s">
        <v>15</v>
      </c>
      <c r="K740" s="1188">
        <v>1</v>
      </c>
      <c r="L740" s="1375">
        <v>0</v>
      </c>
      <c r="M740" s="1375"/>
      <c r="N740" s="1376">
        <f>ROUND(L740*K740,2)</f>
        <v>0</v>
      </c>
      <c r="O740" s="1376"/>
      <c r="P740" s="1376"/>
      <c r="Q740" s="1376"/>
      <c r="R740" s="1071"/>
      <c r="T740" s="1057" t="s">
        <v>3256</v>
      </c>
      <c r="U740" s="1070" t="s">
        <v>1256</v>
      </c>
      <c r="V740" s="1065"/>
      <c r="W740" s="1069">
        <f>V740*K740</f>
        <v>0</v>
      </c>
      <c r="X740" s="1069">
        <v>0</v>
      </c>
      <c r="Y740" s="1069">
        <f>X740*K740</f>
        <v>0</v>
      </c>
      <c r="Z740" s="1069">
        <v>0</v>
      </c>
      <c r="AA740" s="1068">
        <f>Z740*K740</f>
        <v>0</v>
      </c>
      <c r="AR740" s="1053" t="s">
        <v>1336</v>
      </c>
      <c r="AT740" s="1053" t="s">
        <v>1257</v>
      </c>
      <c r="AU740" s="1053" t="s">
        <v>1284</v>
      </c>
      <c r="AY740" s="1053" t="s">
        <v>1262</v>
      </c>
      <c r="BE740" s="1052">
        <f>IF(U740="základní",N740,0)</f>
        <v>0</v>
      </c>
      <c r="BF740" s="1052">
        <f>IF(U740="snížená",N740,0)</f>
        <v>0</v>
      </c>
      <c r="BG740" s="1052">
        <f>IF(U740="zákl. přenesená",N740,0)</f>
        <v>0</v>
      </c>
      <c r="BH740" s="1052">
        <f>IF(U740="sníž. přenesená",N740,0)</f>
        <v>0</v>
      </c>
      <c r="BI740" s="1052">
        <f>IF(U740="nulová",N740,0)</f>
        <v>0</v>
      </c>
      <c r="BJ740" s="1053" t="s">
        <v>457</v>
      </c>
      <c r="BK740" s="1052">
        <f>ROUND(L740*K740,2)</f>
        <v>0</v>
      </c>
      <c r="BL740" s="1053" t="s">
        <v>1336</v>
      </c>
      <c r="BM740" s="1053" t="s">
        <v>3808</v>
      </c>
    </row>
    <row r="741" spans="2:65" s="1048" customFormat="1" ht="16.5" customHeight="1">
      <c r="B741" s="1072"/>
      <c r="C741" s="1185" t="s">
        <v>1640</v>
      </c>
      <c r="D741" s="1185" t="s">
        <v>1257</v>
      </c>
      <c r="E741" s="1186" t="s">
        <v>1627</v>
      </c>
      <c r="F741" s="1374" t="s">
        <v>1626</v>
      </c>
      <c r="G741" s="1374"/>
      <c r="H741" s="1374"/>
      <c r="I741" s="1374"/>
      <c r="J741" s="1187" t="s">
        <v>15</v>
      </c>
      <c r="K741" s="1188">
        <v>29</v>
      </c>
      <c r="L741" s="1375">
        <v>0</v>
      </c>
      <c r="M741" s="1375"/>
      <c r="N741" s="1376">
        <f>ROUND(L741*K741,2)</f>
        <v>0</v>
      </c>
      <c r="O741" s="1376"/>
      <c r="P741" s="1376"/>
      <c r="Q741" s="1376"/>
      <c r="R741" s="1071"/>
      <c r="T741" s="1057" t="s">
        <v>3256</v>
      </c>
      <c r="U741" s="1070" t="s">
        <v>1256</v>
      </c>
      <c r="V741" s="1065"/>
      <c r="W741" s="1069">
        <f>V741*K741</f>
        <v>0</v>
      </c>
      <c r="X741" s="1069">
        <v>0</v>
      </c>
      <c r="Y741" s="1069">
        <f>X741*K741</f>
        <v>0</v>
      </c>
      <c r="Z741" s="1069">
        <v>0</v>
      </c>
      <c r="AA741" s="1068">
        <f>Z741*K741</f>
        <v>0</v>
      </c>
      <c r="AR741" s="1053" t="s">
        <v>1336</v>
      </c>
      <c r="AT741" s="1053" t="s">
        <v>1257</v>
      </c>
      <c r="AU741" s="1053" t="s">
        <v>1284</v>
      </c>
      <c r="AY741" s="1053" t="s">
        <v>1262</v>
      </c>
      <c r="BE741" s="1052">
        <f>IF(U741="základní",N741,0)</f>
        <v>0</v>
      </c>
      <c r="BF741" s="1052">
        <f>IF(U741="snížená",N741,0)</f>
        <v>0</v>
      </c>
      <c r="BG741" s="1052">
        <f>IF(U741="zákl. přenesená",N741,0)</f>
        <v>0</v>
      </c>
      <c r="BH741" s="1052">
        <f>IF(U741="sníž. přenesená",N741,0)</f>
        <v>0</v>
      </c>
      <c r="BI741" s="1052">
        <f>IF(U741="nulová",N741,0)</f>
        <v>0</v>
      </c>
      <c r="BJ741" s="1053" t="s">
        <v>457</v>
      </c>
      <c r="BK741" s="1052">
        <f>ROUND(L741*K741,2)</f>
        <v>0</v>
      </c>
      <c r="BL741" s="1053" t="s">
        <v>1336</v>
      </c>
      <c r="BM741" s="1053" t="s">
        <v>3807</v>
      </c>
    </row>
    <row r="742" spans="2:51" s="1080" customFormat="1" ht="16.5" customHeight="1">
      <c r="B742" s="1086"/>
      <c r="C742" s="1177"/>
      <c r="D742" s="1177"/>
      <c r="E742" s="1189" t="s">
        <v>3256</v>
      </c>
      <c r="F742" s="1377" t="s">
        <v>1625</v>
      </c>
      <c r="G742" s="1378"/>
      <c r="H742" s="1378"/>
      <c r="I742" s="1378"/>
      <c r="J742" s="1177"/>
      <c r="K742" s="1190">
        <v>16</v>
      </c>
      <c r="L742" s="1083"/>
      <c r="M742" s="1083"/>
      <c r="N742" s="1177"/>
      <c r="O742" s="1177"/>
      <c r="P742" s="1177"/>
      <c r="Q742" s="1177"/>
      <c r="R742" s="1085"/>
      <c r="T742" s="1084"/>
      <c r="U742" s="1083"/>
      <c r="V742" s="1083"/>
      <c r="W742" s="1083"/>
      <c r="X742" s="1083"/>
      <c r="Y742" s="1083"/>
      <c r="Z742" s="1083"/>
      <c r="AA742" s="1082"/>
      <c r="AT742" s="1081" t="s">
        <v>1285</v>
      </c>
      <c r="AU742" s="1081" t="s">
        <v>1284</v>
      </c>
      <c r="AV742" s="1080" t="s">
        <v>1284</v>
      </c>
      <c r="AW742" s="1080" t="s">
        <v>3670</v>
      </c>
      <c r="AX742" s="1080" t="s">
        <v>1258</v>
      </c>
      <c r="AY742" s="1081" t="s">
        <v>1262</v>
      </c>
    </row>
    <row r="743" spans="2:51" s="1080" customFormat="1" ht="16.5" customHeight="1">
      <c r="B743" s="1086"/>
      <c r="C743" s="1177"/>
      <c r="D743" s="1177"/>
      <c r="E743" s="1189" t="s">
        <v>3256</v>
      </c>
      <c r="F743" s="1379" t="s">
        <v>1624</v>
      </c>
      <c r="G743" s="1380"/>
      <c r="H743" s="1380"/>
      <c r="I743" s="1380"/>
      <c r="J743" s="1177"/>
      <c r="K743" s="1190">
        <v>10</v>
      </c>
      <c r="L743" s="1083"/>
      <c r="M743" s="1083"/>
      <c r="N743" s="1177"/>
      <c r="O743" s="1177"/>
      <c r="P743" s="1177"/>
      <c r="Q743" s="1177"/>
      <c r="R743" s="1085"/>
      <c r="T743" s="1084"/>
      <c r="U743" s="1083"/>
      <c r="V743" s="1083"/>
      <c r="W743" s="1083"/>
      <c r="X743" s="1083"/>
      <c r="Y743" s="1083"/>
      <c r="Z743" s="1083"/>
      <c r="AA743" s="1082"/>
      <c r="AT743" s="1081" t="s">
        <v>1285</v>
      </c>
      <c r="AU743" s="1081" t="s">
        <v>1284</v>
      </c>
      <c r="AV743" s="1080" t="s">
        <v>1284</v>
      </c>
      <c r="AW743" s="1080" t="s">
        <v>3670</v>
      </c>
      <c r="AX743" s="1080" t="s">
        <v>1258</v>
      </c>
      <c r="AY743" s="1081" t="s">
        <v>1262</v>
      </c>
    </row>
    <row r="744" spans="2:51" s="1080" customFormat="1" ht="16.5" customHeight="1">
      <c r="B744" s="1086"/>
      <c r="C744" s="1177"/>
      <c r="D744" s="1177"/>
      <c r="E744" s="1189" t="s">
        <v>3256</v>
      </c>
      <c r="F744" s="1379" t="s">
        <v>3606</v>
      </c>
      <c r="G744" s="1380"/>
      <c r="H744" s="1380"/>
      <c r="I744" s="1380"/>
      <c r="J744" s="1177"/>
      <c r="K744" s="1190">
        <v>3</v>
      </c>
      <c r="L744" s="1083"/>
      <c r="M744" s="1083"/>
      <c r="N744" s="1177"/>
      <c r="O744" s="1177"/>
      <c r="P744" s="1177"/>
      <c r="Q744" s="1177"/>
      <c r="R744" s="1085"/>
      <c r="T744" s="1084"/>
      <c r="U744" s="1083"/>
      <c r="V744" s="1083"/>
      <c r="W744" s="1083"/>
      <c r="X744" s="1083"/>
      <c r="Y744" s="1083"/>
      <c r="Z744" s="1083"/>
      <c r="AA744" s="1082"/>
      <c r="AT744" s="1081" t="s">
        <v>1285</v>
      </c>
      <c r="AU744" s="1081" t="s">
        <v>1284</v>
      </c>
      <c r="AV744" s="1080" t="s">
        <v>1284</v>
      </c>
      <c r="AW744" s="1080" t="s">
        <v>3670</v>
      </c>
      <c r="AX744" s="1080" t="s">
        <v>1258</v>
      </c>
      <c r="AY744" s="1081" t="s">
        <v>1262</v>
      </c>
    </row>
    <row r="745" spans="2:51" s="1073" customFormat="1" ht="16.5" customHeight="1">
      <c r="B745" s="1079"/>
      <c r="C745" s="1178"/>
      <c r="D745" s="1178"/>
      <c r="E745" s="1191" t="s">
        <v>3256</v>
      </c>
      <c r="F745" s="1372" t="s">
        <v>1386</v>
      </c>
      <c r="G745" s="1373"/>
      <c r="H745" s="1373"/>
      <c r="I745" s="1373"/>
      <c r="J745" s="1178"/>
      <c r="K745" s="1192">
        <v>29</v>
      </c>
      <c r="L745" s="1076"/>
      <c r="M745" s="1076"/>
      <c r="N745" s="1178"/>
      <c r="O745" s="1178"/>
      <c r="P745" s="1178"/>
      <c r="Q745" s="1178"/>
      <c r="R745" s="1078"/>
      <c r="T745" s="1077"/>
      <c r="U745" s="1076"/>
      <c r="V745" s="1076"/>
      <c r="W745" s="1076"/>
      <c r="X745" s="1076"/>
      <c r="Y745" s="1076"/>
      <c r="Z745" s="1076"/>
      <c r="AA745" s="1075"/>
      <c r="AT745" s="1074" t="s">
        <v>1285</v>
      </c>
      <c r="AU745" s="1074" t="s">
        <v>1284</v>
      </c>
      <c r="AV745" s="1073" t="s">
        <v>1261</v>
      </c>
      <c r="AW745" s="1073" t="s">
        <v>3670</v>
      </c>
      <c r="AX745" s="1073" t="s">
        <v>457</v>
      </c>
      <c r="AY745" s="1074" t="s">
        <v>1262</v>
      </c>
    </row>
    <row r="746" spans="2:65" s="1048" customFormat="1" ht="16.5" customHeight="1">
      <c r="B746" s="1072"/>
      <c r="C746" s="1185" t="s">
        <v>1637</v>
      </c>
      <c r="D746" s="1185" t="s">
        <v>1257</v>
      </c>
      <c r="E746" s="1186" t="s">
        <v>1622</v>
      </c>
      <c r="F746" s="1374" t="s">
        <v>1621</v>
      </c>
      <c r="G746" s="1374"/>
      <c r="H746" s="1374"/>
      <c r="I746" s="1374"/>
      <c r="J746" s="1187" t="s">
        <v>15</v>
      </c>
      <c r="K746" s="1188">
        <v>1</v>
      </c>
      <c r="L746" s="1375">
        <v>0</v>
      </c>
      <c r="M746" s="1375"/>
      <c r="N746" s="1376">
        <f aca="true" t="shared" si="25" ref="N746:N761">ROUND(L746*K746,2)</f>
        <v>0</v>
      </c>
      <c r="O746" s="1376"/>
      <c r="P746" s="1376"/>
      <c r="Q746" s="1376"/>
      <c r="R746" s="1071"/>
      <c r="T746" s="1057" t="s">
        <v>3256</v>
      </c>
      <c r="U746" s="1070" t="s">
        <v>1256</v>
      </c>
      <c r="V746" s="1065"/>
      <c r="W746" s="1069">
        <f aca="true" t="shared" si="26" ref="W746:W761">V746*K746</f>
        <v>0</v>
      </c>
      <c r="X746" s="1069">
        <v>0</v>
      </c>
      <c r="Y746" s="1069">
        <f aca="true" t="shared" si="27" ref="Y746:Y761">X746*K746</f>
        <v>0</v>
      </c>
      <c r="Z746" s="1069">
        <v>0</v>
      </c>
      <c r="AA746" s="1068">
        <f aca="true" t="shared" si="28" ref="AA746:AA761">Z746*K746</f>
        <v>0</v>
      </c>
      <c r="AR746" s="1053" t="s">
        <v>1336</v>
      </c>
      <c r="AT746" s="1053" t="s">
        <v>1257</v>
      </c>
      <c r="AU746" s="1053" t="s">
        <v>1284</v>
      </c>
      <c r="AY746" s="1053" t="s">
        <v>1262</v>
      </c>
      <c r="BE746" s="1052">
        <f aca="true" t="shared" si="29" ref="BE746:BE761">IF(U746="základní",N746,0)</f>
        <v>0</v>
      </c>
      <c r="BF746" s="1052">
        <f aca="true" t="shared" si="30" ref="BF746:BF761">IF(U746="snížená",N746,0)</f>
        <v>0</v>
      </c>
      <c r="BG746" s="1052">
        <f aca="true" t="shared" si="31" ref="BG746:BG761">IF(U746="zákl. přenesená",N746,0)</f>
        <v>0</v>
      </c>
      <c r="BH746" s="1052">
        <f aca="true" t="shared" si="32" ref="BH746:BH761">IF(U746="sníž. přenesená",N746,0)</f>
        <v>0</v>
      </c>
      <c r="BI746" s="1052">
        <f aca="true" t="shared" si="33" ref="BI746:BI761">IF(U746="nulová",N746,0)</f>
        <v>0</v>
      </c>
      <c r="BJ746" s="1053" t="s">
        <v>457</v>
      </c>
      <c r="BK746" s="1052">
        <f aca="true" t="shared" si="34" ref="BK746:BK761">ROUND(L746*K746,2)</f>
        <v>0</v>
      </c>
      <c r="BL746" s="1053" t="s">
        <v>1336</v>
      </c>
      <c r="BM746" s="1053" t="s">
        <v>3806</v>
      </c>
    </row>
    <row r="747" spans="2:65" s="1048" customFormat="1" ht="16.5" customHeight="1">
      <c r="B747" s="1072"/>
      <c r="C747" s="1185" t="s">
        <v>1634</v>
      </c>
      <c r="D747" s="1185" t="s">
        <v>1257</v>
      </c>
      <c r="E747" s="1186" t="s">
        <v>1619</v>
      </c>
      <c r="F747" s="1374" t="s">
        <v>1618</v>
      </c>
      <c r="G747" s="1374"/>
      <c r="H747" s="1374"/>
      <c r="I747" s="1374"/>
      <c r="J747" s="1187" t="s">
        <v>15</v>
      </c>
      <c r="K747" s="1188">
        <v>1</v>
      </c>
      <c r="L747" s="1375">
        <v>0</v>
      </c>
      <c r="M747" s="1375"/>
      <c r="N747" s="1376">
        <f t="shared" si="25"/>
        <v>0</v>
      </c>
      <c r="O747" s="1376"/>
      <c r="P747" s="1376"/>
      <c r="Q747" s="1376"/>
      <c r="R747" s="1071"/>
      <c r="T747" s="1057" t="s">
        <v>3256</v>
      </c>
      <c r="U747" s="1070" t="s">
        <v>1256</v>
      </c>
      <c r="V747" s="1065"/>
      <c r="W747" s="1069">
        <f t="shared" si="26"/>
        <v>0</v>
      </c>
      <c r="X747" s="1069">
        <v>0</v>
      </c>
      <c r="Y747" s="1069">
        <f t="shared" si="27"/>
        <v>0</v>
      </c>
      <c r="Z747" s="1069">
        <v>0</v>
      </c>
      <c r="AA747" s="1068">
        <f t="shared" si="28"/>
        <v>0</v>
      </c>
      <c r="AR747" s="1053" t="s">
        <v>1336</v>
      </c>
      <c r="AT747" s="1053" t="s">
        <v>1257</v>
      </c>
      <c r="AU747" s="1053" t="s">
        <v>1284</v>
      </c>
      <c r="AY747" s="1053" t="s">
        <v>1262</v>
      </c>
      <c r="BE747" s="1052">
        <f t="shared" si="29"/>
        <v>0</v>
      </c>
      <c r="BF747" s="1052">
        <f t="shared" si="30"/>
        <v>0</v>
      </c>
      <c r="BG747" s="1052">
        <f t="shared" si="31"/>
        <v>0</v>
      </c>
      <c r="BH747" s="1052">
        <f t="shared" si="32"/>
        <v>0</v>
      </c>
      <c r="BI747" s="1052">
        <f t="shared" si="33"/>
        <v>0</v>
      </c>
      <c r="BJ747" s="1053" t="s">
        <v>457</v>
      </c>
      <c r="BK747" s="1052">
        <f t="shared" si="34"/>
        <v>0</v>
      </c>
      <c r="BL747" s="1053" t="s">
        <v>1336</v>
      </c>
      <c r="BM747" s="1053" t="s">
        <v>3805</v>
      </c>
    </row>
    <row r="748" spans="2:65" s="1048" customFormat="1" ht="16.5" customHeight="1">
      <c r="B748" s="1072"/>
      <c r="C748" s="1185" t="s">
        <v>1631</v>
      </c>
      <c r="D748" s="1185" t="s">
        <v>1257</v>
      </c>
      <c r="E748" s="1186" t="s">
        <v>1616</v>
      </c>
      <c r="F748" s="1374" t="s">
        <v>1615</v>
      </c>
      <c r="G748" s="1374"/>
      <c r="H748" s="1374"/>
      <c r="I748" s="1374"/>
      <c r="J748" s="1187" t="s">
        <v>17</v>
      </c>
      <c r="K748" s="1188">
        <v>1</v>
      </c>
      <c r="L748" s="1375">
        <v>0</v>
      </c>
      <c r="M748" s="1375"/>
      <c r="N748" s="1376">
        <f t="shared" si="25"/>
        <v>0</v>
      </c>
      <c r="O748" s="1376"/>
      <c r="P748" s="1376"/>
      <c r="Q748" s="1376"/>
      <c r="R748" s="1071"/>
      <c r="T748" s="1057" t="s">
        <v>3256</v>
      </c>
      <c r="U748" s="1070" t="s">
        <v>1256</v>
      </c>
      <c r="V748" s="1065"/>
      <c r="W748" s="1069">
        <f t="shared" si="26"/>
        <v>0</v>
      </c>
      <c r="X748" s="1069">
        <v>0</v>
      </c>
      <c r="Y748" s="1069">
        <f t="shared" si="27"/>
        <v>0</v>
      </c>
      <c r="Z748" s="1069">
        <v>0</v>
      </c>
      <c r="AA748" s="1068">
        <f t="shared" si="28"/>
        <v>0</v>
      </c>
      <c r="AR748" s="1053" t="s">
        <v>1336</v>
      </c>
      <c r="AT748" s="1053" t="s">
        <v>1257</v>
      </c>
      <c r="AU748" s="1053" t="s">
        <v>1284</v>
      </c>
      <c r="AY748" s="1053" t="s">
        <v>1262</v>
      </c>
      <c r="BE748" s="1052">
        <f t="shared" si="29"/>
        <v>0</v>
      </c>
      <c r="BF748" s="1052">
        <f t="shared" si="30"/>
        <v>0</v>
      </c>
      <c r="BG748" s="1052">
        <f t="shared" si="31"/>
        <v>0</v>
      </c>
      <c r="BH748" s="1052">
        <f t="shared" si="32"/>
        <v>0</v>
      </c>
      <c r="BI748" s="1052">
        <f t="shared" si="33"/>
        <v>0</v>
      </c>
      <c r="BJ748" s="1053" t="s">
        <v>457</v>
      </c>
      <c r="BK748" s="1052">
        <f t="shared" si="34"/>
        <v>0</v>
      </c>
      <c r="BL748" s="1053" t="s">
        <v>1336</v>
      </c>
      <c r="BM748" s="1053" t="s">
        <v>3804</v>
      </c>
    </row>
    <row r="749" spans="2:65" s="1048" customFormat="1" ht="25.5" customHeight="1">
      <c r="B749" s="1072"/>
      <c r="C749" s="1185" t="s">
        <v>1628</v>
      </c>
      <c r="D749" s="1185" t="s">
        <v>1257</v>
      </c>
      <c r="E749" s="1186" t="s">
        <v>1613</v>
      </c>
      <c r="F749" s="1374" t="s">
        <v>1612</v>
      </c>
      <c r="G749" s="1374"/>
      <c r="H749" s="1374"/>
      <c r="I749" s="1374"/>
      <c r="J749" s="1187" t="s">
        <v>17</v>
      </c>
      <c r="K749" s="1188">
        <v>1</v>
      </c>
      <c r="L749" s="1375">
        <v>0</v>
      </c>
      <c r="M749" s="1375"/>
      <c r="N749" s="1376">
        <f t="shared" si="25"/>
        <v>0</v>
      </c>
      <c r="O749" s="1376"/>
      <c r="P749" s="1376"/>
      <c r="Q749" s="1376"/>
      <c r="R749" s="1071"/>
      <c r="T749" s="1057" t="s">
        <v>3256</v>
      </c>
      <c r="U749" s="1070" t="s">
        <v>1256</v>
      </c>
      <c r="V749" s="1065"/>
      <c r="W749" s="1069">
        <f t="shared" si="26"/>
        <v>0</v>
      </c>
      <c r="X749" s="1069">
        <v>0</v>
      </c>
      <c r="Y749" s="1069">
        <f t="shared" si="27"/>
        <v>0</v>
      </c>
      <c r="Z749" s="1069">
        <v>0</v>
      </c>
      <c r="AA749" s="1068">
        <f t="shared" si="28"/>
        <v>0</v>
      </c>
      <c r="AR749" s="1053" t="s">
        <v>1336</v>
      </c>
      <c r="AT749" s="1053" t="s">
        <v>1257</v>
      </c>
      <c r="AU749" s="1053" t="s">
        <v>1284</v>
      </c>
      <c r="AY749" s="1053" t="s">
        <v>1262</v>
      </c>
      <c r="BE749" s="1052">
        <f t="shared" si="29"/>
        <v>0</v>
      </c>
      <c r="BF749" s="1052">
        <f t="shared" si="30"/>
        <v>0</v>
      </c>
      <c r="BG749" s="1052">
        <f t="shared" si="31"/>
        <v>0</v>
      </c>
      <c r="BH749" s="1052">
        <f t="shared" si="32"/>
        <v>0</v>
      </c>
      <c r="BI749" s="1052">
        <f t="shared" si="33"/>
        <v>0</v>
      </c>
      <c r="BJ749" s="1053" t="s">
        <v>457</v>
      </c>
      <c r="BK749" s="1052">
        <f t="shared" si="34"/>
        <v>0</v>
      </c>
      <c r="BL749" s="1053" t="s">
        <v>1336</v>
      </c>
      <c r="BM749" s="1053" t="s">
        <v>3803</v>
      </c>
    </row>
    <row r="750" spans="2:65" s="1048" customFormat="1" ht="16.5" customHeight="1">
      <c r="B750" s="1072"/>
      <c r="C750" s="1185" t="s">
        <v>1623</v>
      </c>
      <c r="D750" s="1185" t="s">
        <v>1257</v>
      </c>
      <c r="E750" s="1186" t="s">
        <v>1610</v>
      </c>
      <c r="F750" s="1374" t="s">
        <v>1609</v>
      </c>
      <c r="G750" s="1374"/>
      <c r="H750" s="1374"/>
      <c r="I750" s="1374"/>
      <c r="J750" s="1187" t="s">
        <v>17</v>
      </c>
      <c r="K750" s="1188">
        <v>1</v>
      </c>
      <c r="L750" s="1375">
        <v>0</v>
      </c>
      <c r="M750" s="1375"/>
      <c r="N750" s="1376">
        <f t="shared" si="25"/>
        <v>0</v>
      </c>
      <c r="O750" s="1376"/>
      <c r="P750" s="1376"/>
      <c r="Q750" s="1376"/>
      <c r="R750" s="1071"/>
      <c r="T750" s="1057" t="s">
        <v>3256</v>
      </c>
      <c r="U750" s="1070" t="s">
        <v>1256</v>
      </c>
      <c r="V750" s="1065"/>
      <c r="W750" s="1069">
        <f t="shared" si="26"/>
        <v>0</v>
      </c>
      <c r="X750" s="1069">
        <v>0</v>
      </c>
      <c r="Y750" s="1069">
        <f t="shared" si="27"/>
        <v>0</v>
      </c>
      <c r="Z750" s="1069">
        <v>0</v>
      </c>
      <c r="AA750" s="1068">
        <f t="shared" si="28"/>
        <v>0</v>
      </c>
      <c r="AR750" s="1053" t="s">
        <v>1336</v>
      </c>
      <c r="AT750" s="1053" t="s">
        <v>1257</v>
      </c>
      <c r="AU750" s="1053" t="s">
        <v>1284</v>
      </c>
      <c r="AY750" s="1053" t="s">
        <v>1262</v>
      </c>
      <c r="BE750" s="1052">
        <f t="shared" si="29"/>
        <v>0</v>
      </c>
      <c r="BF750" s="1052">
        <f t="shared" si="30"/>
        <v>0</v>
      </c>
      <c r="BG750" s="1052">
        <f t="shared" si="31"/>
        <v>0</v>
      </c>
      <c r="BH750" s="1052">
        <f t="shared" si="32"/>
        <v>0</v>
      </c>
      <c r="BI750" s="1052">
        <f t="shared" si="33"/>
        <v>0</v>
      </c>
      <c r="BJ750" s="1053" t="s">
        <v>457</v>
      </c>
      <c r="BK750" s="1052">
        <f t="shared" si="34"/>
        <v>0</v>
      </c>
      <c r="BL750" s="1053" t="s">
        <v>1336</v>
      </c>
      <c r="BM750" s="1053" t="s">
        <v>3802</v>
      </c>
    </row>
    <row r="751" spans="2:65" s="1048" customFormat="1" ht="16.5" customHeight="1">
      <c r="B751" s="1072"/>
      <c r="C751" s="1185" t="s">
        <v>1620</v>
      </c>
      <c r="D751" s="1185" t="s">
        <v>1257</v>
      </c>
      <c r="E751" s="1186" t="s">
        <v>1607</v>
      </c>
      <c r="F751" s="1374" t="s">
        <v>1606</v>
      </c>
      <c r="G751" s="1374"/>
      <c r="H751" s="1374"/>
      <c r="I751" s="1374"/>
      <c r="J751" s="1187" t="s">
        <v>17</v>
      </c>
      <c r="K751" s="1188">
        <v>1</v>
      </c>
      <c r="L751" s="1375">
        <v>0</v>
      </c>
      <c r="M751" s="1375"/>
      <c r="N751" s="1376">
        <f t="shared" si="25"/>
        <v>0</v>
      </c>
      <c r="O751" s="1376"/>
      <c r="P751" s="1376"/>
      <c r="Q751" s="1376"/>
      <c r="R751" s="1071"/>
      <c r="T751" s="1057" t="s">
        <v>3256</v>
      </c>
      <c r="U751" s="1070" t="s">
        <v>1256</v>
      </c>
      <c r="V751" s="1065"/>
      <c r="W751" s="1069">
        <f t="shared" si="26"/>
        <v>0</v>
      </c>
      <c r="X751" s="1069">
        <v>0</v>
      </c>
      <c r="Y751" s="1069">
        <f t="shared" si="27"/>
        <v>0</v>
      </c>
      <c r="Z751" s="1069">
        <v>0</v>
      </c>
      <c r="AA751" s="1068">
        <f t="shared" si="28"/>
        <v>0</v>
      </c>
      <c r="AR751" s="1053" t="s">
        <v>1336</v>
      </c>
      <c r="AT751" s="1053" t="s">
        <v>1257</v>
      </c>
      <c r="AU751" s="1053" t="s">
        <v>1284</v>
      </c>
      <c r="AY751" s="1053" t="s">
        <v>1262</v>
      </c>
      <c r="BE751" s="1052">
        <f t="shared" si="29"/>
        <v>0</v>
      </c>
      <c r="BF751" s="1052">
        <f t="shared" si="30"/>
        <v>0</v>
      </c>
      <c r="BG751" s="1052">
        <f t="shared" si="31"/>
        <v>0</v>
      </c>
      <c r="BH751" s="1052">
        <f t="shared" si="32"/>
        <v>0</v>
      </c>
      <c r="BI751" s="1052">
        <f t="shared" si="33"/>
        <v>0</v>
      </c>
      <c r="BJ751" s="1053" t="s">
        <v>457</v>
      </c>
      <c r="BK751" s="1052">
        <f t="shared" si="34"/>
        <v>0</v>
      </c>
      <c r="BL751" s="1053" t="s">
        <v>1336</v>
      </c>
      <c r="BM751" s="1053" t="s">
        <v>3801</v>
      </c>
    </row>
    <row r="752" spans="2:65" s="1048" customFormat="1" ht="25.5" customHeight="1">
      <c r="B752" s="1072"/>
      <c r="C752" s="1185" t="s">
        <v>1617</v>
      </c>
      <c r="D752" s="1185" t="s">
        <v>1257</v>
      </c>
      <c r="E752" s="1186" t="s">
        <v>1604</v>
      </c>
      <c r="F752" s="1374" t="s">
        <v>1603</v>
      </c>
      <c r="G752" s="1374"/>
      <c r="H752" s="1374"/>
      <c r="I752" s="1374"/>
      <c r="J752" s="1187" t="s">
        <v>14</v>
      </c>
      <c r="K752" s="1188">
        <v>426</v>
      </c>
      <c r="L752" s="1375">
        <v>0</v>
      </c>
      <c r="M752" s="1375"/>
      <c r="N752" s="1376">
        <f t="shared" si="25"/>
        <v>0</v>
      </c>
      <c r="O752" s="1376"/>
      <c r="P752" s="1376"/>
      <c r="Q752" s="1376"/>
      <c r="R752" s="1071"/>
      <c r="T752" s="1057" t="s">
        <v>3256</v>
      </c>
      <c r="U752" s="1070" t="s">
        <v>1256</v>
      </c>
      <c r="V752" s="1065"/>
      <c r="W752" s="1069">
        <f t="shared" si="26"/>
        <v>0</v>
      </c>
      <c r="X752" s="1069">
        <v>0</v>
      </c>
      <c r="Y752" s="1069">
        <f t="shared" si="27"/>
        <v>0</v>
      </c>
      <c r="Z752" s="1069">
        <v>0</v>
      </c>
      <c r="AA752" s="1068">
        <f t="shared" si="28"/>
        <v>0</v>
      </c>
      <c r="AR752" s="1053" t="s">
        <v>1336</v>
      </c>
      <c r="AT752" s="1053" t="s">
        <v>1257</v>
      </c>
      <c r="AU752" s="1053" t="s">
        <v>1284</v>
      </c>
      <c r="AY752" s="1053" t="s">
        <v>1262</v>
      </c>
      <c r="BE752" s="1052">
        <f t="shared" si="29"/>
        <v>0</v>
      </c>
      <c r="BF752" s="1052">
        <f t="shared" si="30"/>
        <v>0</v>
      </c>
      <c r="BG752" s="1052">
        <f t="shared" si="31"/>
        <v>0</v>
      </c>
      <c r="BH752" s="1052">
        <f t="shared" si="32"/>
        <v>0</v>
      </c>
      <c r="BI752" s="1052">
        <f t="shared" si="33"/>
        <v>0</v>
      </c>
      <c r="BJ752" s="1053" t="s">
        <v>457</v>
      </c>
      <c r="BK752" s="1052">
        <f t="shared" si="34"/>
        <v>0</v>
      </c>
      <c r="BL752" s="1053" t="s">
        <v>1336</v>
      </c>
      <c r="BM752" s="1053" t="s">
        <v>3800</v>
      </c>
    </row>
    <row r="753" spans="2:65" s="1048" customFormat="1" ht="25.5" customHeight="1">
      <c r="B753" s="1072"/>
      <c r="C753" s="1185" t="s">
        <v>1614</v>
      </c>
      <c r="D753" s="1185" t="s">
        <v>1257</v>
      </c>
      <c r="E753" s="1186" t="s">
        <v>1601</v>
      </c>
      <c r="F753" s="1374" t="s">
        <v>1600</v>
      </c>
      <c r="G753" s="1374"/>
      <c r="H753" s="1374"/>
      <c r="I753" s="1374"/>
      <c r="J753" s="1187" t="s">
        <v>14</v>
      </c>
      <c r="K753" s="1188">
        <v>36</v>
      </c>
      <c r="L753" s="1375">
        <v>0</v>
      </c>
      <c r="M753" s="1375"/>
      <c r="N753" s="1376">
        <f t="shared" si="25"/>
        <v>0</v>
      </c>
      <c r="O753" s="1376"/>
      <c r="P753" s="1376"/>
      <c r="Q753" s="1376"/>
      <c r="R753" s="1071"/>
      <c r="T753" s="1057" t="s">
        <v>3256</v>
      </c>
      <c r="U753" s="1070" t="s">
        <v>1256</v>
      </c>
      <c r="V753" s="1065"/>
      <c r="W753" s="1069">
        <f t="shared" si="26"/>
        <v>0</v>
      </c>
      <c r="X753" s="1069">
        <v>0</v>
      </c>
      <c r="Y753" s="1069">
        <f t="shared" si="27"/>
        <v>0</v>
      </c>
      <c r="Z753" s="1069">
        <v>0</v>
      </c>
      <c r="AA753" s="1068">
        <f t="shared" si="28"/>
        <v>0</v>
      </c>
      <c r="AR753" s="1053" t="s">
        <v>1336</v>
      </c>
      <c r="AT753" s="1053" t="s">
        <v>1257</v>
      </c>
      <c r="AU753" s="1053" t="s">
        <v>1284</v>
      </c>
      <c r="AY753" s="1053" t="s">
        <v>1262</v>
      </c>
      <c r="BE753" s="1052">
        <f t="shared" si="29"/>
        <v>0</v>
      </c>
      <c r="BF753" s="1052">
        <f t="shared" si="30"/>
        <v>0</v>
      </c>
      <c r="BG753" s="1052">
        <f t="shared" si="31"/>
        <v>0</v>
      </c>
      <c r="BH753" s="1052">
        <f t="shared" si="32"/>
        <v>0</v>
      </c>
      <c r="BI753" s="1052">
        <f t="shared" si="33"/>
        <v>0</v>
      </c>
      <c r="BJ753" s="1053" t="s">
        <v>457</v>
      </c>
      <c r="BK753" s="1052">
        <f t="shared" si="34"/>
        <v>0</v>
      </c>
      <c r="BL753" s="1053" t="s">
        <v>1336</v>
      </c>
      <c r="BM753" s="1053" t="s">
        <v>3799</v>
      </c>
    </row>
    <row r="754" spans="2:65" s="1048" customFormat="1" ht="16.5" customHeight="1">
      <c r="B754" s="1072"/>
      <c r="C754" s="1185" t="s">
        <v>1611</v>
      </c>
      <c r="D754" s="1185" t="s">
        <v>1257</v>
      </c>
      <c r="E754" s="1186" t="s">
        <v>1598</v>
      </c>
      <c r="F754" s="1374" t="s">
        <v>1597</v>
      </c>
      <c r="G754" s="1374"/>
      <c r="H754" s="1374"/>
      <c r="I754" s="1374"/>
      <c r="J754" s="1187" t="s">
        <v>14</v>
      </c>
      <c r="K754" s="1188">
        <v>75.5</v>
      </c>
      <c r="L754" s="1375">
        <v>0</v>
      </c>
      <c r="M754" s="1375"/>
      <c r="N754" s="1376">
        <f t="shared" si="25"/>
        <v>0</v>
      </c>
      <c r="O754" s="1376"/>
      <c r="P754" s="1376"/>
      <c r="Q754" s="1376"/>
      <c r="R754" s="1071"/>
      <c r="T754" s="1057" t="s">
        <v>3256</v>
      </c>
      <c r="U754" s="1070" t="s">
        <v>1256</v>
      </c>
      <c r="V754" s="1065"/>
      <c r="W754" s="1069">
        <f t="shared" si="26"/>
        <v>0</v>
      </c>
      <c r="X754" s="1069">
        <v>0</v>
      </c>
      <c r="Y754" s="1069">
        <f t="shared" si="27"/>
        <v>0</v>
      </c>
      <c r="Z754" s="1069">
        <v>0</v>
      </c>
      <c r="AA754" s="1068">
        <f t="shared" si="28"/>
        <v>0</v>
      </c>
      <c r="AR754" s="1053" t="s">
        <v>1336</v>
      </c>
      <c r="AT754" s="1053" t="s">
        <v>1257</v>
      </c>
      <c r="AU754" s="1053" t="s">
        <v>1284</v>
      </c>
      <c r="AY754" s="1053" t="s">
        <v>1262</v>
      </c>
      <c r="BE754" s="1052">
        <f t="shared" si="29"/>
        <v>0</v>
      </c>
      <c r="BF754" s="1052">
        <f t="shared" si="30"/>
        <v>0</v>
      </c>
      <c r="BG754" s="1052">
        <f t="shared" si="31"/>
        <v>0</v>
      </c>
      <c r="BH754" s="1052">
        <f t="shared" si="32"/>
        <v>0</v>
      </c>
      <c r="BI754" s="1052">
        <f t="shared" si="33"/>
        <v>0</v>
      </c>
      <c r="BJ754" s="1053" t="s">
        <v>457</v>
      </c>
      <c r="BK754" s="1052">
        <f t="shared" si="34"/>
        <v>0</v>
      </c>
      <c r="BL754" s="1053" t="s">
        <v>1336</v>
      </c>
      <c r="BM754" s="1053" t="s">
        <v>3798</v>
      </c>
    </row>
    <row r="755" spans="2:65" s="1048" customFormat="1" ht="16.5" customHeight="1">
      <c r="B755" s="1072"/>
      <c r="C755" s="1185" t="s">
        <v>1608</v>
      </c>
      <c r="D755" s="1185" t="s">
        <v>1257</v>
      </c>
      <c r="E755" s="1186" t="s">
        <v>1595</v>
      </c>
      <c r="F755" s="1374" t="s">
        <v>1594</v>
      </c>
      <c r="G755" s="1374"/>
      <c r="H755" s="1374"/>
      <c r="I755" s="1374"/>
      <c r="J755" s="1187" t="s">
        <v>15</v>
      </c>
      <c r="K755" s="1188">
        <v>28</v>
      </c>
      <c r="L755" s="1375">
        <v>0</v>
      </c>
      <c r="M755" s="1375"/>
      <c r="N755" s="1376">
        <f t="shared" si="25"/>
        <v>0</v>
      </c>
      <c r="O755" s="1376"/>
      <c r="P755" s="1376"/>
      <c r="Q755" s="1376"/>
      <c r="R755" s="1071"/>
      <c r="T755" s="1057" t="s">
        <v>3256</v>
      </c>
      <c r="U755" s="1070" t="s">
        <v>1256</v>
      </c>
      <c r="V755" s="1065"/>
      <c r="W755" s="1069">
        <f t="shared" si="26"/>
        <v>0</v>
      </c>
      <c r="X755" s="1069">
        <v>0</v>
      </c>
      <c r="Y755" s="1069">
        <f t="shared" si="27"/>
        <v>0</v>
      </c>
      <c r="Z755" s="1069">
        <v>0</v>
      </c>
      <c r="AA755" s="1068">
        <f t="shared" si="28"/>
        <v>0</v>
      </c>
      <c r="AR755" s="1053" t="s">
        <v>1336</v>
      </c>
      <c r="AT755" s="1053" t="s">
        <v>1257</v>
      </c>
      <c r="AU755" s="1053" t="s">
        <v>1284</v>
      </c>
      <c r="AY755" s="1053" t="s">
        <v>1262</v>
      </c>
      <c r="BE755" s="1052">
        <f t="shared" si="29"/>
        <v>0</v>
      </c>
      <c r="BF755" s="1052">
        <f t="shared" si="30"/>
        <v>0</v>
      </c>
      <c r="BG755" s="1052">
        <f t="shared" si="31"/>
        <v>0</v>
      </c>
      <c r="BH755" s="1052">
        <f t="shared" si="32"/>
        <v>0</v>
      </c>
      <c r="BI755" s="1052">
        <f t="shared" si="33"/>
        <v>0</v>
      </c>
      <c r="BJ755" s="1053" t="s">
        <v>457</v>
      </c>
      <c r="BK755" s="1052">
        <f t="shared" si="34"/>
        <v>0</v>
      </c>
      <c r="BL755" s="1053" t="s">
        <v>1336</v>
      </c>
      <c r="BM755" s="1053" t="s">
        <v>3797</v>
      </c>
    </row>
    <row r="756" spans="2:65" s="1048" customFormat="1" ht="16.5" customHeight="1">
      <c r="B756" s="1072"/>
      <c r="C756" s="1185" t="s">
        <v>1605</v>
      </c>
      <c r="D756" s="1185" t="s">
        <v>1257</v>
      </c>
      <c r="E756" s="1186" t="s">
        <v>1592</v>
      </c>
      <c r="F756" s="1374" t="s">
        <v>1591</v>
      </c>
      <c r="G756" s="1374"/>
      <c r="H756" s="1374"/>
      <c r="I756" s="1374"/>
      <c r="J756" s="1187" t="s">
        <v>15</v>
      </c>
      <c r="K756" s="1188">
        <v>105</v>
      </c>
      <c r="L756" s="1375">
        <v>0</v>
      </c>
      <c r="M756" s="1375"/>
      <c r="N756" s="1376">
        <f t="shared" si="25"/>
        <v>0</v>
      </c>
      <c r="O756" s="1376"/>
      <c r="P756" s="1376"/>
      <c r="Q756" s="1376"/>
      <c r="R756" s="1071"/>
      <c r="T756" s="1057" t="s">
        <v>3256</v>
      </c>
      <c r="U756" s="1070" t="s">
        <v>1256</v>
      </c>
      <c r="V756" s="1065"/>
      <c r="W756" s="1069">
        <f t="shared" si="26"/>
        <v>0</v>
      </c>
      <c r="X756" s="1069">
        <v>0</v>
      </c>
      <c r="Y756" s="1069">
        <f t="shared" si="27"/>
        <v>0</v>
      </c>
      <c r="Z756" s="1069">
        <v>0</v>
      </c>
      <c r="AA756" s="1068">
        <f t="shared" si="28"/>
        <v>0</v>
      </c>
      <c r="AR756" s="1053" t="s">
        <v>1336</v>
      </c>
      <c r="AT756" s="1053" t="s">
        <v>1257</v>
      </c>
      <c r="AU756" s="1053" t="s">
        <v>1284</v>
      </c>
      <c r="AY756" s="1053" t="s">
        <v>1262</v>
      </c>
      <c r="BE756" s="1052">
        <f t="shared" si="29"/>
        <v>0</v>
      </c>
      <c r="BF756" s="1052">
        <f t="shared" si="30"/>
        <v>0</v>
      </c>
      <c r="BG756" s="1052">
        <f t="shared" si="31"/>
        <v>0</v>
      </c>
      <c r="BH756" s="1052">
        <f t="shared" si="32"/>
        <v>0</v>
      </c>
      <c r="BI756" s="1052">
        <f t="shared" si="33"/>
        <v>0</v>
      </c>
      <c r="BJ756" s="1053" t="s">
        <v>457</v>
      </c>
      <c r="BK756" s="1052">
        <f t="shared" si="34"/>
        <v>0</v>
      </c>
      <c r="BL756" s="1053" t="s">
        <v>1336</v>
      </c>
      <c r="BM756" s="1053" t="s">
        <v>3796</v>
      </c>
    </row>
    <row r="757" spans="2:65" s="1048" customFormat="1" ht="25.5" customHeight="1">
      <c r="B757" s="1072"/>
      <c r="C757" s="1185" t="s">
        <v>1602</v>
      </c>
      <c r="D757" s="1185" t="s">
        <v>1257</v>
      </c>
      <c r="E757" s="1186" t="s">
        <v>1589</v>
      </c>
      <c r="F757" s="1374" t="s">
        <v>1588</v>
      </c>
      <c r="G757" s="1374"/>
      <c r="H757" s="1374"/>
      <c r="I757" s="1374"/>
      <c r="J757" s="1187" t="s">
        <v>17</v>
      </c>
      <c r="K757" s="1188">
        <v>1</v>
      </c>
      <c r="L757" s="1375">
        <v>0</v>
      </c>
      <c r="M757" s="1375"/>
      <c r="N757" s="1376">
        <f t="shared" si="25"/>
        <v>0</v>
      </c>
      <c r="O757" s="1376"/>
      <c r="P757" s="1376"/>
      <c r="Q757" s="1376"/>
      <c r="R757" s="1071"/>
      <c r="T757" s="1057" t="s">
        <v>3256</v>
      </c>
      <c r="U757" s="1070" t="s">
        <v>1256</v>
      </c>
      <c r="V757" s="1065"/>
      <c r="W757" s="1069">
        <f t="shared" si="26"/>
        <v>0</v>
      </c>
      <c r="X757" s="1069">
        <v>0</v>
      </c>
      <c r="Y757" s="1069">
        <f t="shared" si="27"/>
        <v>0</v>
      </c>
      <c r="Z757" s="1069">
        <v>0</v>
      </c>
      <c r="AA757" s="1068">
        <f t="shared" si="28"/>
        <v>0</v>
      </c>
      <c r="AR757" s="1053" t="s">
        <v>1336</v>
      </c>
      <c r="AT757" s="1053" t="s">
        <v>1257</v>
      </c>
      <c r="AU757" s="1053" t="s">
        <v>1284</v>
      </c>
      <c r="AY757" s="1053" t="s">
        <v>1262</v>
      </c>
      <c r="BE757" s="1052">
        <f t="shared" si="29"/>
        <v>0</v>
      </c>
      <c r="BF757" s="1052">
        <f t="shared" si="30"/>
        <v>0</v>
      </c>
      <c r="BG757" s="1052">
        <f t="shared" si="31"/>
        <v>0</v>
      </c>
      <c r="BH757" s="1052">
        <f t="shared" si="32"/>
        <v>0</v>
      </c>
      <c r="BI757" s="1052">
        <f t="shared" si="33"/>
        <v>0</v>
      </c>
      <c r="BJ757" s="1053" t="s">
        <v>457</v>
      </c>
      <c r="BK757" s="1052">
        <f t="shared" si="34"/>
        <v>0</v>
      </c>
      <c r="BL757" s="1053" t="s">
        <v>1336</v>
      </c>
      <c r="BM757" s="1053" t="s">
        <v>3795</v>
      </c>
    </row>
    <row r="758" spans="2:65" s="1048" customFormat="1" ht="16.5" customHeight="1">
      <c r="B758" s="1072"/>
      <c r="C758" s="1185" t="s">
        <v>1599</v>
      </c>
      <c r="D758" s="1185" t="s">
        <v>1257</v>
      </c>
      <c r="E758" s="1186" t="s">
        <v>1586</v>
      </c>
      <c r="F758" s="1374" t="s">
        <v>1585</v>
      </c>
      <c r="G758" s="1374"/>
      <c r="H758" s="1374"/>
      <c r="I758" s="1374"/>
      <c r="J758" s="1187" t="s">
        <v>15</v>
      </c>
      <c r="K758" s="1188">
        <v>12</v>
      </c>
      <c r="L758" s="1375">
        <v>0</v>
      </c>
      <c r="M758" s="1375"/>
      <c r="N758" s="1376">
        <f t="shared" si="25"/>
        <v>0</v>
      </c>
      <c r="O758" s="1376"/>
      <c r="P758" s="1376"/>
      <c r="Q758" s="1376"/>
      <c r="R758" s="1071"/>
      <c r="T758" s="1057" t="s">
        <v>3256</v>
      </c>
      <c r="U758" s="1070" t="s">
        <v>1256</v>
      </c>
      <c r="V758" s="1065"/>
      <c r="W758" s="1069">
        <f t="shared" si="26"/>
        <v>0</v>
      </c>
      <c r="X758" s="1069">
        <v>0</v>
      </c>
      <c r="Y758" s="1069">
        <f t="shared" si="27"/>
        <v>0</v>
      </c>
      <c r="Z758" s="1069">
        <v>0</v>
      </c>
      <c r="AA758" s="1068">
        <f t="shared" si="28"/>
        <v>0</v>
      </c>
      <c r="AR758" s="1053" t="s">
        <v>1336</v>
      </c>
      <c r="AT758" s="1053" t="s">
        <v>1257</v>
      </c>
      <c r="AU758" s="1053" t="s">
        <v>1284</v>
      </c>
      <c r="AY758" s="1053" t="s">
        <v>1262</v>
      </c>
      <c r="BE758" s="1052">
        <f t="shared" si="29"/>
        <v>0</v>
      </c>
      <c r="BF758" s="1052">
        <f t="shared" si="30"/>
        <v>0</v>
      </c>
      <c r="BG758" s="1052">
        <f t="shared" si="31"/>
        <v>0</v>
      </c>
      <c r="BH758" s="1052">
        <f t="shared" si="32"/>
        <v>0</v>
      </c>
      <c r="BI758" s="1052">
        <f t="shared" si="33"/>
        <v>0</v>
      </c>
      <c r="BJ758" s="1053" t="s">
        <v>457</v>
      </c>
      <c r="BK758" s="1052">
        <f t="shared" si="34"/>
        <v>0</v>
      </c>
      <c r="BL758" s="1053" t="s">
        <v>1336</v>
      </c>
      <c r="BM758" s="1053" t="s">
        <v>3794</v>
      </c>
    </row>
    <row r="759" spans="2:65" s="1048" customFormat="1" ht="16.5" customHeight="1">
      <c r="B759" s="1072"/>
      <c r="C759" s="1185" t="s">
        <v>1596</v>
      </c>
      <c r="D759" s="1185" t="s">
        <v>1257</v>
      </c>
      <c r="E759" s="1186" t="s">
        <v>1583</v>
      </c>
      <c r="F759" s="1374" t="s">
        <v>1582</v>
      </c>
      <c r="G759" s="1374"/>
      <c r="H759" s="1374"/>
      <c r="I759" s="1374"/>
      <c r="J759" s="1187" t="s">
        <v>15</v>
      </c>
      <c r="K759" s="1188">
        <v>1</v>
      </c>
      <c r="L759" s="1375">
        <v>0</v>
      </c>
      <c r="M759" s="1375"/>
      <c r="N759" s="1376">
        <f t="shared" si="25"/>
        <v>0</v>
      </c>
      <c r="O759" s="1376"/>
      <c r="P759" s="1376"/>
      <c r="Q759" s="1376"/>
      <c r="R759" s="1071"/>
      <c r="T759" s="1057" t="s">
        <v>3256</v>
      </c>
      <c r="U759" s="1070" t="s">
        <v>1256</v>
      </c>
      <c r="V759" s="1065"/>
      <c r="W759" s="1069">
        <f t="shared" si="26"/>
        <v>0</v>
      </c>
      <c r="X759" s="1069">
        <v>0</v>
      </c>
      <c r="Y759" s="1069">
        <f t="shared" si="27"/>
        <v>0</v>
      </c>
      <c r="Z759" s="1069">
        <v>0</v>
      </c>
      <c r="AA759" s="1068">
        <f t="shared" si="28"/>
        <v>0</v>
      </c>
      <c r="AR759" s="1053" t="s">
        <v>1336</v>
      </c>
      <c r="AT759" s="1053" t="s">
        <v>1257</v>
      </c>
      <c r="AU759" s="1053" t="s">
        <v>1284</v>
      </c>
      <c r="AY759" s="1053" t="s">
        <v>1262</v>
      </c>
      <c r="BE759" s="1052">
        <f t="shared" si="29"/>
        <v>0</v>
      </c>
      <c r="BF759" s="1052">
        <f t="shared" si="30"/>
        <v>0</v>
      </c>
      <c r="BG759" s="1052">
        <f t="shared" si="31"/>
        <v>0</v>
      </c>
      <c r="BH759" s="1052">
        <f t="shared" si="32"/>
        <v>0</v>
      </c>
      <c r="BI759" s="1052">
        <f t="shared" si="33"/>
        <v>0</v>
      </c>
      <c r="BJ759" s="1053" t="s">
        <v>457</v>
      </c>
      <c r="BK759" s="1052">
        <f t="shared" si="34"/>
        <v>0</v>
      </c>
      <c r="BL759" s="1053" t="s">
        <v>1336</v>
      </c>
      <c r="BM759" s="1053" t="s">
        <v>3793</v>
      </c>
    </row>
    <row r="760" spans="2:65" s="1048" customFormat="1" ht="16.5" customHeight="1">
      <c r="B760" s="1072"/>
      <c r="C760" s="1185" t="s">
        <v>1593</v>
      </c>
      <c r="D760" s="1185" t="s">
        <v>1257</v>
      </c>
      <c r="E760" s="1186" t="s">
        <v>1580</v>
      </c>
      <c r="F760" s="1374" t="s">
        <v>1579</v>
      </c>
      <c r="G760" s="1374"/>
      <c r="H760" s="1374"/>
      <c r="I760" s="1374"/>
      <c r="J760" s="1187" t="s">
        <v>15</v>
      </c>
      <c r="K760" s="1188">
        <v>1</v>
      </c>
      <c r="L760" s="1375">
        <v>0</v>
      </c>
      <c r="M760" s="1375"/>
      <c r="N760" s="1376">
        <f t="shared" si="25"/>
        <v>0</v>
      </c>
      <c r="O760" s="1376"/>
      <c r="P760" s="1376"/>
      <c r="Q760" s="1376"/>
      <c r="R760" s="1071"/>
      <c r="T760" s="1057" t="s">
        <v>3256</v>
      </c>
      <c r="U760" s="1070" t="s">
        <v>1256</v>
      </c>
      <c r="V760" s="1065"/>
      <c r="W760" s="1069">
        <f t="shared" si="26"/>
        <v>0</v>
      </c>
      <c r="X760" s="1069">
        <v>0</v>
      </c>
      <c r="Y760" s="1069">
        <f t="shared" si="27"/>
        <v>0</v>
      </c>
      <c r="Z760" s="1069">
        <v>0</v>
      </c>
      <c r="AA760" s="1068">
        <f t="shared" si="28"/>
        <v>0</v>
      </c>
      <c r="AR760" s="1053" t="s">
        <v>1336</v>
      </c>
      <c r="AT760" s="1053" t="s">
        <v>1257</v>
      </c>
      <c r="AU760" s="1053" t="s">
        <v>1284</v>
      </c>
      <c r="AY760" s="1053" t="s">
        <v>1262</v>
      </c>
      <c r="BE760" s="1052">
        <f t="shared" si="29"/>
        <v>0</v>
      </c>
      <c r="BF760" s="1052">
        <f t="shared" si="30"/>
        <v>0</v>
      </c>
      <c r="BG760" s="1052">
        <f t="shared" si="31"/>
        <v>0</v>
      </c>
      <c r="BH760" s="1052">
        <f t="shared" si="32"/>
        <v>0</v>
      </c>
      <c r="BI760" s="1052">
        <f t="shared" si="33"/>
        <v>0</v>
      </c>
      <c r="BJ760" s="1053" t="s">
        <v>457</v>
      </c>
      <c r="BK760" s="1052">
        <f t="shared" si="34"/>
        <v>0</v>
      </c>
      <c r="BL760" s="1053" t="s">
        <v>1336</v>
      </c>
      <c r="BM760" s="1053" t="s">
        <v>3792</v>
      </c>
    </row>
    <row r="761" spans="2:65" s="1048" customFormat="1" ht="16.5" customHeight="1">
      <c r="B761" s="1072"/>
      <c r="C761" s="1185" t="s">
        <v>1590</v>
      </c>
      <c r="D761" s="1185" t="s">
        <v>1257</v>
      </c>
      <c r="E761" s="1186" t="s">
        <v>1577</v>
      </c>
      <c r="F761" s="1374" t="s">
        <v>1576</v>
      </c>
      <c r="G761" s="1374"/>
      <c r="H761" s="1374"/>
      <c r="I761" s="1374"/>
      <c r="J761" s="1187" t="s">
        <v>1292</v>
      </c>
      <c r="K761" s="1188">
        <v>387.51</v>
      </c>
      <c r="L761" s="1375">
        <v>0</v>
      </c>
      <c r="M761" s="1375"/>
      <c r="N761" s="1376">
        <f t="shared" si="25"/>
        <v>0</v>
      </c>
      <c r="O761" s="1376"/>
      <c r="P761" s="1376"/>
      <c r="Q761" s="1376"/>
      <c r="R761" s="1071"/>
      <c r="T761" s="1057" t="s">
        <v>3256</v>
      </c>
      <c r="U761" s="1070" t="s">
        <v>1256</v>
      </c>
      <c r="V761" s="1065"/>
      <c r="W761" s="1069">
        <f t="shared" si="26"/>
        <v>0</v>
      </c>
      <c r="X761" s="1069">
        <v>0</v>
      </c>
      <c r="Y761" s="1069">
        <f t="shared" si="27"/>
        <v>0</v>
      </c>
      <c r="Z761" s="1069">
        <v>0</v>
      </c>
      <c r="AA761" s="1068">
        <f t="shared" si="28"/>
        <v>0</v>
      </c>
      <c r="AR761" s="1053" t="s">
        <v>1336</v>
      </c>
      <c r="AT761" s="1053" t="s">
        <v>1257</v>
      </c>
      <c r="AU761" s="1053" t="s">
        <v>1284</v>
      </c>
      <c r="AY761" s="1053" t="s">
        <v>1262</v>
      </c>
      <c r="BE761" s="1052">
        <f t="shared" si="29"/>
        <v>0</v>
      </c>
      <c r="BF761" s="1052">
        <f t="shared" si="30"/>
        <v>0</v>
      </c>
      <c r="BG761" s="1052">
        <f t="shared" si="31"/>
        <v>0</v>
      </c>
      <c r="BH761" s="1052">
        <f t="shared" si="32"/>
        <v>0</v>
      </c>
      <c r="BI761" s="1052">
        <f t="shared" si="33"/>
        <v>0</v>
      </c>
      <c r="BJ761" s="1053" t="s">
        <v>457</v>
      </c>
      <c r="BK761" s="1052">
        <f t="shared" si="34"/>
        <v>0</v>
      </c>
      <c r="BL761" s="1053" t="s">
        <v>1336</v>
      </c>
      <c r="BM761" s="1053" t="s">
        <v>3791</v>
      </c>
    </row>
    <row r="762" spans="2:51" s="1080" customFormat="1" ht="16.5" customHeight="1">
      <c r="B762" s="1086"/>
      <c r="C762" s="1177"/>
      <c r="D762" s="1177"/>
      <c r="E762" s="1189" t="s">
        <v>3256</v>
      </c>
      <c r="F762" s="1377" t="s">
        <v>1394</v>
      </c>
      <c r="G762" s="1378"/>
      <c r="H762" s="1378"/>
      <c r="I762" s="1378"/>
      <c r="J762" s="1177"/>
      <c r="K762" s="1190">
        <v>36.88</v>
      </c>
      <c r="L762" s="1083"/>
      <c r="M762" s="1083"/>
      <c r="N762" s="1177"/>
      <c r="O762" s="1177"/>
      <c r="P762" s="1177"/>
      <c r="Q762" s="1177"/>
      <c r="R762" s="1085"/>
      <c r="T762" s="1084"/>
      <c r="U762" s="1083"/>
      <c r="V762" s="1083"/>
      <c r="W762" s="1083"/>
      <c r="X762" s="1083"/>
      <c r="Y762" s="1083"/>
      <c r="Z762" s="1083"/>
      <c r="AA762" s="1082"/>
      <c r="AT762" s="1081" t="s">
        <v>1285</v>
      </c>
      <c r="AU762" s="1081" t="s">
        <v>1284</v>
      </c>
      <c r="AV762" s="1080" t="s">
        <v>1284</v>
      </c>
      <c r="AW762" s="1080" t="s">
        <v>3670</v>
      </c>
      <c r="AX762" s="1080" t="s">
        <v>1258</v>
      </c>
      <c r="AY762" s="1081" t="s">
        <v>1262</v>
      </c>
    </row>
    <row r="763" spans="2:51" s="1080" customFormat="1" ht="16.5" customHeight="1">
      <c r="B763" s="1086"/>
      <c r="C763" s="1177"/>
      <c r="D763" s="1177"/>
      <c r="E763" s="1189" t="s">
        <v>3256</v>
      </c>
      <c r="F763" s="1379" t="s">
        <v>1575</v>
      </c>
      <c r="G763" s="1380"/>
      <c r="H763" s="1380"/>
      <c r="I763" s="1380"/>
      <c r="J763" s="1177"/>
      <c r="K763" s="1190">
        <v>265.53</v>
      </c>
      <c r="L763" s="1083"/>
      <c r="M763" s="1083"/>
      <c r="N763" s="1177"/>
      <c r="O763" s="1177"/>
      <c r="P763" s="1177"/>
      <c r="Q763" s="1177"/>
      <c r="R763" s="1085"/>
      <c r="T763" s="1084"/>
      <c r="U763" s="1083"/>
      <c r="V763" s="1083"/>
      <c r="W763" s="1083"/>
      <c r="X763" s="1083"/>
      <c r="Y763" s="1083"/>
      <c r="Z763" s="1083"/>
      <c r="AA763" s="1082"/>
      <c r="AT763" s="1081" t="s">
        <v>1285</v>
      </c>
      <c r="AU763" s="1081" t="s">
        <v>1284</v>
      </c>
      <c r="AV763" s="1080" t="s">
        <v>1284</v>
      </c>
      <c r="AW763" s="1080" t="s">
        <v>3670</v>
      </c>
      <c r="AX763" s="1080" t="s">
        <v>1258</v>
      </c>
      <c r="AY763" s="1081" t="s">
        <v>1262</v>
      </c>
    </row>
    <row r="764" spans="2:51" s="1080" customFormat="1" ht="16.5" customHeight="1">
      <c r="B764" s="1086"/>
      <c r="C764" s="1177"/>
      <c r="D764" s="1177"/>
      <c r="E764" s="1189" t="s">
        <v>3256</v>
      </c>
      <c r="F764" s="1379" t="s">
        <v>1389</v>
      </c>
      <c r="G764" s="1380"/>
      <c r="H764" s="1380"/>
      <c r="I764" s="1380"/>
      <c r="J764" s="1177"/>
      <c r="K764" s="1190">
        <v>85.1</v>
      </c>
      <c r="L764" s="1083"/>
      <c r="M764" s="1083"/>
      <c r="N764" s="1177"/>
      <c r="O764" s="1177"/>
      <c r="P764" s="1177"/>
      <c r="Q764" s="1177"/>
      <c r="R764" s="1085"/>
      <c r="T764" s="1084"/>
      <c r="U764" s="1083"/>
      <c r="V764" s="1083"/>
      <c r="W764" s="1083"/>
      <c r="X764" s="1083"/>
      <c r="Y764" s="1083"/>
      <c r="Z764" s="1083"/>
      <c r="AA764" s="1082"/>
      <c r="AT764" s="1081" t="s">
        <v>1285</v>
      </c>
      <c r="AU764" s="1081" t="s">
        <v>1284</v>
      </c>
      <c r="AV764" s="1080" t="s">
        <v>1284</v>
      </c>
      <c r="AW764" s="1080" t="s">
        <v>3670</v>
      </c>
      <c r="AX764" s="1080" t="s">
        <v>1258</v>
      </c>
      <c r="AY764" s="1081" t="s">
        <v>1262</v>
      </c>
    </row>
    <row r="765" spans="2:51" s="1073" customFormat="1" ht="16.5" customHeight="1">
      <c r="B765" s="1079"/>
      <c r="C765" s="1178"/>
      <c r="D765" s="1178"/>
      <c r="E765" s="1191" t="s">
        <v>3256</v>
      </c>
      <c r="F765" s="1372" t="s">
        <v>1386</v>
      </c>
      <c r="G765" s="1373"/>
      <c r="H765" s="1373"/>
      <c r="I765" s="1373"/>
      <c r="J765" s="1178"/>
      <c r="K765" s="1192">
        <v>387.51</v>
      </c>
      <c r="L765" s="1076"/>
      <c r="M765" s="1076"/>
      <c r="N765" s="1178"/>
      <c r="O765" s="1178"/>
      <c r="P765" s="1178"/>
      <c r="Q765" s="1178"/>
      <c r="R765" s="1078"/>
      <c r="T765" s="1077"/>
      <c r="U765" s="1076"/>
      <c r="V765" s="1076"/>
      <c r="W765" s="1076"/>
      <c r="X765" s="1076"/>
      <c r="Y765" s="1076"/>
      <c r="Z765" s="1076"/>
      <c r="AA765" s="1075"/>
      <c r="AT765" s="1074" t="s">
        <v>1285</v>
      </c>
      <c r="AU765" s="1074" t="s">
        <v>1284</v>
      </c>
      <c r="AV765" s="1073" t="s">
        <v>1261</v>
      </c>
      <c r="AW765" s="1073" t="s">
        <v>3670</v>
      </c>
      <c r="AX765" s="1073" t="s">
        <v>457</v>
      </c>
      <c r="AY765" s="1074" t="s">
        <v>1262</v>
      </c>
    </row>
    <row r="766" spans="2:65" s="1048" customFormat="1" ht="25.5" customHeight="1">
      <c r="B766" s="1072"/>
      <c r="C766" s="1185" t="s">
        <v>1587</v>
      </c>
      <c r="D766" s="1185" t="s">
        <v>1257</v>
      </c>
      <c r="E766" s="1186" t="s">
        <v>1573</v>
      </c>
      <c r="F766" s="1374" t="s">
        <v>1572</v>
      </c>
      <c r="G766" s="1374"/>
      <c r="H766" s="1374"/>
      <c r="I766" s="1374"/>
      <c r="J766" s="1187" t="s">
        <v>1265</v>
      </c>
      <c r="K766" s="1188">
        <v>1</v>
      </c>
      <c r="L766" s="1375">
        <v>0</v>
      </c>
      <c r="M766" s="1375"/>
      <c r="N766" s="1376">
        <f>ROUND(L766*K766,2)</f>
        <v>0</v>
      </c>
      <c r="O766" s="1376"/>
      <c r="P766" s="1376"/>
      <c r="Q766" s="1376"/>
      <c r="R766" s="1071"/>
      <c r="T766" s="1057" t="s">
        <v>3256</v>
      </c>
      <c r="U766" s="1070" t="s">
        <v>1256</v>
      </c>
      <c r="V766" s="1065"/>
      <c r="W766" s="1069">
        <f>V766*K766</f>
        <v>0</v>
      </c>
      <c r="X766" s="1069">
        <v>0</v>
      </c>
      <c r="Y766" s="1069">
        <f>X766*K766</f>
        <v>0</v>
      </c>
      <c r="Z766" s="1069">
        <v>0</v>
      </c>
      <c r="AA766" s="1068">
        <f>Z766*K766</f>
        <v>0</v>
      </c>
      <c r="AR766" s="1053" t="s">
        <v>1336</v>
      </c>
      <c r="AT766" s="1053" t="s">
        <v>1257</v>
      </c>
      <c r="AU766" s="1053" t="s">
        <v>1284</v>
      </c>
      <c r="AY766" s="1053" t="s">
        <v>1262</v>
      </c>
      <c r="BE766" s="1052">
        <f>IF(U766="základní",N766,0)</f>
        <v>0</v>
      </c>
      <c r="BF766" s="1052">
        <f>IF(U766="snížená",N766,0)</f>
        <v>0</v>
      </c>
      <c r="BG766" s="1052">
        <f>IF(U766="zákl. přenesená",N766,0)</f>
        <v>0</v>
      </c>
      <c r="BH766" s="1052">
        <f>IF(U766="sníž. přenesená",N766,0)</f>
        <v>0</v>
      </c>
      <c r="BI766" s="1052">
        <f>IF(U766="nulová",N766,0)</f>
        <v>0</v>
      </c>
      <c r="BJ766" s="1053" t="s">
        <v>457</v>
      </c>
      <c r="BK766" s="1052">
        <f>ROUND(L766*K766,2)</f>
        <v>0</v>
      </c>
      <c r="BL766" s="1053" t="s">
        <v>1336</v>
      </c>
      <c r="BM766" s="1053" t="s">
        <v>3790</v>
      </c>
    </row>
    <row r="767" spans="2:65" s="1048" customFormat="1" ht="25.5" customHeight="1">
      <c r="B767" s="1072"/>
      <c r="C767" s="1193" t="s">
        <v>1584</v>
      </c>
      <c r="D767" s="1193" t="s">
        <v>1263</v>
      </c>
      <c r="E767" s="1194" t="s">
        <v>1570</v>
      </c>
      <c r="F767" s="1383" t="s">
        <v>1569</v>
      </c>
      <c r="G767" s="1383"/>
      <c r="H767" s="1383"/>
      <c r="I767" s="1383"/>
      <c r="J767" s="1195" t="s">
        <v>1265</v>
      </c>
      <c r="K767" s="1196">
        <v>1</v>
      </c>
      <c r="L767" s="1384">
        <v>0</v>
      </c>
      <c r="M767" s="1384"/>
      <c r="N767" s="1385">
        <f>ROUND(L767*K767,2)</f>
        <v>0</v>
      </c>
      <c r="O767" s="1376"/>
      <c r="P767" s="1376"/>
      <c r="Q767" s="1376"/>
      <c r="R767" s="1071"/>
      <c r="T767" s="1057" t="s">
        <v>3256</v>
      </c>
      <c r="U767" s="1070" t="s">
        <v>1256</v>
      </c>
      <c r="V767" s="1065"/>
      <c r="W767" s="1069">
        <f>V767*K767</f>
        <v>0</v>
      </c>
      <c r="X767" s="1069">
        <v>0</v>
      </c>
      <c r="Y767" s="1069">
        <f>X767*K767</f>
        <v>0</v>
      </c>
      <c r="Z767" s="1069">
        <v>0</v>
      </c>
      <c r="AA767" s="1068">
        <f>Z767*K767</f>
        <v>0</v>
      </c>
      <c r="AR767" s="1053" t="s">
        <v>1340</v>
      </c>
      <c r="AT767" s="1053" t="s">
        <v>1263</v>
      </c>
      <c r="AU767" s="1053" t="s">
        <v>1284</v>
      </c>
      <c r="AY767" s="1053" t="s">
        <v>1262</v>
      </c>
      <c r="BE767" s="1052">
        <f>IF(U767="základní",N767,0)</f>
        <v>0</v>
      </c>
      <c r="BF767" s="1052">
        <f>IF(U767="snížená",N767,0)</f>
        <v>0</v>
      </c>
      <c r="BG767" s="1052">
        <f>IF(U767="zákl. přenesená",N767,0)</f>
        <v>0</v>
      </c>
      <c r="BH767" s="1052">
        <f>IF(U767="sníž. přenesená",N767,0)</f>
        <v>0</v>
      </c>
      <c r="BI767" s="1052">
        <f>IF(U767="nulová",N767,0)</f>
        <v>0</v>
      </c>
      <c r="BJ767" s="1053" t="s">
        <v>457</v>
      </c>
      <c r="BK767" s="1052">
        <f>ROUND(L767*K767,2)</f>
        <v>0</v>
      </c>
      <c r="BL767" s="1053" t="s">
        <v>1336</v>
      </c>
      <c r="BM767" s="1053" t="s">
        <v>3789</v>
      </c>
    </row>
    <row r="768" spans="2:65" s="1048" customFormat="1" ht="25.5" customHeight="1">
      <c r="B768" s="1072"/>
      <c r="C768" s="1185" t="s">
        <v>1581</v>
      </c>
      <c r="D768" s="1185" t="s">
        <v>1257</v>
      </c>
      <c r="E768" s="1186" t="s">
        <v>1562</v>
      </c>
      <c r="F768" s="1374" t="s">
        <v>1561</v>
      </c>
      <c r="G768" s="1374"/>
      <c r="H768" s="1374"/>
      <c r="I768" s="1374"/>
      <c r="J768" s="1187" t="s">
        <v>1292</v>
      </c>
      <c r="K768" s="1188">
        <v>2.511</v>
      </c>
      <c r="L768" s="1375">
        <v>0</v>
      </c>
      <c r="M768" s="1375"/>
      <c r="N768" s="1376">
        <f>ROUND(L768*K768,2)</f>
        <v>0</v>
      </c>
      <c r="O768" s="1376"/>
      <c r="P768" s="1376"/>
      <c r="Q768" s="1376"/>
      <c r="R768" s="1071"/>
      <c r="T768" s="1057" t="s">
        <v>3256</v>
      </c>
      <c r="U768" s="1070" t="s">
        <v>1256</v>
      </c>
      <c r="V768" s="1065"/>
      <c r="W768" s="1069">
        <f>V768*K768</f>
        <v>0</v>
      </c>
      <c r="X768" s="1069">
        <v>0</v>
      </c>
      <c r="Y768" s="1069">
        <f>X768*K768</f>
        <v>0</v>
      </c>
      <c r="Z768" s="1069">
        <v>0</v>
      </c>
      <c r="AA768" s="1068">
        <f>Z768*K768</f>
        <v>0</v>
      </c>
      <c r="AR768" s="1053" t="s">
        <v>1336</v>
      </c>
      <c r="AT768" s="1053" t="s">
        <v>1257</v>
      </c>
      <c r="AU768" s="1053" t="s">
        <v>1284</v>
      </c>
      <c r="AY768" s="1053" t="s">
        <v>1262</v>
      </c>
      <c r="BE768" s="1052">
        <f>IF(U768="základní",N768,0)</f>
        <v>0</v>
      </c>
      <c r="BF768" s="1052">
        <f>IF(U768="snížená",N768,0)</f>
        <v>0</v>
      </c>
      <c r="BG768" s="1052">
        <f>IF(U768="zákl. přenesená",N768,0)</f>
        <v>0</v>
      </c>
      <c r="BH768" s="1052">
        <f>IF(U768="sníž. přenesená",N768,0)</f>
        <v>0</v>
      </c>
      <c r="BI768" s="1052">
        <f>IF(U768="nulová",N768,0)</f>
        <v>0</v>
      </c>
      <c r="BJ768" s="1053" t="s">
        <v>457</v>
      </c>
      <c r="BK768" s="1052">
        <f>ROUND(L768*K768,2)</f>
        <v>0</v>
      </c>
      <c r="BL768" s="1053" t="s">
        <v>1336</v>
      </c>
      <c r="BM768" s="1053" t="s">
        <v>3788</v>
      </c>
    </row>
    <row r="769" spans="2:51" s="1080" customFormat="1" ht="16.5" customHeight="1">
      <c r="B769" s="1086"/>
      <c r="C769" s="1177"/>
      <c r="D769" s="1177"/>
      <c r="E769" s="1189" t="s">
        <v>3256</v>
      </c>
      <c r="F769" s="1377" t="s">
        <v>1567</v>
      </c>
      <c r="G769" s="1378"/>
      <c r="H769" s="1378"/>
      <c r="I769" s="1378"/>
      <c r="J769" s="1177"/>
      <c r="K769" s="1190">
        <v>2.511</v>
      </c>
      <c r="L769" s="1083"/>
      <c r="M769" s="1083"/>
      <c r="N769" s="1177"/>
      <c r="O769" s="1177"/>
      <c r="P769" s="1177"/>
      <c r="Q769" s="1177"/>
      <c r="R769" s="1085"/>
      <c r="T769" s="1084"/>
      <c r="U769" s="1083"/>
      <c r="V769" s="1083"/>
      <c r="W769" s="1083"/>
      <c r="X769" s="1083"/>
      <c r="Y769" s="1083"/>
      <c r="Z769" s="1083"/>
      <c r="AA769" s="1082"/>
      <c r="AT769" s="1081" t="s">
        <v>1285</v>
      </c>
      <c r="AU769" s="1081" t="s">
        <v>1284</v>
      </c>
      <c r="AV769" s="1080" t="s">
        <v>1284</v>
      </c>
      <c r="AW769" s="1080" t="s">
        <v>3670</v>
      </c>
      <c r="AX769" s="1080" t="s">
        <v>1258</v>
      </c>
      <c r="AY769" s="1081" t="s">
        <v>1262</v>
      </c>
    </row>
    <row r="770" spans="2:51" s="1073" customFormat="1" ht="16.5" customHeight="1">
      <c r="B770" s="1079"/>
      <c r="C770" s="1178"/>
      <c r="D770" s="1178"/>
      <c r="E770" s="1191" t="s">
        <v>3256</v>
      </c>
      <c r="F770" s="1372" t="s">
        <v>1386</v>
      </c>
      <c r="G770" s="1373"/>
      <c r="H770" s="1373"/>
      <c r="I770" s="1373"/>
      <c r="J770" s="1178"/>
      <c r="K770" s="1192">
        <v>2.511</v>
      </c>
      <c r="L770" s="1076"/>
      <c r="M770" s="1076"/>
      <c r="N770" s="1178"/>
      <c r="O770" s="1178"/>
      <c r="P770" s="1178"/>
      <c r="Q770" s="1178"/>
      <c r="R770" s="1078"/>
      <c r="T770" s="1077"/>
      <c r="U770" s="1076"/>
      <c r="V770" s="1076"/>
      <c r="W770" s="1076"/>
      <c r="X770" s="1076"/>
      <c r="Y770" s="1076"/>
      <c r="Z770" s="1076"/>
      <c r="AA770" s="1075"/>
      <c r="AT770" s="1074" t="s">
        <v>1285</v>
      </c>
      <c r="AU770" s="1074" t="s">
        <v>1284</v>
      </c>
      <c r="AV770" s="1073" t="s">
        <v>1261</v>
      </c>
      <c r="AW770" s="1073" t="s">
        <v>3670</v>
      </c>
      <c r="AX770" s="1073" t="s">
        <v>457</v>
      </c>
      <c r="AY770" s="1074" t="s">
        <v>1262</v>
      </c>
    </row>
    <row r="771" spans="2:65" s="1048" customFormat="1" ht="25.5" customHeight="1">
      <c r="B771" s="1072"/>
      <c r="C771" s="1193" t="s">
        <v>1578</v>
      </c>
      <c r="D771" s="1193" t="s">
        <v>1263</v>
      </c>
      <c r="E771" s="1194" t="s">
        <v>1565</v>
      </c>
      <c r="F771" s="1383" t="s">
        <v>1564</v>
      </c>
      <c r="G771" s="1383"/>
      <c r="H771" s="1383"/>
      <c r="I771" s="1383"/>
      <c r="J771" s="1195" t="s">
        <v>1292</v>
      </c>
      <c r="K771" s="1196">
        <v>2.762</v>
      </c>
      <c r="L771" s="1384">
        <v>0</v>
      </c>
      <c r="M771" s="1384"/>
      <c r="N771" s="1385">
        <f>ROUND(L771*K771,2)</f>
        <v>0</v>
      </c>
      <c r="O771" s="1376"/>
      <c r="P771" s="1376"/>
      <c r="Q771" s="1376"/>
      <c r="R771" s="1071"/>
      <c r="T771" s="1057" t="s">
        <v>3256</v>
      </c>
      <c r="U771" s="1070" t="s">
        <v>1256</v>
      </c>
      <c r="V771" s="1065"/>
      <c r="W771" s="1069">
        <f>V771*K771</f>
        <v>0</v>
      </c>
      <c r="X771" s="1069">
        <v>0</v>
      </c>
      <c r="Y771" s="1069">
        <f>X771*K771</f>
        <v>0</v>
      </c>
      <c r="Z771" s="1069">
        <v>0</v>
      </c>
      <c r="AA771" s="1068">
        <f>Z771*K771</f>
        <v>0</v>
      </c>
      <c r="AR771" s="1053" t="s">
        <v>1340</v>
      </c>
      <c r="AT771" s="1053" t="s">
        <v>1263</v>
      </c>
      <c r="AU771" s="1053" t="s">
        <v>1284</v>
      </c>
      <c r="AY771" s="1053" t="s">
        <v>1262</v>
      </c>
      <c r="BE771" s="1052">
        <f>IF(U771="základní",N771,0)</f>
        <v>0</v>
      </c>
      <c r="BF771" s="1052">
        <f>IF(U771="snížená",N771,0)</f>
        <v>0</v>
      </c>
      <c r="BG771" s="1052">
        <f>IF(U771="zákl. přenesená",N771,0)</f>
        <v>0</v>
      </c>
      <c r="BH771" s="1052">
        <f>IF(U771="sníž. přenesená",N771,0)</f>
        <v>0</v>
      </c>
      <c r="BI771" s="1052">
        <f>IF(U771="nulová",N771,0)</f>
        <v>0</v>
      </c>
      <c r="BJ771" s="1053" t="s">
        <v>457</v>
      </c>
      <c r="BK771" s="1052">
        <f>ROUND(L771*K771,2)</f>
        <v>0</v>
      </c>
      <c r="BL771" s="1053" t="s">
        <v>1336</v>
      </c>
      <c r="BM771" s="1053" t="s">
        <v>3787</v>
      </c>
    </row>
    <row r="772" spans="2:65" s="1048" customFormat="1" ht="25.5" customHeight="1">
      <c r="B772" s="1072"/>
      <c r="C772" s="1185" t="s">
        <v>1574</v>
      </c>
      <c r="D772" s="1185" t="s">
        <v>1257</v>
      </c>
      <c r="E772" s="1186" t="s">
        <v>1562</v>
      </c>
      <c r="F772" s="1374" t="s">
        <v>1561</v>
      </c>
      <c r="G772" s="1374"/>
      <c r="H772" s="1374"/>
      <c r="I772" s="1374"/>
      <c r="J772" s="1187" t="s">
        <v>1292</v>
      </c>
      <c r="K772" s="1188">
        <v>2.511</v>
      </c>
      <c r="L772" s="1375">
        <v>0</v>
      </c>
      <c r="M772" s="1375"/>
      <c r="N772" s="1376">
        <f>ROUND(L772*K772,2)</f>
        <v>0</v>
      </c>
      <c r="O772" s="1376"/>
      <c r="P772" s="1376"/>
      <c r="Q772" s="1376"/>
      <c r="R772" s="1071"/>
      <c r="T772" s="1057" t="s">
        <v>3256</v>
      </c>
      <c r="U772" s="1070" t="s">
        <v>1256</v>
      </c>
      <c r="V772" s="1065"/>
      <c r="W772" s="1069">
        <f>V772*K772</f>
        <v>0</v>
      </c>
      <c r="X772" s="1069">
        <v>0</v>
      </c>
      <c r="Y772" s="1069">
        <f>X772*K772</f>
        <v>0</v>
      </c>
      <c r="Z772" s="1069">
        <v>0</v>
      </c>
      <c r="AA772" s="1068">
        <f>Z772*K772</f>
        <v>0</v>
      </c>
      <c r="AR772" s="1053" t="s">
        <v>1336</v>
      </c>
      <c r="AT772" s="1053" t="s">
        <v>1257</v>
      </c>
      <c r="AU772" s="1053" t="s">
        <v>1284</v>
      </c>
      <c r="AY772" s="1053" t="s">
        <v>1262</v>
      </c>
      <c r="BE772" s="1052">
        <f>IF(U772="základní",N772,0)</f>
        <v>0</v>
      </c>
      <c r="BF772" s="1052">
        <f>IF(U772="snížená",N772,0)</f>
        <v>0</v>
      </c>
      <c r="BG772" s="1052">
        <f>IF(U772="zákl. přenesená",N772,0)</f>
        <v>0</v>
      </c>
      <c r="BH772" s="1052">
        <f>IF(U772="sníž. přenesená",N772,0)</f>
        <v>0</v>
      </c>
      <c r="BI772" s="1052">
        <f>IF(U772="nulová",N772,0)</f>
        <v>0</v>
      </c>
      <c r="BJ772" s="1053" t="s">
        <v>457</v>
      </c>
      <c r="BK772" s="1052">
        <f>ROUND(L772*K772,2)</f>
        <v>0</v>
      </c>
      <c r="BL772" s="1053" t="s">
        <v>1336</v>
      </c>
      <c r="BM772" s="1053" t="s">
        <v>3786</v>
      </c>
    </row>
    <row r="773" spans="2:51" s="1080" customFormat="1" ht="16.5" customHeight="1">
      <c r="B773" s="1086"/>
      <c r="C773" s="1177"/>
      <c r="D773" s="1177"/>
      <c r="E773" s="1189" t="s">
        <v>3256</v>
      </c>
      <c r="F773" s="1377" t="s">
        <v>1560</v>
      </c>
      <c r="G773" s="1378"/>
      <c r="H773" s="1378"/>
      <c r="I773" s="1378"/>
      <c r="J773" s="1177"/>
      <c r="K773" s="1190">
        <v>2.511</v>
      </c>
      <c r="L773" s="1083"/>
      <c r="M773" s="1083"/>
      <c r="N773" s="1177"/>
      <c r="O773" s="1177"/>
      <c r="P773" s="1177"/>
      <c r="Q773" s="1177"/>
      <c r="R773" s="1085"/>
      <c r="T773" s="1084"/>
      <c r="U773" s="1083"/>
      <c r="V773" s="1083"/>
      <c r="W773" s="1083"/>
      <c r="X773" s="1083"/>
      <c r="Y773" s="1083"/>
      <c r="Z773" s="1083"/>
      <c r="AA773" s="1082"/>
      <c r="AT773" s="1081" t="s">
        <v>1285</v>
      </c>
      <c r="AU773" s="1081" t="s">
        <v>1284</v>
      </c>
      <c r="AV773" s="1080" t="s">
        <v>1284</v>
      </c>
      <c r="AW773" s="1080" t="s">
        <v>3670</v>
      </c>
      <c r="AX773" s="1080" t="s">
        <v>1258</v>
      </c>
      <c r="AY773" s="1081" t="s">
        <v>1262</v>
      </c>
    </row>
    <row r="774" spans="2:51" s="1073" customFormat="1" ht="16.5" customHeight="1">
      <c r="B774" s="1079"/>
      <c r="C774" s="1178"/>
      <c r="D774" s="1178"/>
      <c r="E774" s="1191" t="s">
        <v>3256</v>
      </c>
      <c r="F774" s="1372" t="s">
        <v>1386</v>
      </c>
      <c r="G774" s="1373"/>
      <c r="H774" s="1373"/>
      <c r="I774" s="1373"/>
      <c r="J774" s="1178"/>
      <c r="K774" s="1192">
        <v>2.511</v>
      </c>
      <c r="L774" s="1076"/>
      <c r="M774" s="1076"/>
      <c r="N774" s="1178"/>
      <c r="O774" s="1178"/>
      <c r="P774" s="1178"/>
      <c r="Q774" s="1178"/>
      <c r="R774" s="1078"/>
      <c r="T774" s="1077"/>
      <c r="U774" s="1076"/>
      <c r="V774" s="1076"/>
      <c r="W774" s="1076"/>
      <c r="X774" s="1076"/>
      <c r="Y774" s="1076"/>
      <c r="Z774" s="1076"/>
      <c r="AA774" s="1075"/>
      <c r="AT774" s="1074" t="s">
        <v>1285</v>
      </c>
      <c r="AU774" s="1074" t="s">
        <v>1284</v>
      </c>
      <c r="AV774" s="1073" t="s">
        <v>1261</v>
      </c>
      <c r="AW774" s="1073" t="s">
        <v>3670</v>
      </c>
      <c r="AX774" s="1073" t="s">
        <v>457</v>
      </c>
      <c r="AY774" s="1074" t="s">
        <v>1262</v>
      </c>
    </row>
    <row r="775" spans="2:65" s="1048" customFormat="1" ht="25.5" customHeight="1">
      <c r="B775" s="1072"/>
      <c r="C775" s="1193" t="s">
        <v>1571</v>
      </c>
      <c r="D775" s="1193" t="s">
        <v>1263</v>
      </c>
      <c r="E775" s="1194" t="s">
        <v>1558</v>
      </c>
      <c r="F775" s="1383" t="s">
        <v>1557</v>
      </c>
      <c r="G775" s="1383"/>
      <c r="H775" s="1383"/>
      <c r="I775" s="1383"/>
      <c r="J775" s="1195" t="s">
        <v>1292</v>
      </c>
      <c r="K775" s="1196">
        <v>2.762</v>
      </c>
      <c r="L775" s="1384">
        <v>0</v>
      </c>
      <c r="M775" s="1384"/>
      <c r="N775" s="1385">
        <f>ROUND(L775*K775,2)</f>
        <v>0</v>
      </c>
      <c r="O775" s="1376"/>
      <c r="P775" s="1376"/>
      <c r="Q775" s="1376"/>
      <c r="R775" s="1071"/>
      <c r="T775" s="1057" t="s">
        <v>3256</v>
      </c>
      <c r="U775" s="1070" t="s">
        <v>1256</v>
      </c>
      <c r="V775" s="1065"/>
      <c r="W775" s="1069">
        <f>V775*K775</f>
        <v>0</v>
      </c>
      <c r="X775" s="1069">
        <v>0</v>
      </c>
      <c r="Y775" s="1069">
        <f>X775*K775</f>
        <v>0</v>
      </c>
      <c r="Z775" s="1069">
        <v>0</v>
      </c>
      <c r="AA775" s="1068">
        <f>Z775*K775</f>
        <v>0</v>
      </c>
      <c r="AR775" s="1053" t="s">
        <v>1340</v>
      </c>
      <c r="AT775" s="1053" t="s">
        <v>1263</v>
      </c>
      <c r="AU775" s="1053" t="s">
        <v>1284</v>
      </c>
      <c r="AY775" s="1053" t="s">
        <v>1262</v>
      </c>
      <c r="BE775" s="1052">
        <f>IF(U775="základní",N775,0)</f>
        <v>0</v>
      </c>
      <c r="BF775" s="1052">
        <f>IF(U775="snížená",N775,0)</f>
        <v>0</v>
      </c>
      <c r="BG775" s="1052">
        <f>IF(U775="zákl. přenesená",N775,0)</f>
        <v>0</v>
      </c>
      <c r="BH775" s="1052">
        <f>IF(U775="sníž. přenesená",N775,0)</f>
        <v>0</v>
      </c>
      <c r="BI775" s="1052">
        <f>IF(U775="nulová",N775,0)</f>
        <v>0</v>
      </c>
      <c r="BJ775" s="1053" t="s">
        <v>457</v>
      </c>
      <c r="BK775" s="1052">
        <f>ROUND(L775*K775,2)</f>
        <v>0</v>
      </c>
      <c r="BL775" s="1053" t="s">
        <v>1336</v>
      </c>
      <c r="BM775" s="1053" t="s">
        <v>3785</v>
      </c>
    </row>
    <row r="776" spans="2:65" s="1048" customFormat="1" ht="25.5" customHeight="1">
      <c r="B776" s="1072"/>
      <c r="C776" s="1185" t="s">
        <v>1568</v>
      </c>
      <c r="D776" s="1185" t="s">
        <v>1257</v>
      </c>
      <c r="E776" s="1186" t="s">
        <v>1555</v>
      </c>
      <c r="F776" s="1374" t="s">
        <v>1554</v>
      </c>
      <c r="G776" s="1374"/>
      <c r="H776" s="1374"/>
      <c r="I776" s="1374"/>
      <c r="J776" s="1187" t="s">
        <v>14</v>
      </c>
      <c r="K776" s="1188">
        <v>13.1</v>
      </c>
      <c r="L776" s="1375">
        <v>0</v>
      </c>
      <c r="M776" s="1375"/>
      <c r="N776" s="1376">
        <f>ROUND(L776*K776,2)</f>
        <v>0</v>
      </c>
      <c r="O776" s="1376"/>
      <c r="P776" s="1376"/>
      <c r="Q776" s="1376"/>
      <c r="R776" s="1071"/>
      <c r="T776" s="1057" t="s">
        <v>3256</v>
      </c>
      <c r="U776" s="1070" t="s">
        <v>1256</v>
      </c>
      <c r="V776" s="1065"/>
      <c r="W776" s="1069">
        <f>V776*K776</f>
        <v>0</v>
      </c>
      <c r="X776" s="1069">
        <v>0</v>
      </c>
      <c r="Y776" s="1069">
        <f>X776*K776</f>
        <v>0</v>
      </c>
      <c r="Z776" s="1069">
        <v>0</v>
      </c>
      <c r="AA776" s="1068">
        <f>Z776*K776</f>
        <v>0</v>
      </c>
      <c r="AR776" s="1053" t="s">
        <v>1336</v>
      </c>
      <c r="AT776" s="1053" t="s">
        <v>1257</v>
      </c>
      <c r="AU776" s="1053" t="s">
        <v>1284</v>
      </c>
      <c r="AY776" s="1053" t="s">
        <v>1262</v>
      </c>
      <c r="BE776" s="1052">
        <f>IF(U776="základní",N776,0)</f>
        <v>0</v>
      </c>
      <c r="BF776" s="1052">
        <f>IF(U776="snížená",N776,0)</f>
        <v>0</v>
      </c>
      <c r="BG776" s="1052">
        <f>IF(U776="zákl. přenesená",N776,0)</f>
        <v>0</v>
      </c>
      <c r="BH776" s="1052">
        <f>IF(U776="sníž. přenesená",N776,0)</f>
        <v>0</v>
      </c>
      <c r="BI776" s="1052">
        <f>IF(U776="nulová",N776,0)</f>
        <v>0</v>
      </c>
      <c r="BJ776" s="1053" t="s">
        <v>457</v>
      </c>
      <c r="BK776" s="1052">
        <f>ROUND(L776*K776,2)</f>
        <v>0</v>
      </c>
      <c r="BL776" s="1053" t="s">
        <v>1336</v>
      </c>
      <c r="BM776" s="1053" t="s">
        <v>3784</v>
      </c>
    </row>
    <row r="777" spans="2:51" s="1080" customFormat="1" ht="16.5" customHeight="1">
      <c r="B777" s="1086"/>
      <c r="C777" s="1177"/>
      <c r="D777" s="1177"/>
      <c r="E777" s="1189" t="s">
        <v>3256</v>
      </c>
      <c r="F777" s="1377" t="s">
        <v>1553</v>
      </c>
      <c r="G777" s="1378"/>
      <c r="H777" s="1378"/>
      <c r="I777" s="1378"/>
      <c r="J777" s="1177"/>
      <c r="K777" s="1190">
        <v>13.1</v>
      </c>
      <c r="L777" s="1083"/>
      <c r="M777" s="1083"/>
      <c r="N777" s="1177"/>
      <c r="O777" s="1177"/>
      <c r="P777" s="1177"/>
      <c r="Q777" s="1177"/>
      <c r="R777" s="1085"/>
      <c r="T777" s="1084"/>
      <c r="U777" s="1083"/>
      <c r="V777" s="1083"/>
      <c r="W777" s="1083"/>
      <c r="X777" s="1083"/>
      <c r="Y777" s="1083"/>
      <c r="Z777" s="1083"/>
      <c r="AA777" s="1082"/>
      <c r="AT777" s="1081" t="s">
        <v>1285</v>
      </c>
      <c r="AU777" s="1081" t="s">
        <v>1284</v>
      </c>
      <c r="AV777" s="1080" t="s">
        <v>1284</v>
      </c>
      <c r="AW777" s="1080" t="s">
        <v>3670</v>
      </c>
      <c r="AX777" s="1080" t="s">
        <v>1258</v>
      </c>
      <c r="AY777" s="1081" t="s">
        <v>1262</v>
      </c>
    </row>
    <row r="778" spans="2:51" s="1073" customFormat="1" ht="16.5" customHeight="1">
      <c r="B778" s="1079"/>
      <c r="C778" s="1178"/>
      <c r="D778" s="1178"/>
      <c r="E778" s="1191" t="s">
        <v>3256</v>
      </c>
      <c r="F778" s="1372" t="s">
        <v>1386</v>
      </c>
      <c r="G778" s="1373"/>
      <c r="H778" s="1373"/>
      <c r="I778" s="1373"/>
      <c r="J778" s="1178"/>
      <c r="K778" s="1192">
        <v>13.1</v>
      </c>
      <c r="L778" s="1076"/>
      <c r="M778" s="1076"/>
      <c r="N778" s="1178"/>
      <c r="O778" s="1178"/>
      <c r="P778" s="1178"/>
      <c r="Q778" s="1178"/>
      <c r="R778" s="1078"/>
      <c r="T778" s="1077"/>
      <c r="U778" s="1076"/>
      <c r="V778" s="1076"/>
      <c r="W778" s="1076"/>
      <c r="X778" s="1076"/>
      <c r="Y778" s="1076"/>
      <c r="Z778" s="1076"/>
      <c r="AA778" s="1075"/>
      <c r="AT778" s="1074" t="s">
        <v>1285</v>
      </c>
      <c r="AU778" s="1074" t="s">
        <v>1284</v>
      </c>
      <c r="AV778" s="1073" t="s">
        <v>1261</v>
      </c>
      <c r="AW778" s="1073" t="s">
        <v>3670</v>
      </c>
      <c r="AX778" s="1073" t="s">
        <v>457</v>
      </c>
      <c r="AY778" s="1074" t="s">
        <v>1262</v>
      </c>
    </row>
    <row r="779" spans="2:65" s="1048" customFormat="1" ht="25.5" customHeight="1">
      <c r="B779" s="1072"/>
      <c r="C779" s="1193" t="s">
        <v>1566</v>
      </c>
      <c r="D779" s="1193" t="s">
        <v>1263</v>
      </c>
      <c r="E779" s="1194" t="s">
        <v>1551</v>
      </c>
      <c r="F779" s="1383" t="s">
        <v>1550</v>
      </c>
      <c r="G779" s="1383"/>
      <c r="H779" s="1383"/>
      <c r="I779" s="1383"/>
      <c r="J779" s="1195" t="s">
        <v>14</v>
      </c>
      <c r="K779" s="1196">
        <v>14.41</v>
      </c>
      <c r="L779" s="1384">
        <v>0</v>
      </c>
      <c r="M779" s="1384"/>
      <c r="N779" s="1385">
        <f>ROUND(L779*K779,2)</f>
        <v>0</v>
      </c>
      <c r="O779" s="1376"/>
      <c r="P779" s="1376"/>
      <c r="Q779" s="1376"/>
      <c r="R779" s="1071"/>
      <c r="T779" s="1057" t="s">
        <v>3256</v>
      </c>
      <c r="U779" s="1070" t="s">
        <v>1256</v>
      </c>
      <c r="V779" s="1065"/>
      <c r="W779" s="1069">
        <f>V779*K779</f>
        <v>0</v>
      </c>
      <c r="X779" s="1069">
        <v>0</v>
      </c>
      <c r="Y779" s="1069">
        <f>X779*K779</f>
        <v>0</v>
      </c>
      <c r="Z779" s="1069">
        <v>0</v>
      </c>
      <c r="AA779" s="1068">
        <f>Z779*K779</f>
        <v>0</v>
      </c>
      <c r="AR779" s="1053" t="s">
        <v>1340</v>
      </c>
      <c r="AT779" s="1053" t="s">
        <v>1263</v>
      </c>
      <c r="AU779" s="1053" t="s">
        <v>1284</v>
      </c>
      <c r="AY779" s="1053" t="s">
        <v>1262</v>
      </c>
      <c r="BE779" s="1052">
        <f>IF(U779="základní",N779,0)</f>
        <v>0</v>
      </c>
      <c r="BF779" s="1052">
        <f>IF(U779="snížená",N779,0)</f>
        <v>0</v>
      </c>
      <c r="BG779" s="1052">
        <f>IF(U779="zákl. přenesená",N779,0)</f>
        <v>0</v>
      </c>
      <c r="BH779" s="1052">
        <f>IF(U779="sníž. přenesená",N779,0)</f>
        <v>0</v>
      </c>
      <c r="BI779" s="1052">
        <f>IF(U779="nulová",N779,0)</f>
        <v>0</v>
      </c>
      <c r="BJ779" s="1053" t="s">
        <v>457</v>
      </c>
      <c r="BK779" s="1052">
        <f>ROUND(L779*K779,2)</f>
        <v>0</v>
      </c>
      <c r="BL779" s="1053" t="s">
        <v>1336</v>
      </c>
      <c r="BM779" s="1053" t="s">
        <v>3783</v>
      </c>
    </row>
    <row r="780" spans="2:65" s="1048" customFormat="1" ht="25.5" customHeight="1">
      <c r="B780" s="1072"/>
      <c r="C780" s="1185" t="s">
        <v>3782</v>
      </c>
      <c r="D780" s="1185" t="s">
        <v>1257</v>
      </c>
      <c r="E780" s="1186" t="s">
        <v>1548</v>
      </c>
      <c r="F780" s="1374" t="s">
        <v>3781</v>
      </c>
      <c r="G780" s="1374"/>
      <c r="H780" s="1374"/>
      <c r="I780" s="1374"/>
      <c r="J780" s="1187" t="s">
        <v>1292</v>
      </c>
      <c r="K780" s="1188">
        <v>103.57</v>
      </c>
      <c r="L780" s="1375">
        <v>0</v>
      </c>
      <c r="M780" s="1375"/>
      <c r="N780" s="1376">
        <f>ROUND(L780*K780,2)</f>
        <v>0</v>
      </c>
      <c r="O780" s="1376"/>
      <c r="P780" s="1376"/>
      <c r="Q780" s="1376"/>
      <c r="R780" s="1071"/>
      <c r="T780" s="1057" t="s">
        <v>3256</v>
      </c>
      <c r="U780" s="1070" t="s">
        <v>1256</v>
      </c>
      <c r="V780" s="1065"/>
      <c r="W780" s="1069">
        <f>V780*K780</f>
        <v>0</v>
      </c>
      <c r="X780" s="1069">
        <v>0</v>
      </c>
      <c r="Y780" s="1069">
        <f>X780*K780</f>
        <v>0</v>
      </c>
      <c r="Z780" s="1069">
        <v>0</v>
      </c>
      <c r="AA780" s="1068">
        <f>Z780*K780</f>
        <v>0</v>
      </c>
      <c r="AR780" s="1053" t="s">
        <v>1336</v>
      </c>
      <c r="AT780" s="1053" t="s">
        <v>1257</v>
      </c>
      <c r="AU780" s="1053" t="s">
        <v>1284</v>
      </c>
      <c r="AY780" s="1053" t="s">
        <v>1262</v>
      </c>
      <c r="BE780" s="1052">
        <f>IF(U780="základní",N780,0)</f>
        <v>0</v>
      </c>
      <c r="BF780" s="1052">
        <f>IF(U780="snížená",N780,0)</f>
        <v>0</v>
      </c>
      <c r="BG780" s="1052">
        <f>IF(U780="zákl. přenesená",N780,0)</f>
        <v>0</v>
      </c>
      <c r="BH780" s="1052">
        <f>IF(U780="sníž. přenesená",N780,0)</f>
        <v>0</v>
      </c>
      <c r="BI780" s="1052">
        <f>IF(U780="nulová",N780,0)</f>
        <v>0</v>
      </c>
      <c r="BJ780" s="1053" t="s">
        <v>457</v>
      </c>
      <c r="BK780" s="1052">
        <f>ROUND(L780*K780,2)</f>
        <v>0</v>
      </c>
      <c r="BL780" s="1053" t="s">
        <v>1336</v>
      </c>
      <c r="BM780" s="1053" t="s">
        <v>3780</v>
      </c>
    </row>
    <row r="781" spans="2:51" s="1080" customFormat="1" ht="16.5" customHeight="1">
      <c r="B781" s="1086"/>
      <c r="C781" s="1177"/>
      <c r="D781" s="1177"/>
      <c r="E781" s="1189" t="s">
        <v>3256</v>
      </c>
      <c r="F781" s="1377" t="s">
        <v>3779</v>
      </c>
      <c r="G781" s="1378"/>
      <c r="H781" s="1378"/>
      <c r="I781" s="1378"/>
      <c r="J781" s="1177"/>
      <c r="K781" s="1190">
        <v>103.57</v>
      </c>
      <c r="L781" s="1083"/>
      <c r="M781" s="1083"/>
      <c r="N781" s="1177"/>
      <c r="O781" s="1177"/>
      <c r="P781" s="1177"/>
      <c r="Q781" s="1177"/>
      <c r="R781" s="1085"/>
      <c r="T781" s="1084"/>
      <c r="U781" s="1083"/>
      <c r="V781" s="1083"/>
      <c r="W781" s="1083"/>
      <c r="X781" s="1083"/>
      <c r="Y781" s="1083"/>
      <c r="Z781" s="1083"/>
      <c r="AA781" s="1082"/>
      <c r="AT781" s="1081" t="s">
        <v>1285</v>
      </c>
      <c r="AU781" s="1081" t="s">
        <v>1284</v>
      </c>
      <c r="AV781" s="1080" t="s">
        <v>1284</v>
      </c>
      <c r="AW781" s="1080" t="s">
        <v>3670</v>
      </c>
      <c r="AX781" s="1080" t="s">
        <v>1258</v>
      </c>
      <c r="AY781" s="1081" t="s">
        <v>1262</v>
      </c>
    </row>
    <row r="782" spans="2:51" s="1073" customFormat="1" ht="16.5" customHeight="1">
      <c r="B782" s="1079"/>
      <c r="C782" s="1178"/>
      <c r="D782" s="1178"/>
      <c r="E782" s="1191" t="s">
        <v>3256</v>
      </c>
      <c r="F782" s="1372" t="s">
        <v>1386</v>
      </c>
      <c r="G782" s="1373"/>
      <c r="H782" s="1373"/>
      <c r="I782" s="1373"/>
      <c r="J782" s="1178"/>
      <c r="K782" s="1192">
        <v>103.57</v>
      </c>
      <c r="L782" s="1076"/>
      <c r="M782" s="1076"/>
      <c r="N782" s="1178"/>
      <c r="O782" s="1178"/>
      <c r="P782" s="1178"/>
      <c r="Q782" s="1178"/>
      <c r="R782" s="1078"/>
      <c r="T782" s="1077"/>
      <c r="U782" s="1076"/>
      <c r="V782" s="1076"/>
      <c r="W782" s="1076"/>
      <c r="X782" s="1076"/>
      <c r="Y782" s="1076"/>
      <c r="Z782" s="1076"/>
      <c r="AA782" s="1075"/>
      <c r="AT782" s="1074" t="s">
        <v>1285</v>
      </c>
      <c r="AU782" s="1074" t="s">
        <v>1284</v>
      </c>
      <c r="AV782" s="1073" t="s">
        <v>1261</v>
      </c>
      <c r="AW782" s="1073" t="s">
        <v>3670</v>
      </c>
      <c r="AX782" s="1073" t="s">
        <v>457</v>
      </c>
      <c r="AY782" s="1074" t="s">
        <v>1262</v>
      </c>
    </row>
    <row r="783" spans="2:65" s="1048" customFormat="1" ht="25.5" customHeight="1">
      <c r="B783" s="1072"/>
      <c r="C783" s="1185" t="s">
        <v>3778</v>
      </c>
      <c r="D783" s="1185" t="s">
        <v>1257</v>
      </c>
      <c r="E783" s="1186" t="s">
        <v>3777</v>
      </c>
      <c r="F783" s="1374" t="s">
        <v>3776</v>
      </c>
      <c r="G783" s="1374"/>
      <c r="H783" s="1374"/>
      <c r="I783" s="1374"/>
      <c r="J783" s="1187" t="s">
        <v>1292</v>
      </c>
      <c r="K783" s="1188">
        <v>42.21</v>
      </c>
      <c r="L783" s="1375">
        <v>0</v>
      </c>
      <c r="M783" s="1375"/>
      <c r="N783" s="1376">
        <f>ROUND(L783*K783,2)</f>
        <v>0</v>
      </c>
      <c r="O783" s="1376"/>
      <c r="P783" s="1376"/>
      <c r="Q783" s="1376"/>
      <c r="R783" s="1071"/>
      <c r="T783" s="1057" t="s">
        <v>3256</v>
      </c>
      <c r="U783" s="1070" t="s">
        <v>1256</v>
      </c>
      <c r="V783" s="1065"/>
      <c r="W783" s="1069">
        <f>V783*K783</f>
        <v>0</v>
      </c>
      <c r="X783" s="1069">
        <v>0</v>
      </c>
      <c r="Y783" s="1069">
        <f>X783*K783</f>
        <v>0</v>
      </c>
      <c r="Z783" s="1069">
        <v>0</v>
      </c>
      <c r="AA783" s="1068">
        <f>Z783*K783</f>
        <v>0</v>
      </c>
      <c r="AR783" s="1053" t="s">
        <v>1336</v>
      </c>
      <c r="AT783" s="1053" t="s">
        <v>1257</v>
      </c>
      <c r="AU783" s="1053" t="s">
        <v>1284</v>
      </c>
      <c r="AY783" s="1053" t="s">
        <v>1262</v>
      </c>
      <c r="BE783" s="1052">
        <f>IF(U783="základní",N783,0)</f>
        <v>0</v>
      </c>
      <c r="BF783" s="1052">
        <f>IF(U783="snížená",N783,0)</f>
        <v>0</v>
      </c>
      <c r="BG783" s="1052">
        <f>IF(U783="zákl. přenesená",N783,0)</f>
        <v>0</v>
      </c>
      <c r="BH783" s="1052">
        <f>IF(U783="sníž. přenesená",N783,0)</f>
        <v>0</v>
      </c>
      <c r="BI783" s="1052">
        <f>IF(U783="nulová",N783,0)</f>
        <v>0</v>
      </c>
      <c r="BJ783" s="1053" t="s">
        <v>457</v>
      </c>
      <c r="BK783" s="1052">
        <f>ROUND(L783*K783,2)</f>
        <v>0</v>
      </c>
      <c r="BL783" s="1053" t="s">
        <v>1336</v>
      </c>
      <c r="BM783" s="1053" t="s">
        <v>3775</v>
      </c>
    </row>
    <row r="784" spans="2:51" s="1080" customFormat="1" ht="16.5" customHeight="1">
      <c r="B784" s="1086"/>
      <c r="C784" s="1177"/>
      <c r="D784" s="1177"/>
      <c r="E784" s="1189" t="s">
        <v>3256</v>
      </c>
      <c r="F784" s="1377" t="s">
        <v>3774</v>
      </c>
      <c r="G784" s="1378"/>
      <c r="H784" s="1378"/>
      <c r="I784" s="1378"/>
      <c r="J784" s="1177"/>
      <c r="K784" s="1190">
        <v>42.21</v>
      </c>
      <c r="L784" s="1083"/>
      <c r="M784" s="1083"/>
      <c r="N784" s="1177"/>
      <c r="O784" s="1177"/>
      <c r="P784" s="1177"/>
      <c r="Q784" s="1177"/>
      <c r="R784" s="1085"/>
      <c r="T784" s="1084"/>
      <c r="U784" s="1083"/>
      <c r="V784" s="1083"/>
      <c r="W784" s="1083"/>
      <c r="X784" s="1083"/>
      <c r="Y784" s="1083"/>
      <c r="Z784" s="1083"/>
      <c r="AA784" s="1082"/>
      <c r="AT784" s="1081" t="s">
        <v>1285</v>
      </c>
      <c r="AU784" s="1081" t="s">
        <v>1284</v>
      </c>
      <c r="AV784" s="1080" t="s">
        <v>1284</v>
      </c>
      <c r="AW784" s="1080" t="s">
        <v>3670</v>
      </c>
      <c r="AX784" s="1080" t="s">
        <v>1258</v>
      </c>
      <c r="AY784" s="1081" t="s">
        <v>1262</v>
      </c>
    </row>
    <row r="785" spans="2:51" s="1073" customFormat="1" ht="16.5" customHeight="1">
      <c r="B785" s="1079"/>
      <c r="C785" s="1178"/>
      <c r="D785" s="1178"/>
      <c r="E785" s="1191" t="s">
        <v>3256</v>
      </c>
      <c r="F785" s="1372" t="s">
        <v>1386</v>
      </c>
      <c r="G785" s="1373"/>
      <c r="H785" s="1373"/>
      <c r="I785" s="1373"/>
      <c r="J785" s="1178"/>
      <c r="K785" s="1192">
        <v>42.21</v>
      </c>
      <c r="L785" s="1076"/>
      <c r="M785" s="1076"/>
      <c r="N785" s="1178"/>
      <c r="O785" s="1178"/>
      <c r="P785" s="1178"/>
      <c r="Q785" s="1178"/>
      <c r="R785" s="1078"/>
      <c r="T785" s="1077"/>
      <c r="U785" s="1076"/>
      <c r="V785" s="1076"/>
      <c r="W785" s="1076"/>
      <c r="X785" s="1076"/>
      <c r="Y785" s="1076"/>
      <c r="Z785" s="1076"/>
      <c r="AA785" s="1075"/>
      <c r="AT785" s="1074" t="s">
        <v>1285</v>
      </c>
      <c r="AU785" s="1074" t="s">
        <v>1284</v>
      </c>
      <c r="AV785" s="1073" t="s">
        <v>1261</v>
      </c>
      <c r="AW785" s="1073" t="s">
        <v>3670</v>
      </c>
      <c r="AX785" s="1073" t="s">
        <v>457</v>
      </c>
      <c r="AY785" s="1074" t="s">
        <v>1262</v>
      </c>
    </row>
    <row r="786" spans="2:65" s="1048" customFormat="1" ht="25.5" customHeight="1">
      <c r="B786" s="1072"/>
      <c r="C786" s="1185" t="s">
        <v>1559</v>
      </c>
      <c r="D786" s="1185" t="s">
        <v>1257</v>
      </c>
      <c r="E786" s="1186" t="s">
        <v>1546</v>
      </c>
      <c r="F786" s="1374" t="s">
        <v>1545</v>
      </c>
      <c r="G786" s="1374"/>
      <c r="H786" s="1374"/>
      <c r="I786" s="1374"/>
      <c r="J786" s="1187" t="s">
        <v>17</v>
      </c>
      <c r="K786" s="1188">
        <v>2</v>
      </c>
      <c r="L786" s="1375">
        <v>0</v>
      </c>
      <c r="M786" s="1375"/>
      <c r="N786" s="1376">
        <f aca="true" t="shared" si="35" ref="N786:N817">ROUND(L786*K786,2)</f>
        <v>0</v>
      </c>
      <c r="O786" s="1376"/>
      <c r="P786" s="1376"/>
      <c r="Q786" s="1376"/>
      <c r="R786" s="1071"/>
      <c r="T786" s="1057" t="s">
        <v>3256</v>
      </c>
      <c r="U786" s="1070" t="s">
        <v>1256</v>
      </c>
      <c r="V786" s="1065"/>
      <c r="W786" s="1069">
        <f aca="true" t="shared" si="36" ref="W786:W817">V786*K786</f>
        <v>0</v>
      </c>
      <c r="X786" s="1069">
        <v>0</v>
      </c>
      <c r="Y786" s="1069">
        <f aca="true" t="shared" si="37" ref="Y786:Y817">X786*K786</f>
        <v>0</v>
      </c>
      <c r="Z786" s="1069">
        <v>0</v>
      </c>
      <c r="AA786" s="1068">
        <f aca="true" t="shared" si="38" ref="AA786:AA817">Z786*K786</f>
        <v>0</v>
      </c>
      <c r="AR786" s="1053" t="s">
        <v>1336</v>
      </c>
      <c r="AT786" s="1053" t="s">
        <v>1257</v>
      </c>
      <c r="AU786" s="1053" t="s">
        <v>1284</v>
      </c>
      <c r="AY786" s="1053" t="s">
        <v>1262</v>
      </c>
      <c r="BE786" s="1052">
        <f aca="true" t="shared" si="39" ref="BE786:BE817">IF(U786="základní",N786,0)</f>
        <v>0</v>
      </c>
      <c r="BF786" s="1052">
        <f aca="true" t="shared" si="40" ref="BF786:BF817">IF(U786="snížená",N786,0)</f>
        <v>0</v>
      </c>
      <c r="BG786" s="1052">
        <f aca="true" t="shared" si="41" ref="BG786:BG817">IF(U786="zákl. přenesená",N786,0)</f>
        <v>0</v>
      </c>
      <c r="BH786" s="1052">
        <f aca="true" t="shared" si="42" ref="BH786:BH817">IF(U786="sníž. přenesená",N786,0)</f>
        <v>0</v>
      </c>
      <c r="BI786" s="1052">
        <f aca="true" t="shared" si="43" ref="BI786:BI817">IF(U786="nulová",N786,0)</f>
        <v>0</v>
      </c>
      <c r="BJ786" s="1053" t="s">
        <v>457</v>
      </c>
      <c r="BK786" s="1052">
        <f aca="true" t="shared" si="44" ref="BK786:BK817">ROUND(L786*K786,2)</f>
        <v>0</v>
      </c>
      <c r="BL786" s="1053" t="s">
        <v>1336</v>
      </c>
      <c r="BM786" s="1053" t="s">
        <v>3773</v>
      </c>
    </row>
    <row r="787" spans="2:65" s="1048" customFormat="1" ht="25.5" customHeight="1">
      <c r="B787" s="1072"/>
      <c r="C787" s="1185" t="s">
        <v>1556</v>
      </c>
      <c r="D787" s="1185" t="s">
        <v>1257</v>
      </c>
      <c r="E787" s="1186" t="s">
        <v>3772</v>
      </c>
      <c r="F787" s="1374" t="s">
        <v>3605</v>
      </c>
      <c r="G787" s="1374"/>
      <c r="H787" s="1374"/>
      <c r="I787" s="1374"/>
      <c r="J787" s="1187" t="s">
        <v>15</v>
      </c>
      <c r="K787" s="1188">
        <v>6</v>
      </c>
      <c r="L787" s="1375">
        <v>0</v>
      </c>
      <c r="M787" s="1375"/>
      <c r="N787" s="1376">
        <f t="shared" si="35"/>
        <v>0</v>
      </c>
      <c r="O787" s="1376"/>
      <c r="P787" s="1376"/>
      <c r="Q787" s="1376"/>
      <c r="R787" s="1071"/>
      <c r="T787" s="1057" t="s">
        <v>3256</v>
      </c>
      <c r="U787" s="1070" t="s">
        <v>1256</v>
      </c>
      <c r="V787" s="1065"/>
      <c r="W787" s="1069">
        <f t="shared" si="36"/>
        <v>0</v>
      </c>
      <c r="X787" s="1069">
        <v>0</v>
      </c>
      <c r="Y787" s="1069">
        <f t="shared" si="37"/>
        <v>0</v>
      </c>
      <c r="Z787" s="1069">
        <v>0</v>
      </c>
      <c r="AA787" s="1068">
        <f t="shared" si="38"/>
        <v>0</v>
      </c>
      <c r="AR787" s="1053" t="s">
        <v>1336</v>
      </c>
      <c r="AT787" s="1053" t="s">
        <v>1257</v>
      </c>
      <c r="AU787" s="1053" t="s">
        <v>1284</v>
      </c>
      <c r="AY787" s="1053" t="s">
        <v>1262</v>
      </c>
      <c r="BE787" s="1052">
        <f t="shared" si="39"/>
        <v>0</v>
      </c>
      <c r="BF787" s="1052">
        <f t="shared" si="40"/>
        <v>0</v>
      </c>
      <c r="BG787" s="1052">
        <f t="shared" si="41"/>
        <v>0</v>
      </c>
      <c r="BH787" s="1052">
        <f t="shared" si="42"/>
        <v>0</v>
      </c>
      <c r="BI787" s="1052">
        <f t="shared" si="43"/>
        <v>0</v>
      </c>
      <c r="BJ787" s="1053" t="s">
        <v>457</v>
      </c>
      <c r="BK787" s="1052">
        <f t="shared" si="44"/>
        <v>0</v>
      </c>
      <c r="BL787" s="1053" t="s">
        <v>1336</v>
      </c>
      <c r="BM787" s="1053" t="s">
        <v>3771</v>
      </c>
    </row>
    <row r="788" spans="2:65" s="1048" customFormat="1" ht="25.5" customHeight="1">
      <c r="B788" s="1072"/>
      <c r="C788" s="1185" t="s">
        <v>1552</v>
      </c>
      <c r="D788" s="1185" t="s">
        <v>1257</v>
      </c>
      <c r="E788" s="1186" t="s">
        <v>1542</v>
      </c>
      <c r="F788" s="1374" t="s">
        <v>3604</v>
      </c>
      <c r="G788" s="1374"/>
      <c r="H788" s="1374"/>
      <c r="I788" s="1374"/>
      <c r="J788" s="1187" t="s">
        <v>15</v>
      </c>
      <c r="K788" s="1188">
        <v>2</v>
      </c>
      <c r="L788" s="1375">
        <v>0</v>
      </c>
      <c r="M788" s="1375"/>
      <c r="N788" s="1376">
        <f t="shared" si="35"/>
        <v>0</v>
      </c>
      <c r="O788" s="1376"/>
      <c r="P788" s="1376"/>
      <c r="Q788" s="1376"/>
      <c r="R788" s="1071"/>
      <c r="T788" s="1057" t="s">
        <v>3256</v>
      </c>
      <c r="U788" s="1070" t="s">
        <v>1256</v>
      </c>
      <c r="V788" s="1065"/>
      <c r="W788" s="1069">
        <f t="shared" si="36"/>
        <v>0</v>
      </c>
      <c r="X788" s="1069">
        <v>0</v>
      </c>
      <c r="Y788" s="1069">
        <f t="shared" si="37"/>
        <v>0</v>
      </c>
      <c r="Z788" s="1069">
        <v>0</v>
      </c>
      <c r="AA788" s="1068">
        <f t="shared" si="38"/>
        <v>0</v>
      </c>
      <c r="AR788" s="1053" t="s">
        <v>1336</v>
      </c>
      <c r="AT788" s="1053" t="s">
        <v>1257</v>
      </c>
      <c r="AU788" s="1053" t="s">
        <v>1284</v>
      </c>
      <c r="AY788" s="1053" t="s">
        <v>1262</v>
      </c>
      <c r="BE788" s="1052">
        <f t="shared" si="39"/>
        <v>0</v>
      </c>
      <c r="BF788" s="1052">
        <f t="shared" si="40"/>
        <v>0</v>
      </c>
      <c r="BG788" s="1052">
        <f t="shared" si="41"/>
        <v>0</v>
      </c>
      <c r="BH788" s="1052">
        <f t="shared" si="42"/>
        <v>0</v>
      </c>
      <c r="BI788" s="1052">
        <f t="shared" si="43"/>
        <v>0</v>
      </c>
      <c r="BJ788" s="1053" t="s">
        <v>457</v>
      </c>
      <c r="BK788" s="1052">
        <f t="shared" si="44"/>
        <v>0</v>
      </c>
      <c r="BL788" s="1053" t="s">
        <v>1336</v>
      </c>
      <c r="BM788" s="1053" t="s">
        <v>3770</v>
      </c>
    </row>
    <row r="789" spans="2:65" s="1048" customFormat="1" ht="25.5" customHeight="1">
      <c r="B789" s="1072"/>
      <c r="C789" s="1185" t="s">
        <v>1549</v>
      </c>
      <c r="D789" s="1185" t="s">
        <v>1257</v>
      </c>
      <c r="E789" s="1186" t="s">
        <v>1540</v>
      </c>
      <c r="F789" s="1374" t="s">
        <v>3603</v>
      </c>
      <c r="G789" s="1374"/>
      <c r="H789" s="1374"/>
      <c r="I789" s="1374"/>
      <c r="J789" s="1187" t="s">
        <v>15</v>
      </c>
      <c r="K789" s="1188">
        <v>2</v>
      </c>
      <c r="L789" s="1375">
        <v>0</v>
      </c>
      <c r="M789" s="1375"/>
      <c r="N789" s="1376">
        <f t="shared" si="35"/>
        <v>0</v>
      </c>
      <c r="O789" s="1376"/>
      <c r="P789" s="1376"/>
      <c r="Q789" s="1376"/>
      <c r="R789" s="1071"/>
      <c r="T789" s="1057" t="s">
        <v>3256</v>
      </c>
      <c r="U789" s="1070" t="s">
        <v>1256</v>
      </c>
      <c r="V789" s="1065"/>
      <c r="W789" s="1069">
        <f t="shared" si="36"/>
        <v>0</v>
      </c>
      <c r="X789" s="1069">
        <v>0</v>
      </c>
      <c r="Y789" s="1069">
        <f t="shared" si="37"/>
        <v>0</v>
      </c>
      <c r="Z789" s="1069">
        <v>0</v>
      </c>
      <c r="AA789" s="1068">
        <f t="shared" si="38"/>
        <v>0</v>
      </c>
      <c r="AR789" s="1053" t="s">
        <v>1336</v>
      </c>
      <c r="AT789" s="1053" t="s">
        <v>1257</v>
      </c>
      <c r="AU789" s="1053" t="s">
        <v>1284</v>
      </c>
      <c r="AY789" s="1053" t="s">
        <v>1262</v>
      </c>
      <c r="BE789" s="1052">
        <f t="shared" si="39"/>
        <v>0</v>
      </c>
      <c r="BF789" s="1052">
        <f t="shared" si="40"/>
        <v>0</v>
      </c>
      <c r="BG789" s="1052">
        <f t="shared" si="41"/>
        <v>0</v>
      </c>
      <c r="BH789" s="1052">
        <f t="shared" si="42"/>
        <v>0</v>
      </c>
      <c r="BI789" s="1052">
        <f t="shared" si="43"/>
        <v>0</v>
      </c>
      <c r="BJ789" s="1053" t="s">
        <v>457</v>
      </c>
      <c r="BK789" s="1052">
        <f t="shared" si="44"/>
        <v>0</v>
      </c>
      <c r="BL789" s="1053" t="s">
        <v>1336</v>
      </c>
      <c r="BM789" s="1053" t="s">
        <v>3769</v>
      </c>
    </row>
    <row r="790" spans="2:65" s="1048" customFormat="1" ht="25.5" customHeight="1">
      <c r="B790" s="1072"/>
      <c r="C790" s="1185" t="s">
        <v>1547</v>
      </c>
      <c r="D790" s="1185" t="s">
        <v>1257</v>
      </c>
      <c r="E790" s="1186" t="s">
        <v>1538</v>
      </c>
      <c r="F790" s="1374" t="s">
        <v>3602</v>
      </c>
      <c r="G790" s="1374"/>
      <c r="H790" s="1374"/>
      <c r="I790" s="1374"/>
      <c r="J790" s="1187" t="s">
        <v>15</v>
      </c>
      <c r="K790" s="1188">
        <v>1</v>
      </c>
      <c r="L790" s="1375">
        <v>0</v>
      </c>
      <c r="M790" s="1375"/>
      <c r="N790" s="1376">
        <f t="shared" si="35"/>
        <v>0</v>
      </c>
      <c r="O790" s="1376"/>
      <c r="P790" s="1376"/>
      <c r="Q790" s="1376"/>
      <c r="R790" s="1071"/>
      <c r="T790" s="1057" t="s">
        <v>3256</v>
      </c>
      <c r="U790" s="1070" t="s">
        <v>1256</v>
      </c>
      <c r="V790" s="1065"/>
      <c r="W790" s="1069">
        <f t="shared" si="36"/>
        <v>0</v>
      </c>
      <c r="X790" s="1069">
        <v>0</v>
      </c>
      <c r="Y790" s="1069">
        <f t="shared" si="37"/>
        <v>0</v>
      </c>
      <c r="Z790" s="1069">
        <v>0</v>
      </c>
      <c r="AA790" s="1068">
        <f t="shared" si="38"/>
        <v>0</v>
      </c>
      <c r="AR790" s="1053" t="s">
        <v>1336</v>
      </c>
      <c r="AT790" s="1053" t="s">
        <v>1257</v>
      </c>
      <c r="AU790" s="1053" t="s">
        <v>1284</v>
      </c>
      <c r="AY790" s="1053" t="s">
        <v>1262</v>
      </c>
      <c r="BE790" s="1052">
        <f t="shared" si="39"/>
        <v>0</v>
      </c>
      <c r="BF790" s="1052">
        <f t="shared" si="40"/>
        <v>0</v>
      </c>
      <c r="BG790" s="1052">
        <f t="shared" si="41"/>
        <v>0</v>
      </c>
      <c r="BH790" s="1052">
        <f t="shared" si="42"/>
        <v>0</v>
      </c>
      <c r="BI790" s="1052">
        <f t="shared" si="43"/>
        <v>0</v>
      </c>
      <c r="BJ790" s="1053" t="s">
        <v>457</v>
      </c>
      <c r="BK790" s="1052">
        <f t="shared" si="44"/>
        <v>0</v>
      </c>
      <c r="BL790" s="1053" t="s">
        <v>1336</v>
      </c>
      <c r="BM790" s="1053" t="s">
        <v>3768</v>
      </c>
    </row>
    <row r="791" spans="2:65" s="1048" customFormat="1" ht="25.5" customHeight="1">
      <c r="B791" s="1072"/>
      <c r="C791" s="1185" t="s">
        <v>1544</v>
      </c>
      <c r="D791" s="1185" t="s">
        <v>1257</v>
      </c>
      <c r="E791" s="1186" t="s">
        <v>1536</v>
      </c>
      <c r="F791" s="1374" t="s">
        <v>3601</v>
      </c>
      <c r="G791" s="1374"/>
      <c r="H791" s="1374"/>
      <c r="I791" s="1374"/>
      <c r="J791" s="1187" t="s">
        <v>15</v>
      </c>
      <c r="K791" s="1188">
        <v>1</v>
      </c>
      <c r="L791" s="1375">
        <v>0</v>
      </c>
      <c r="M791" s="1375"/>
      <c r="N791" s="1376">
        <f t="shared" si="35"/>
        <v>0</v>
      </c>
      <c r="O791" s="1376"/>
      <c r="P791" s="1376"/>
      <c r="Q791" s="1376"/>
      <c r="R791" s="1071"/>
      <c r="T791" s="1057" t="s">
        <v>3256</v>
      </c>
      <c r="U791" s="1070" t="s">
        <v>1256</v>
      </c>
      <c r="V791" s="1065"/>
      <c r="W791" s="1069">
        <f t="shared" si="36"/>
        <v>0</v>
      </c>
      <c r="X791" s="1069">
        <v>0</v>
      </c>
      <c r="Y791" s="1069">
        <f t="shared" si="37"/>
        <v>0</v>
      </c>
      <c r="Z791" s="1069">
        <v>0</v>
      </c>
      <c r="AA791" s="1068">
        <f t="shared" si="38"/>
        <v>0</v>
      </c>
      <c r="AR791" s="1053" t="s">
        <v>1336</v>
      </c>
      <c r="AT791" s="1053" t="s">
        <v>1257</v>
      </c>
      <c r="AU791" s="1053" t="s">
        <v>1284</v>
      </c>
      <c r="AY791" s="1053" t="s">
        <v>1262</v>
      </c>
      <c r="BE791" s="1052">
        <f t="shared" si="39"/>
        <v>0</v>
      </c>
      <c r="BF791" s="1052">
        <f t="shared" si="40"/>
        <v>0</v>
      </c>
      <c r="BG791" s="1052">
        <f t="shared" si="41"/>
        <v>0</v>
      </c>
      <c r="BH791" s="1052">
        <f t="shared" si="42"/>
        <v>0</v>
      </c>
      <c r="BI791" s="1052">
        <f t="shared" si="43"/>
        <v>0</v>
      </c>
      <c r="BJ791" s="1053" t="s">
        <v>457</v>
      </c>
      <c r="BK791" s="1052">
        <f t="shared" si="44"/>
        <v>0</v>
      </c>
      <c r="BL791" s="1053" t="s">
        <v>1336</v>
      </c>
      <c r="BM791" s="1053" t="s">
        <v>3767</v>
      </c>
    </row>
    <row r="792" spans="2:65" s="1048" customFormat="1" ht="25.5" customHeight="1">
      <c r="B792" s="1072"/>
      <c r="C792" s="1185" t="s">
        <v>1543</v>
      </c>
      <c r="D792" s="1185" t="s">
        <v>1257</v>
      </c>
      <c r="E792" s="1186" t="s">
        <v>1534</v>
      </c>
      <c r="F792" s="1374" t="s">
        <v>3600</v>
      </c>
      <c r="G792" s="1374"/>
      <c r="H792" s="1374"/>
      <c r="I792" s="1374"/>
      <c r="J792" s="1187" t="s">
        <v>15</v>
      </c>
      <c r="K792" s="1188">
        <v>1</v>
      </c>
      <c r="L792" s="1375">
        <v>0</v>
      </c>
      <c r="M792" s="1375"/>
      <c r="N792" s="1376">
        <f t="shared" si="35"/>
        <v>0</v>
      </c>
      <c r="O792" s="1376"/>
      <c r="P792" s="1376"/>
      <c r="Q792" s="1376"/>
      <c r="R792" s="1071"/>
      <c r="T792" s="1057" t="s">
        <v>3256</v>
      </c>
      <c r="U792" s="1070" t="s">
        <v>1256</v>
      </c>
      <c r="V792" s="1065"/>
      <c r="W792" s="1069">
        <f t="shared" si="36"/>
        <v>0</v>
      </c>
      <c r="X792" s="1069">
        <v>0</v>
      </c>
      <c r="Y792" s="1069">
        <f t="shared" si="37"/>
        <v>0</v>
      </c>
      <c r="Z792" s="1069">
        <v>0</v>
      </c>
      <c r="AA792" s="1068">
        <f t="shared" si="38"/>
        <v>0</v>
      </c>
      <c r="AR792" s="1053" t="s">
        <v>1336</v>
      </c>
      <c r="AT792" s="1053" t="s">
        <v>1257</v>
      </c>
      <c r="AU792" s="1053" t="s">
        <v>1284</v>
      </c>
      <c r="AY792" s="1053" t="s">
        <v>1262</v>
      </c>
      <c r="BE792" s="1052">
        <f t="shared" si="39"/>
        <v>0</v>
      </c>
      <c r="BF792" s="1052">
        <f t="shared" si="40"/>
        <v>0</v>
      </c>
      <c r="BG792" s="1052">
        <f t="shared" si="41"/>
        <v>0</v>
      </c>
      <c r="BH792" s="1052">
        <f t="shared" si="42"/>
        <v>0</v>
      </c>
      <c r="BI792" s="1052">
        <f t="shared" si="43"/>
        <v>0</v>
      </c>
      <c r="BJ792" s="1053" t="s">
        <v>457</v>
      </c>
      <c r="BK792" s="1052">
        <f t="shared" si="44"/>
        <v>0</v>
      </c>
      <c r="BL792" s="1053" t="s">
        <v>1336</v>
      </c>
      <c r="BM792" s="1053" t="s">
        <v>3766</v>
      </c>
    </row>
    <row r="793" spans="2:65" s="1048" customFormat="1" ht="25.5" customHeight="1">
      <c r="B793" s="1072"/>
      <c r="C793" s="1185" t="s">
        <v>1541</v>
      </c>
      <c r="D793" s="1185" t="s">
        <v>1257</v>
      </c>
      <c r="E793" s="1186" t="s">
        <v>1532</v>
      </c>
      <c r="F793" s="1374" t="s">
        <v>3599</v>
      </c>
      <c r="G793" s="1374"/>
      <c r="H793" s="1374"/>
      <c r="I793" s="1374"/>
      <c r="J793" s="1187" t="s">
        <v>15</v>
      </c>
      <c r="K793" s="1188">
        <v>1</v>
      </c>
      <c r="L793" s="1375">
        <v>0</v>
      </c>
      <c r="M793" s="1375"/>
      <c r="N793" s="1376">
        <f t="shared" si="35"/>
        <v>0</v>
      </c>
      <c r="O793" s="1376"/>
      <c r="P793" s="1376"/>
      <c r="Q793" s="1376"/>
      <c r="R793" s="1071"/>
      <c r="T793" s="1057" t="s">
        <v>3256</v>
      </c>
      <c r="U793" s="1070" t="s">
        <v>1256</v>
      </c>
      <c r="V793" s="1065"/>
      <c r="W793" s="1069">
        <f t="shared" si="36"/>
        <v>0</v>
      </c>
      <c r="X793" s="1069">
        <v>0</v>
      </c>
      <c r="Y793" s="1069">
        <f t="shared" si="37"/>
        <v>0</v>
      </c>
      <c r="Z793" s="1069">
        <v>0</v>
      </c>
      <c r="AA793" s="1068">
        <f t="shared" si="38"/>
        <v>0</v>
      </c>
      <c r="AR793" s="1053" t="s">
        <v>1336</v>
      </c>
      <c r="AT793" s="1053" t="s">
        <v>1257</v>
      </c>
      <c r="AU793" s="1053" t="s">
        <v>1284</v>
      </c>
      <c r="AY793" s="1053" t="s">
        <v>1262</v>
      </c>
      <c r="BE793" s="1052">
        <f t="shared" si="39"/>
        <v>0</v>
      </c>
      <c r="BF793" s="1052">
        <f t="shared" si="40"/>
        <v>0</v>
      </c>
      <c r="BG793" s="1052">
        <f t="shared" si="41"/>
        <v>0</v>
      </c>
      <c r="BH793" s="1052">
        <f t="shared" si="42"/>
        <v>0</v>
      </c>
      <c r="BI793" s="1052">
        <f t="shared" si="43"/>
        <v>0</v>
      </c>
      <c r="BJ793" s="1053" t="s">
        <v>457</v>
      </c>
      <c r="BK793" s="1052">
        <f t="shared" si="44"/>
        <v>0</v>
      </c>
      <c r="BL793" s="1053" t="s">
        <v>1336</v>
      </c>
      <c r="BM793" s="1053" t="s">
        <v>3765</v>
      </c>
    </row>
    <row r="794" spans="2:65" s="1048" customFormat="1" ht="25.5" customHeight="1">
      <c r="B794" s="1072"/>
      <c r="C794" s="1185" t="s">
        <v>1539</v>
      </c>
      <c r="D794" s="1185" t="s">
        <v>1257</v>
      </c>
      <c r="E794" s="1186" t="s">
        <v>1530</v>
      </c>
      <c r="F794" s="1374" t="s">
        <v>3598</v>
      </c>
      <c r="G794" s="1374"/>
      <c r="H794" s="1374"/>
      <c r="I794" s="1374"/>
      <c r="J794" s="1187" t="s">
        <v>15</v>
      </c>
      <c r="K794" s="1188">
        <v>1</v>
      </c>
      <c r="L794" s="1375">
        <v>0</v>
      </c>
      <c r="M794" s="1375"/>
      <c r="N794" s="1376">
        <f t="shared" si="35"/>
        <v>0</v>
      </c>
      <c r="O794" s="1376"/>
      <c r="P794" s="1376"/>
      <c r="Q794" s="1376"/>
      <c r="R794" s="1071"/>
      <c r="T794" s="1057" t="s">
        <v>3256</v>
      </c>
      <c r="U794" s="1070" t="s">
        <v>1256</v>
      </c>
      <c r="V794" s="1065"/>
      <c r="W794" s="1069">
        <f t="shared" si="36"/>
        <v>0</v>
      </c>
      <c r="X794" s="1069">
        <v>0</v>
      </c>
      <c r="Y794" s="1069">
        <f t="shared" si="37"/>
        <v>0</v>
      </c>
      <c r="Z794" s="1069">
        <v>0</v>
      </c>
      <c r="AA794" s="1068">
        <f t="shared" si="38"/>
        <v>0</v>
      </c>
      <c r="AR794" s="1053" t="s">
        <v>1336</v>
      </c>
      <c r="AT794" s="1053" t="s">
        <v>1257</v>
      </c>
      <c r="AU794" s="1053" t="s">
        <v>1284</v>
      </c>
      <c r="AY794" s="1053" t="s">
        <v>1262</v>
      </c>
      <c r="BE794" s="1052">
        <f t="shared" si="39"/>
        <v>0</v>
      </c>
      <c r="BF794" s="1052">
        <f t="shared" si="40"/>
        <v>0</v>
      </c>
      <c r="BG794" s="1052">
        <f t="shared" si="41"/>
        <v>0</v>
      </c>
      <c r="BH794" s="1052">
        <f t="shared" si="42"/>
        <v>0</v>
      </c>
      <c r="BI794" s="1052">
        <f t="shared" si="43"/>
        <v>0</v>
      </c>
      <c r="BJ794" s="1053" t="s">
        <v>457</v>
      </c>
      <c r="BK794" s="1052">
        <f t="shared" si="44"/>
        <v>0</v>
      </c>
      <c r="BL794" s="1053" t="s">
        <v>1336</v>
      </c>
      <c r="BM794" s="1053" t="s">
        <v>3764</v>
      </c>
    </row>
    <row r="795" spans="2:65" s="1048" customFormat="1" ht="25.5" customHeight="1">
      <c r="B795" s="1072"/>
      <c r="C795" s="1185" t="s">
        <v>1537</v>
      </c>
      <c r="D795" s="1185" t="s">
        <v>1257</v>
      </c>
      <c r="E795" s="1186" t="s">
        <v>1528</v>
      </c>
      <c r="F795" s="1374" t="s">
        <v>1527</v>
      </c>
      <c r="G795" s="1374"/>
      <c r="H795" s="1374"/>
      <c r="I795" s="1374"/>
      <c r="J795" s="1187" t="s">
        <v>15</v>
      </c>
      <c r="K795" s="1188">
        <v>2</v>
      </c>
      <c r="L795" s="1375">
        <v>0</v>
      </c>
      <c r="M795" s="1375"/>
      <c r="N795" s="1376">
        <f t="shared" si="35"/>
        <v>0</v>
      </c>
      <c r="O795" s="1376"/>
      <c r="P795" s="1376"/>
      <c r="Q795" s="1376"/>
      <c r="R795" s="1071"/>
      <c r="T795" s="1057" t="s">
        <v>3256</v>
      </c>
      <c r="U795" s="1070" t="s">
        <v>1256</v>
      </c>
      <c r="V795" s="1065"/>
      <c r="W795" s="1069">
        <f t="shared" si="36"/>
        <v>0</v>
      </c>
      <c r="X795" s="1069">
        <v>0</v>
      </c>
      <c r="Y795" s="1069">
        <f t="shared" si="37"/>
        <v>0</v>
      </c>
      <c r="Z795" s="1069">
        <v>0</v>
      </c>
      <c r="AA795" s="1068">
        <f t="shared" si="38"/>
        <v>0</v>
      </c>
      <c r="AR795" s="1053" t="s">
        <v>1336</v>
      </c>
      <c r="AT795" s="1053" t="s">
        <v>1257</v>
      </c>
      <c r="AU795" s="1053" t="s">
        <v>1284</v>
      </c>
      <c r="AY795" s="1053" t="s">
        <v>1262</v>
      </c>
      <c r="BE795" s="1052">
        <f t="shared" si="39"/>
        <v>0</v>
      </c>
      <c r="BF795" s="1052">
        <f t="shared" si="40"/>
        <v>0</v>
      </c>
      <c r="BG795" s="1052">
        <f t="shared" si="41"/>
        <v>0</v>
      </c>
      <c r="BH795" s="1052">
        <f t="shared" si="42"/>
        <v>0</v>
      </c>
      <c r="BI795" s="1052">
        <f t="shared" si="43"/>
        <v>0</v>
      </c>
      <c r="BJ795" s="1053" t="s">
        <v>457</v>
      </c>
      <c r="BK795" s="1052">
        <f t="shared" si="44"/>
        <v>0</v>
      </c>
      <c r="BL795" s="1053" t="s">
        <v>1336</v>
      </c>
      <c r="BM795" s="1053" t="s">
        <v>3763</v>
      </c>
    </row>
    <row r="796" spans="2:65" s="1048" customFormat="1" ht="25.5" customHeight="1">
      <c r="B796" s="1072"/>
      <c r="C796" s="1185" t="s">
        <v>1535</v>
      </c>
      <c r="D796" s="1185" t="s">
        <v>1257</v>
      </c>
      <c r="E796" s="1186" t="s">
        <v>1525</v>
      </c>
      <c r="F796" s="1374" t="s">
        <v>1524</v>
      </c>
      <c r="G796" s="1374"/>
      <c r="H796" s="1374"/>
      <c r="I796" s="1374"/>
      <c r="J796" s="1187" t="s">
        <v>15</v>
      </c>
      <c r="K796" s="1188">
        <v>2</v>
      </c>
      <c r="L796" s="1375">
        <v>0</v>
      </c>
      <c r="M796" s="1375"/>
      <c r="N796" s="1376">
        <f t="shared" si="35"/>
        <v>0</v>
      </c>
      <c r="O796" s="1376"/>
      <c r="P796" s="1376"/>
      <c r="Q796" s="1376"/>
      <c r="R796" s="1071"/>
      <c r="T796" s="1057" t="s">
        <v>3256</v>
      </c>
      <c r="U796" s="1070" t="s">
        <v>1256</v>
      </c>
      <c r="V796" s="1065"/>
      <c r="W796" s="1069">
        <f t="shared" si="36"/>
        <v>0</v>
      </c>
      <c r="X796" s="1069">
        <v>0</v>
      </c>
      <c r="Y796" s="1069">
        <f t="shared" si="37"/>
        <v>0</v>
      </c>
      <c r="Z796" s="1069">
        <v>0</v>
      </c>
      <c r="AA796" s="1068">
        <f t="shared" si="38"/>
        <v>0</v>
      </c>
      <c r="AR796" s="1053" t="s">
        <v>1336</v>
      </c>
      <c r="AT796" s="1053" t="s">
        <v>1257</v>
      </c>
      <c r="AU796" s="1053" t="s">
        <v>1284</v>
      </c>
      <c r="AY796" s="1053" t="s">
        <v>1262</v>
      </c>
      <c r="BE796" s="1052">
        <f t="shared" si="39"/>
        <v>0</v>
      </c>
      <c r="BF796" s="1052">
        <f t="shared" si="40"/>
        <v>0</v>
      </c>
      <c r="BG796" s="1052">
        <f t="shared" si="41"/>
        <v>0</v>
      </c>
      <c r="BH796" s="1052">
        <f t="shared" si="42"/>
        <v>0</v>
      </c>
      <c r="BI796" s="1052">
        <f t="shared" si="43"/>
        <v>0</v>
      </c>
      <c r="BJ796" s="1053" t="s">
        <v>457</v>
      </c>
      <c r="BK796" s="1052">
        <f t="shared" si="44"/>
        <v>0</v>
      </c>
      <c r="BL796" s="1053" t="s">
        <v>1336</v>
      </c>
      <c r="BM796" s="1053" t="s">
        <v>3762</v>
      </c>
    </row>
    <row r="797" spans="2:65" s="1048" customFormat="1" ht="16.5" customHeight="1">
      <c r="B797" s="1072"/>
      <c r="C797" s="1185" t="s">
        <v>1533</v>
      </c>
      <c r="D797" s="1185" t="s">
        <v>1257</v>
      </c>
      <c r="E797" s="1186" t="s">
        <v>3761</v>
      </c>
      <c r="F797" s="1374" t="s">
        <v>3597</v>
      </c>
      <c r="G797" s="1374"/>
      <c r="H797" s="1374"/>
      <c r="I797" s="1374"/>
      <c r="J797" s="1187" t="s">
        <v>15</v>
      </c>
      <c r="K797" s="1188">
        <v>10</v>
      </c>
      <c r="L797" s="1375">
        <v>0</v>
      </c>
      <c r="M797" s="1375"/>
      <c r="N797" s="1376">
        <f t="shared" si="35"/>
        <v>0</v>
      </c>
      <c r="O797" s="1376"/>
      <c r="P797" s="1376"/>
      <c r="Q797" s="1376"/>
      <c r="R797" s="1071"/>
      <c r="T797" s="1057" t="s">
        <v>3256</v>
      </c>
      <c r="U797" s="1070" t="s">
        <v>1256</v>
      </c>
      <c r="V797" s="1065"/>
      <c r="W797" s="1069">
        <f t="shared" si="36"/>
        <v>0</v>
      </c>
      <c r="X797" s="1069">
        <v>0</v>
      </c>
      <c r="Y797" s="1069">
        <f t="shared" si="37"/>
        <v>0</v>
      </c>
      <c r="Z797" s="1069">
        <v>0</v>
      </c>
      <c r="AA797" s="1068">
        <f t="shared" si="38"/>
        <v>0</v>
      </c>
      <c r="AR797" s="1053" t="s">
        <v>1336</v>
      </c>
      <c r="AT797" s="1053" t="s">
        <v>1257</v>
      </c>
      <c r="AU797" s="1053" t="s">
        <v>1284</v>
      </c>
      <c r="AY797" s="1053" t="s">
        <v>1262</v>
      </c>
      <c r="BE797" s="1052">
        <f t="shared" si="39"/>
        <v>0</v>
      </c>
      <c r="BF797" s="1052">
        <f t="shared" si="40"/>
        <v>0</v>
      </c>
      <c r="BG797" s="1052">
        <f t="shared" si="41"/>
        <v>0</v>
      </c>
      <c r="BH797" s="1052">
        <f t="shared" si="42"/>
        <v>0</v>
      </c>
      <c r="BI797" s="1052">
        <f t="shared" si="43"/>
        <v>0</v>
      </c>
      <c r="BJ797" s="1053" t="s">
        <v>457</v>
      </c>
      <c r="BK797" s="1052">
        <f t="shared" si="44"/>
        <v>0</v>
      </c>
      <c r="BL797" s="1053" t="s">
        <v>1336</v>
      </c>
      <c r="BM797" s="1053" t="s">
        <v>3760</v>
      </c>
    </row>
    <row r="798" spans="2:65" s="1048" customFormat="1" ht="16.5" customHeight="1">
      <c r="B798" s="1072"/>
      <c r="C798" s="1185" t="s">
        <v>1531</v>
      </c>
      <c r="D798" s="1185" t="s">
        <v>1257</v>
      </c>
      <c r="E798" s="1186" t="s">
        <v>1521</v>
      </c>
      <c r="F798" s="1374" t="s">
        <v>3596</v>
      </c>
      <c r="G798" s="1374"/>
      <c r="H798" s="1374"/>
      <c r="I798" s="1374"/>
      <c r="J798" s="1187" t="s">
        <v>15</v>
      </c>
      <c r="K798" s="1188">
        <v>2</v>
      </c>
      <c r="L798" s="1375">
        <v>0</v>
      </c>
      <c r="M798" s="1375"/>
      <c r="N798" s="1376">
        <f t="shared" si="35"/>
        <v>0</v>
      </c>
      <c r="O798" s="1376"/>
      <c r="P798" s="1376"/>
      <c r="Q798" s="1376"/>
      <c r="R798" s="1071"/>
      <c r="T798" s="1057" t="s">
        <v>3256</v>
      </c>
      <c r="U798" s="1070" t="s">
        <v>1256</v>
      </c>
      <c r="V798" s="1065"/>
      <c r="W798" s="1069">
        <f t="shared" si="36"/>
        <v>0</v>
      </c>
      <c r="X798" s="1069">
        <v>0</v>
      </c>
      <c r="Y798" s="1069">
        <f t="shared" si="37"/>
        <v>0</v>
      </c>
      <c r="Z798" s="1069">
        <v>0</v>
      </c>
      <c r="AA798" s="1068">
        <f t="shared" si="38"/>
        <v>0</v>
      </c>
      <c r="AR798" s="1053" t="s">
        <v>1336</v>
      </c>
      <c r="AT798" s="1053" t="s">
        <v>1257</v>
      </c>
      <c r="AU798" s="1053" t="s">
        <v>1284</v>
      </c>
      <c r="AY798" s="1053" t="s">
        <v>1262</v>
      </c>
      <c r="BE798" s="1052">
        <f t="shared" si="39"/>
        <v>0</v>
      </c>
      <c r="BF798" s="1052">
        <f t="shared" si="40"/>
        <v>0</v>
      </c>
      <c r="BG798" s="1052">
        <f t="shared" si="41"/>
        <v>0</v>
      </c>
      <c r="BH798" s="1052">
        <f t="shared" si="42"/>
        <v>0</v>
      </c>
      <c r="BI798" s="1052">
        <f t="shared" si="43"/>
        <v>0</v>
      </c>
      <c r="BJ798" s="1053" t="s">
        <v>457</v>
      </c>
      <c r="BK798" s="1052">
        <f t="shared" si="44"/>
        <v>0</v>
      </c>
      <c r="BL798" s="1053" t="s">
        <v>1336</v>
      </c>
      <c r="BM798" s="1053" t="s">
        <v>3759</v>
      </c>
    </row>
    <row r="799" spans="2:65" s="1048" customFormat="1" ht="16.5" customHeight="1">
      <c r="B799" s="1072"/>
      <c r="C799" s="1185" t="s">
        <v>1529</v>
      </c>
      <c r="D799" s="1185" t="s">
        <v>1257</v>
      </c>
      <c r="E799" s="1186" t="s">
        <v>1519</v>
      </c>
      <c r="F799" s="1374" t="s">
        <v>3595</v>
      </c>
      <c r="G799" s="1374"/>
      <c r="H799" s="1374"/>
      <c r="I799" s="1374"/>
      <c r="J799" s="1187" t="s">
        <v>15</v>
      </c>
      <c r="K799" s="1188">
        <v>1</v>
      </c>
      <c r="L799" s="1375">
        <v>0</v>
      </c>
      <c r="M799" s="1375"/>
      <c r="N799" s="1376">
        <f t="shared" si="35"/>
        <v>0</v>
      </c>
      <c r="O799" s="1376"/>
      <c r="P799" s="1376"/>
      <c r="Q799" s="1376"/>
      <c r="R799" s="1071"/>
      <c r="T799" s="1057" t="s">
        <v>3256</v>
      </c>
      <c r="U799" s="1070" t="s">
        <v>1256</v>
      </c>
      <c r="V799" s="1065"/>
      <c r="W799" s="1069">
        <f t="shared" si="36"/>
        <v>0</v>
      </c>
      <c r="X799" s="1069">
        <v>0</v>
      </c>
      <c r="Y799" s="1069">
        <f t="shared" si="37"/>
        <v>0</v>
      </c>
      <c r="Z799" s="1069">
        <v>0</v>
      </c>
      <c r="AA799" s="1068">
        <f t="shared" si="38"/>
        <v>0</v>
      </c>
      <c r="AR799" s="1053" t="s">
        <v>1336</v>
      </c>
      <c r="AT799" s="1053" t="s">
        <v>1257</v>
      </c>
      <c r="AU799" s="1053" t="s">
        <v>1284</v>
      </c>
      <c r="AY799" s="1053" t="s">
        <v>1262</v>
      </c>
      <c r="BE799" s="1052">
        <f t="shared" si="39"/>
        <v>0</v>
      </c>
      <c r="BF799" s="1052">
        <f t="shared" si="40"/>
        <v>0</v>
      </c>
      <c r="BG799" s="1052">
        <f t="shared" si="41"/>
        <v>0</v>
      </c>
      <c r="BH799" s="1052">
        <f t="shared" si="42"/>
        <v>0</v>
      </c>
      <c r="BI799" s="1052">
        <f t="shared" si="43"/>
        <v>0</v>
      </c>
      <c r="BJ799" s="1053" t="s">
        <v>457</v>
      </c>
      <c r="BK799" s="1052">
        <f t="shared" si="44"/>
        <v>0</v>
      </c>
      <c r="BL799" s="1053" t="s">
        <v>1336</v>
      </c>
      <c r="BM799" s="1053" t="s">
        <v>3758</v>
      </c>
    </row>
    <row r="800" spans="2:65" s="1048" customFormat="1" ht="16.5" customHeight="1">
      <c r="B800" s="1072"/>
      <c r="C800" s="1185" t="s">
        <v>1526</v>
      </c>
      <c r="D800" s="1185" t="s">
        <v>1257</v>
      </c>
      <c r="E800" s="1186" t="s">
        <v>1517</v>
      </c>
      <c r="F800" s="1374" t="s">
        <v>3594</v>
      </c>
      <c r="G800" s="1374"/>
      <c r="H800" s="1374"/>
      <c r="I800" s="1374"/>
      <c r="J800" s="1187" t="s">
        <v>15</v>
      </c>
      <c r="K800" s="1188">
        <v>8</v>
      </c>
      <c r="L800" s="1375">
        <v>0</v>
      </c>
      <c r="M800" s="1375"/>
      <c r="N800" s="1376">
        <f t="shared" si="35"/>
        <v>0</v>
      </c>
      <c r="O800" s="1376"/>
      <c r="P800" s="1376"/>
      <c r="Q800" s="1376"/>
      <c r="R800" s="1071"/>
      <c r="T800" s="1057" t="s">
        <v>3256</v>
      </c>
      <c r="U800" s="1070" t="s">
        <v>1256</v>
      </c>
      <c r="V800" s="1065"/>
      <c r="W800" s="1069">
        <f t="shared" si="36"/>
        <v>0</v>
      </c>
      <c r="X800" s="1069">
        <v>0</v>
      </c>
      <c r="Y800" s="1069">
        <f t="shared" si="37"/>
        <v>0</v>
      </c>
      <c r="Z800" s="1069">
        <v>0</v>
      </c>
      <c r="AA800" s="1068">
        <f t="shared" si="38"/>
        <v>0</v>
      </c>
      <c r="AR800" s="1053" t="s">
        <v>1336</v>
      </c>
      <c r="AT800" s="1053" t="s">
        <v>1257</v>
      </c>
      <c r="AU800" s="1053" t="s">
        <v>1284</v>
      </c>
      <c r="AY800" s="1053" t="s">
        <v>1262</v>
      </c>
      <c r="BE800" s="1052">
        <f t="shared" si="39"/>
        <v>0</v>
      </c>
      <c r="BF800" s="1052">
        <f t="shared" si="40"/>
        <v>0</v>
      </c>
      <c r="BG800" s="1052">
        <f t="shared" si="41"/>
        <v>0</v>
      </c>
      <c r="BH800" s="1052">
        <f t="shared" si="42"/>
        <v>0</v>
      </c>
      <c r="BI800" s="1052">
        <f t="shared" si="43"/>
        <v>0</v>
      </c>
      <c r="BJ800" s="1053" t="s">
        <v>457</v>
      </c>
      <c r="BK800" s="1052">
        <f t="shared" si="44"/>
        <v>0</v>
      </c>
      <c r="BL800" s="1053" t="s">
        <v>1336</v>
      </c>
      <c r="BM800" s="1053" t="s">
        <v>3757</v>
      </c>
    </row>
    <row r="801" spans="2:65" s="1048" customFormat="1" ht="16.5" customHeight="1">
      <c r="B801" s="1072"/>
      <c r="C801" s="1185" t="s">
        <v>1523</v>
      </c>
      <c r="D801" s="1185" t="s">
        <v>1257</v>
      </c>
      <c r="E801" s="1186" t="s">
        <v>1515</v>
      </c>
      <c r="F801" s="1374" t="s">
        <v>3593</v>
      </c>
      <c r="G801" s="1374"/>
      <c r="H801" s="1374"/>
      <c r="I801" s="1374"/>
      <c r="J801" s="1187" t="s">
        <v>15</v>
      </c>
      <c r="K801" s="1188">
        <v>5</v>
      </c>
      <c r="L801" s="1375">
        <v>0</v>
      </c>
      <c r="M801" s="1375"/>
      <c r="N801" s="1376">
        <f t="shared" si="35"/>
        <v>0</v>
      </c>
      <c r="O801" s="1376"/>
      <c r="P801" s="1376"/>
      <c r="Q801" s="1376"/>
      <c r="R801" s="1071"/>
      <c r="T801" s="1057" t="s">
        <v>3256</v>
      </c>
      <c r="U801" s="1070" t="s">
        <v>1256</v>
      </c>
      <c r="V801" s="1065"/>
      <c r="W801" s="1069">
        <f t="shared" si="36"/>
        <v>0</v>
      </c>
      <c r="X801" s="1069">
        <v>0</v>
      </c>
      <c r="Y801" s="1069">
        <f t="shared" si="37"/>
        <v>0</v>
      </c>
      <c r="Z801" s="1069">
        <v>0</v>
      </c>
      <c r="AA801" s="1068">
        <f t="shared" si="38"/>
        <v>0</v>
      </c>
      <c r="AR801" s="1053" t="s">
        <v>1336</v>
      </c>
      <c r="AT801" s="1053" t="s">
        <v>1257</v>
      </c>
      <c r="AU801" s="1053" t="s">
        <v>1284</v>
      </c>
      <c r="AY801" s="1053" t="s">
        <v>1262</v>
      </c>
      <c r="BE801" s="1052">
        <f t="shared" si="39"/>
        <v>0</v>
      </c>
      <c r="BF801" s="1052">
        <f t="shared" si="40"/>
        <v>0</v>
      </c>
      <c r="BG801" s="1052">
        <f t="shared" si="41"/>
        <v>0</v>
      </c>
      <c r="BH801" s="1052">
        <f t="shared" si="42"/>
        <v>0</v>
      </c>
      <c r="BI801" s="1052">
        <f t="shared" si="43"/>
        <v>0</v>
      </c>
      <c r="BJ801" s="1053" t="s">
        <v>457</v>
      </c>
      <c r="BK801" s="1052">
        <f t="shared" si="44"/>
        <v>0</v>
      </c>
      <c r="BL801" s="1053" t="s">
        <v>1336</v>
      </c>
      <c r="BM801" s="1053" t="s">
        <v>3756</v>
      </c>
    </row>
    <row r="802" spans="2:65" s="1048" customFormat="1" ht="16.5" customHeight="1">
      <c r="B802" s="1072"/>
      <c r="C802" s="1185" t="s">
        <v>1522</v>
      </c>
      <c r="D802" s="1185" t="s">
        <v>1257</v>
      </c>
      <c r="E802" s="1186" t="s">
        <v>1513</v>
      </c>
      <c r="F802" s="1374" t="s">
        <v>3592</v>
      </c>
      <c r="G802" s="1374"/>
      <c r="H802" s="1374"/>
      <c r="I802" s="1374"/>
      <c r="J802" s="1187" t="s">
        <v>15</v>
      </c>
      <c r="K802" s="1188">
        <v>1</v>
      </c>
      <c r="L802" s="1375">
        <v>0</v>
      </c>
      <c r="M802" s="1375"/>
      <c r="N802" s="1376">
        <f t="shared" si="35"/>
        <v>0</v>
      </c>
      <c r="O802" s="1376"/>
      <c r="P802" s="1376"/>
      <c r="Q802" s="1376"/>
      <c r="R802" s="1071"/>
      <c r="T802" s="1057" t="s">
        <v>3256</v>
      </c>
      <c r="U802" s="1070" t="s">
        <v>1256</v>
      </c>
      <c r="V802" s="1065"/>
      <c r="W802" s="1069">
        <f t="shared" si="36"/>
        <v>0</v>
      </c>
      <c r="X802" s="1069">
        <v>0</v>
      </c>
      <c r="Y802" s="1069">
        <f t="shared" si="37"/>
        <v>0</v>
      </c>
      <c r="Z802" s="1069">
        <v>0</v>
      </c>
      <c r="AA802" s="1068">
        <f t="shared" si="38"/>
        <v>0</v>
      </c>
      <c r="AR802" s="1053" t="s">
        <v>1336</v>
      </c>
      <c r="AT802" s="1053" t="s">
        <v>1257</v>
      </c>
      <c r="AU802" s="1053" t="s">
        <v>1284</v>
      </c>
      <c r="AY802" s="1053" t="s">
        <v>1262</v>
      </c>
      <c r="BE802" s="1052">
        <f t="shared" si="39"/>
        <v>0</v>
      </c>
      <c r="BF802" s="1052">
        <f t="shared" si="40"/>
        <v>0</v>
      </c>
      <c r="BG802" s="1052">
        <f t="shared" si="41"/>
        <v>0</v>
      </c>
      <c r="BH802" s="1052">
        <f t="shared" si="42"/>
        <v>0</v>
      </c>
      <c r="BI802" s="1052">
        <f t="shared" si="43"/>
        <v>0</v>
      </c>
      <c r="BJ802" s="1053" t="s">
        <v>457</v>
      </c>
      <c r="BK802" s="1052">
        <f t="shared" si="44"/>
        <v>0</v>
      </c>
      <c r="BL802" s="1053" t="s">
        <v>1336</v>
      </c>
      <c r="BM802" s="1053" t="s">
        <v>3755</v>
      </c>
    </row>
    <row r="803" spans="2:65" s="1048" customFormat="1" ht="16.5" customHeight="1">
      <c r="B803" s="1072"/>
      <c r="C803" s="1185" t="s">
        <v>1520</v>
      </c>
      <c r="D803" s="1185" t="s">
        <v>1257</v>
      </c>
      <c r="E803" s="1186" t="s">
        <v>1510</v>
      </c>
      <c r="F803" s="1374" t="s">
        <v>3591</v>
      </c>
      <c r="G803" s="1374"/>
      <c r="H803" s="1374"/>
      <c r="I803" s="1374"/>
      <c r="J803" s="1187" t="s">
        <v>15</v>
      </c>
      <c r="K803" s="1188">
        <v>1</v>
      </c>
      <c r="L803" s="1375">
        <v>0</v>
      </c>
      <c r="M803" s="1375"/>
      <c r="N803" s="1376">
        <f t="shared" si="35"/>
        <v>0</v>
      </c>
      <c r="O803" s="1376"/>
      <c r="P803" s="1376"/>
      <c r="Q803" s="1376"/>
      <c r="R803" s="1071"/>
      <c r="T803" s="1057" t="s">
        <v>3256</v>
      </c>
      <c r="U803" s="1070" t="s">
        <v>1256</v>
      </c>
      <c r="V803" s="1065"/>
      <c r="W803" s="1069">
        <f t="shared" si="36"/>
        <v>0</v>
      </c>
      <c r="X803" s="1069">
        <v>0</v>
      </c>
      <c r="Y803" s="1069">
        <f t="shared" si="37"/>
        <v>0</v>
      </c>
      <c r="Z803" s="1069">
        <v>0</v>
      </c>
      <c r="AA803" s="1068">
        <f t="shared" si="38"/>
        <v>0</v>
      </c>
      <c r="AR803" s="1053" t="s">
        <v>1336</v>
      </c>
      <c r="AT803" s="1053" t="s">
        <v>1257</v>
      </c>
      <c r="AU803" s="1053" t="s">
        <v>1284</v>
      </c>
      <c r="AY803" s="1053" t="s">
        <v>1262</v>
      </c>
      <c r="BE803" s="1052">
        <f t="shared" si="39"/>
        <v>0</v>
      </c>
      <c r="BF803" s="1052">
        <f t="shared" si="40"/>
        <v>0</v>
      </c>
      <c r="BG803" s="1052">
        <f t="shared" si="41"/>
        <v>0</v>
      </c>
      <c r="BH803" s="1052">
        <f t="shared" si="42"/>
        <v>0</v>
      </c>
      <c r="BI803" s="1052">
        <f t="shared" si="43"/>
        <v>0</v>
      </c>
      <c r="BJ803" s="1053" t="s">
        <v>457</v>
      </c>
      <c r="BK803" s="1052">
        <f t="shared" si="44"/>
        <v>0</v>
      </c>
      <c r="BL803" s="1053" t="s">
        <v>1336</v>
      </c>
      <c r="BM803" s="1053" t="s">
        <v>3754</v>
      </c>
    </row>
    <row r="804" spans="2:65" s="1048" customFormat="1" ht="16.5" customHeight="1">
      <c r="B804" s="1072"/>
      <c r="C804" s="1185" t="s">
        <v>1518</v>
      </c>
      <c r="D804" s="1185" t="s">
        <v>1257</v>
      </c>
      <c r="E804" s="1186" t="s">
        <v>1508</v>
      </c>
      <c r="F804" s="1374" t="s">
        <v>3590</v>
      </c>
      <c r="G804" s="1374"/>
      <c r="H804" s="1374"/>
      <c r="I804" s="1374"/>
      <c r="J804" s="1187" t="s">
        <v>15</v>
      </c>
      <c r="K804" s="1188">
        <v>1</v>
      </c>
      <c r="L804" s="1375">
        <v>0</v>
      </c>
      <c r="M804" s="1375"/>
      <c r="N804" s="1376">
        <f t="shared" si="35"/>
        <v>0</v>
      </c>
      <c r="O804" s="1376"/>
      <c r="P804" s="1376"/>
      <c r="Q804" s="1376"/>
      <c r="R804" s="1071"/>
      <c r="T804" s="1057" t="s">
        <v>3256</v>
      </c>
      <c r="U804" s="1070" t="s">
        <v>1256</v>
      </c>
      <c r="V804" s="1065"/>
      <c r="W804" s="1069">
        <f t="shared" si="36"/>
        <v>0</v>
      </c>
      <c r="X804" s="1069">
        <v>0</v>
      </c>
      <c r="Y804" s="1069">
        <f t="shared" si="37"/>
        <v>0</v>
      </c>
      <c r="Z804" s="1069">
        <v>0</v>
      </c>
      <c r="AA804" s="1068">
        <f t="shared" si="38"/>
        <v>0</v>
      </c>
      <c r="AR804" s="1053" t="s">
        <v>1336</v>
      </c>
      <c r="AT804" s="1053" t="s">
        <v>1257</v>
      </c>
      <c r="AU804" s="1053" t="s">
        <v>1284</v>
      </c>
      <c r="AY804" s="1053" t="s">
        <v>1262</v>
      </c>
      <c r="BE804" s="1052">
        <f t="shared" si="39"/>
        <v>0</v>
      </c>
      <c r="BF804" s="1052">
        <f t="shared" si="40"/>
        <v>0</v>
      </c>
      <c r="BG804" s="1052">
        <f t="shared" si="41"/>
        <v>0</v>
      </c>
      <c r="BH804" s="1052">
        <f t="shared" si="42"/>
        <v>0</v>
      </c>
      <c r="BI804" s="1052">
        <f t="shared" si="43"/>
        <v>0</v>
      </c>
      <c r="BJ804" s="1053" t="s">
        <v>457</v>
      </c>
      <c r="BK804" s="1052">
        <f t="shared" si="44"/>
        <v>0</v>
      </c>
      <c r="BL804" s="1053" t="s">
        <v>1336</v>
      </c>
      <c r="BM804" s="1053" t="s">
        <v>3753</v>
      </c>
    </row>
    <row r="805" spans="2:65" s="1048" customFormat="1" ht="16.5" customHeight="1">
      <c r="B805" s="1072"/>
      <c r="C805" s="1185" t="s">
        <v>1514</v>
      </c>
      <c r="D805" s="1185" t="s">
        <v>1257</v>
      </c>
      <c r="E805" s="1186" t="s">
        <v>1504</v>
      </c>
      <c r="F805" s="1374" t="s">
        <v>3588</v>
      </c>
      <c r="G805" s="1374"/>
      <c r="H805" s="1374"/>
      <c r="I805" s="1374"/>
      <c r="J805" s="1187" t="s">
        <v>15</v>
      </c>
      <c r="K805" s="1188">
        <v>1</v>
      </c>
      <c r="L805" s="1375">
        <v>0</v>
      </c>
      <c r="M805" s="1375"/>
      <c r="N805" s="1376">
        <f t="shared" si="35"/>
        <v>0</v>
      </c>
      <c r="O805" s="1376"/>
      <c r="P805" s="1376"/>
      <c r="Q805" s="1376"/>
      <c r="R805" s="1071"/>
      <c r="T805" s="1057" t="s">
        <v>3256</v>
      </c>
      <c r="U805" s="1070" t="s">
        <v>1256</v>
      </c>
      <c r="V805" s="1065"/>
      <c r="W805" s="1069">
        <f t="shared" si="36"/>
        <v>0</v>
      </c>
      <c r="X805" s="1069">
        <v>0</v>
      </c>
      <c r="Y805" s="1069">
        <f t="shared" si="37"/>
        <v>0</v>
      </c>
      <c r="Z805" s="1069">
        <v>0</v>
      </c>
      <c r="AA805" s="1068">
        <f t="shared" si="38"/>
        <v>0</v>
      </c>
      <c r="AR805" s="1053" t="s">
        <v>1336</v>
      </c>
      <c r="AT805" s="1053" t="s">
        <v>1257</v>
      </c>
      <c r="AU805" s="1053" t="s">
        <v>1284</v>
      </c>
      <c r="AY805" s="1053" t="s">
        <v>1262</v>
      </c>
      <c r="BE805" s="1052">
        <f t="shared" si="39"/>
        <v>0</v>
      </c>
      <c r="BF805" s="1052">
        <f t="shared" si="40"/>
        <v>0</v>
      </c>
      <c r="BG805" s="1052">
        <f t="shared" si="41"/>
        <v>0</v>
      </c>
      <c r="BH805" s="1052">
        <f t="shared" si="42"/>
        <v>0</v>
      </c>
      <c r="BI805" s="1052">
        <f t="shared" si="43"/>
        <v>0</v>
      </c>
      <c r="BJ805" s="1053" t="s">
        <v>457</v>
      </c>
      <c r="BK805" s="1052">
        <f t="shared" si="44"/>
        <v>0</v>
      </c>
      <c r="BL805" s="1053" t="s">
        <v>1336</v>
      </c>
      <c r="BM805" s="1053" t="s">
        <v>3752</v>
      </c>
    </row>
    <row r="806" spans="2:65" s="1048" customFormat="1" ht="16.5" customHeight="1">
      <c r="B806" s="1072"/>
      <c r="C806" s="1185" t="s">
        <v>1516</v>
      </c>
      <c r="D806" s="1185" t="s">
        <v>1257</v>
      </c>
      <c r="E806" s="1186" t="s">
        <v>1506</v>
      </c>
      <c r="F806" s="1374" t="s">
        <v>3589</v>
      </c>
      <c r="G806" s="1374"/>
      <c r="H806" s="1374"/>
      <c r="I806" s="1374"/>
      <c r="J806" s="1187" t="s">
        <v>15</v>
      </c>
      <c r="K806" s="1188">
        <v>1</v>
      </c>
      <c r="L806" s="1375">
        <v>0</v>
      </c>
      <c r="M806" s="1375"/>
      <c r="N806" s="1376">
        <f t="shared" si="35"/>
        <v>0</v>
      </c>
      <c r="O806" s="1376"/>
      <c r="P806" s="1376"/>
      <c r="Q806" s="1376"/>
      <c r="R806" s="1071"/>
      <c r="T806" s="1057" t="s">
        <v>3256</v>
      </c>
      <c r="U806" s="1070" t="s">
        <v>1256</v>
      </c>
      <c r="V806" s="1065"/>
      <c r="W806" s="1069">
        <f t="shared" si="36"/>
        <v>0</v>
      </c>
      <c r="X806" s="1069">
        <v>0</v>
      </c>
      <c r="Y806" s="1069">
        <f t="shared" si="37"/>
        <v>0</v>
      </c>
      <c r="Z806" s="1069">
        <v>0</v>
      </c>
      <c r="AA806" s="1068">
        <f t="shared" si="38"/>
        <v>0</v>
      </c>
      <c r="AR806" s="1053" t="s">
        <v>1336</v>
      </c>
      <c r="AT806" s="1053" t="s">
        <v>1257</v>
      </c>
      <c r="AU806" s="1053" t="s">
        <v>1284</v>
      </c>
      <c r="AY806" s="1053" t="s">
        <v>1262</v>
      </c>
      <c r="BE806" s="1052">
        <f t="shared" si="39"/>
        <v>0</v>
      </c>
      <c r="BF806" s="1052">
        <f t="shared" si="40"/>
        <v>0</v>
      </c>
      <c r="BG806" s="1052">
        <f t="shared" si="41"/>
        <v>0</v>
      </c>
      <c r="BH806" s="1052">
        <f t="shared" si="42"/>
        <v>0</v>
      </c>
      <c r="BI806" s="1052">
        <f t="shared" si="43"/>
        <v>0</v>
      </c>
      <c r="BJ806" s="1053" t="s">
        <v>457</v>
      </c>
      <c r="BK806" s="1052">
        <f t="shared" si="44"/>
        <v>0</v>
      </c>
      <c r="BL806" s="1053" t="s">
        <v>1336</v>
      </c>
      <c r="BM806" s="1053" t="s">
        <v>3751</v>
      </c>
    </row>
    <row r="807" spans="2:65" s="1048" customFormat="1" ht="25.5" customHeight="1">
      <c r="B807" s="1072"/>
      <c r="C807" s="1185" t="s">
        <v>1512</v>
      </c>
      <c r="D807" s="1185" t="s">
        <v>1257</v>
      </c>
      <c r="E807" s="1186" t="s">
        <v>1502</v>
      </c>
      <c r="F807" s="1374" t="s">
        <v>3587</v>
      </c>
      <c r="G807" s="1374"/>
      <c r="H807" s="1374"/>
      <c r="I807" s="1374"/>
      <c r="J807" s="1187" t="s">
        <v>15</v>
      </c>
      <c r="K807" s="1188">
        <v>5</v>
      </c>
      <c r="L807" s="1375">
        <v>0</v>
      </c>
      <c r="M807" s="1375"/>
      <c r="N807" s="1376">
        <f t="shared" si="35"/>
        <v>0</v>
      </c>
      <c r="O807" s="1376"/>
      <c r="P807" s="1376"/>
      <c r="Q807" s="1376"/>
      <c r="R807" s="1071"/>
      <c r="T807" s="1057" t="s">
        <v>3256</v>
      </c>
      <c r="U807" s="1070" t="s">
        <v>1256</v>
      </c>
      <c r="V807" s="1065"/>
      <c r="W807" s="1069">
        <f t="shared" si="36"/>
        <v>0</v>
      </c>
      <c r="X807" s="1069">
        <v>0</v>
      </c>
      <c r="Y807" s="1069">
        <f t="shared" si="37"/>
        <v>0</v>
      </c>
      <c r="Z807" s="1069">
        <v>0</v>
      </c>
      <c r="AA807" s="1068">
        <f t="shared" si="38"/>
        <v>0</v>
      </c>
      <c r="AR807" s="1053" t="s">
        <v>1336</v>
      </c>
      <c r="AT807" s="1053" t="s">
        <v>1257</v>
      </c>
      <c r="AU807" s="1053" t="s">
        <v>1284</v>
      </c>
      <c r="AY807" s="1053" t="s">
        <v>1262</v>
      </c>
      <c r="BE807" s="1052">
        <f t="shared" si="39"/>
        <v>0</v>
      </c>
      <c r="BF807" s="1052">
        <f t="shared" si="40"/>
        <v>0</v>
      </c>
      <c r="BG807" s="1052">
        <f t="shared" si="41"/>
        <v>0</v>
      </c>
      <c r="BH807" s="1052">
        <f t="shared" si="42"/>
        <v>0</v>
      </c>
      <c r="BI807" s="1052">
        <f t="shared" si="43"/>
        <v>0</v>
      </c>
      <c r="BJ807" s="1053" t="s">
        <v>457</v>
      </c>
      <c r="BK807" s="1052">
        <f t="shared" si="44"/>
        <v>0</v>
      </c>
      <c r="BL807" s="1053" t="s">
        <v>1336</v>
      </c>
      <c r="BM807" s="1053" t="s">
        <v>3750</v>
      </c>
    </row>
    <row r="808" spans="2:65" s="1048" customFormat="1" ht="25.5" customHeight="1">
      <c r="B808" s="1072"/>
      <c r="C808" s="1185" t="s">
        <v>1511</v>
      </c>
      <c r="D808" s="1185" t="s">
        <v>1257</v>
      </c>
      <c r="E808" s="1186" t="s">
        <v>1500</v>
      </c>
      <c r="F808" s="1374" t="s">
        <v>3749</v>
      </c>
      <c r="G808" s="1374"/>
      <c r="H808" s="1374"/>
      <c r="I808" s="1374"/>
      <c r="J808" s="1187" t="s">
        <v>15</v>
      </c>
      <c r="K808" s="1188">
        <v>2</v>
      </c>
      <c r="L808" s="1375">
        <v>0</v>
      </c>
      <c r="M808" s="1375"/>
      <c r="N808" s="1376">
        <f t="shared" si="35"/>
        <v>0</v>
      </c>
      <c r="O808" s="1376"/>
      <c r="P808" s="1376"/>
      <c r="Q808" s="1376"/>
      <c r="R808" s="1071"/>
      <c r="T808" s="1057" t="s">
        <v>3256</v>
      </c>
      <c r="U808" s="1070" t="s">
        <v>1256</v>
      </c>
      <c r="V808" s="1065"/>
      <c r="W808" s="1069">
        <f t="shared" si="36"/>
        <v>0</v>
      </c>
      <c r="X808" s="1069">
        <v>0</v>
      </c>
      <c r="Y808" s="1069">
        <f t="shared" si="37"/>
        <v>0</v>
      </c>
      <c r="Z808" s="1069">
        <v>0</v>
      </c>
      <c r="AA808" s="1068">
        <f t="shared" si="38"/>
        <v>0</v>
      </c>
      <c r="AR808" s="1053" t="s">
        <v>1336</v>
      </c>
      <c r="AT808" s="1053" t="s">
        <v>1257</v>
      </c>
      <c r="AU808" s="1053" t="s">
        <v>1284</v>
      </c>
      <c r="AY808" s="1053" t="s">
        <v>1262</v>
      </c>
      <c r="BE808" s="1052">
        <f t="shared" si="39"/>
        <v>0</v>
      </c>
      <c r="BF808" s="1052">
        <f t="shared" si="40"/>
        <v>0</v>
      </c>
      <c r="BG808" s="1052">
        <f t="shared" si="41"/>
        <v>0</v>
      </c>
      <c r="BH808" s="1052">
        <f t="shared" si="42"/>
        <v>0</v>
      </c>
      <c r="BI808" s="1052">
        <f t="shared" si="43"/>
        <v>0</v>
      </c>
      <c r="BJ808" s="1053" t="s">
        <v>457</v>
      </c>
      <c r="BK808" s="1052">
        <f t="shared" si="44"/>
        <v>0</v>
      </c>
      <c r="BL808" s="1053" t="s">
        <v>1336</v>
      </c>
      <c r="BM808" s="1053" t="s">
        <v>3748</v>
      </c>
    </row>
    <row r="809" spans="2:65" s="1048" customFormat="1" ht="25.5" customHeight="1">
      <c r="B809" s="1072"/>
      <c r="C809" s="1185" t="s">
        <v>1509</v>
      </c>
      <c r="D809" s="1185" t="s">
        <v>1257</v>
      </c>
      <c r="E809" s="1186" t="s">
        <v>1498</v>
      </c>
      <c r="F809" s="1374" t="s">
        <v>3586</v>
      </c>
      <c r="G809" s="1374"/>
      <c r="H809" s="1374"/>
      <c r="I809" s="1374"/>
      <c r="J809" s="1187" t="s">
        <v>15</v>
      </c>
      <c r="K809" s="1188">
        <v>1</v>
      </c>
      <c r="L809" s="1375">
        <v>0</v>
      </c>
      <c r="M809" s="1375"/>
      <c r="N809" s="1376">
        <f t="shared" si="35"/>
        <v>0</v>
      </c>
      <c r="O809" s="1376"/>
      <c r="P809" s="1376"/>
      <c r="Q809" s="1376"/>
      <c r="R809" s="1071"/>
      <c r="T809" s="1057" t="s">
        <v>3256</v>
      </c>
      <c r="U809" s="1070" t="s">
        <v>1256</v>
      </c>
      <c r="V809" s="1065"/>
      <c r="W809" s="1069">
        <f t="shared" si="36"/>
        <v>0</v>
      </c>
      <c r="X809" s="1069">
        <v>0</v>
      </c>
      <c r="Y809" s="1069">
        <f t="shared" si="37"/>
        <v>0</v>
      </c>
      <c r="Z809" s="1069">
        <v>0</v>
      </c>
      <c r="AA809" s="1068">
        <f t="shared" si="38"/>
        <v>0</v>
      </c>
      <c r="AR809" s="1053" t="s">
        <v>1336</v>
      </c>
      <c r="AT809" s="1053" t="s">
        <v>1257</v>
      </c>
      <c r="AU809" s="1053" t="s">
        <v>1284</v>
      </c>
      <c r="AY809" s="1053" t="s">
        <v>1262</v>
      </c>
      <c r="BE809" s="1052">
        <f t="shared" si="39"/>
        <v>0</v>
      </c>
      <c r="BF809" s="1052">
        <f t="shared" si="40"/>
        <v>0</v>
      </c>
      <c r="BG809" s="1052">
        <f t="shared" si="41"/>
        <v>0</v>
      </c>
      <c r="BH809" s="1052">
        <f t="shared" si="42"/>
        <v>0</v>
      </c>
      <c r="BI809" s="1052">
        <f t="shared" si="43"/>
        <v>0</v>
      </c>
      <c r="BJ809" s="1053" t="s">
        <v>457</v>
      </c>
      <c r="BK809" s="1052">
        <f t="shared" si="44"/>
        <v>0</v>
      </c>
      <c r="BL809" s="1053" t="s">
        <v>1336</v>
      </c>
      <c r="BM809" s="1053" t="s">
        <v>3747</v>
      </c>
    </row>
    <row r="810" spans="2:65" s="1048" customFormat="1" ht="25.5" customHeight="1">
      <c r="B810" s="1072"/>
      <c r="C810" s="1185" t="s">
        <v>1507</v>
      </c>
      <c r="D810" s="1185" t="s">
        <v>1257</v>
      </c>
      <c r="E810" s="1186" t="s">
        <v>1496</v>
      </c>
      <c r="F810" s="1374" t="s">
        <v>3585</v>
      </c>
      <c r="G810" s="1374"/>
      <c r="H810" s="1374"/>
      <c r="I810" s="1374"/>
      <c r="J810" s="1187" t="s">
        <v>15</v>
      </c>
      <c r="K810" s="1188">
        <v>1</v>
      </c>
      <c r="L810" s="1375">
        <v>0</v>
      </c>
      <c r="M810" s="1375"/>
      <c r="N810" s="1376">
        <f t="shared" si="35"/>
        <v>0</v>
      </c>
      <c r="O810" s="1376"/>
      <c r="P810" s="1376"/>
      <c r="Q810" s="1376"/>
      <c r="R810" s="1071"/>
      <c r="T810" s="1057" t="s">
        <v>3256</v>
      </c>
      <c r="U810" s="1070" t="s">
        <v>1256</v>
      </c>
      <c r="V810" s="1065"/>
      <c r="W810" s="1069">
        <f t="shared" si="36"/>
        <v>0</v>
      </c>
      <c r="X810" s="1069">
        <v>0</v>
      </c>
      <c r="Y810" s="1069">
        <f t="shared" si="37"/>
        <v>0</v>
      </c>
      <c r="Z810" s="1069">
        <v>0</v>
      </c>
      <c r="AA810" s="1068">
        <f t="shared" si="38"/>
        <v>0</v>
      </c>
      <c r="AR810" s="1053" t="s">
        <v>1336</v>
      </c>
      <c r="AT810" s="1053" t="s">
        <v>1257</v>
      </c>
      <c r="AU810" s="1053" t="s">
        <v>1284</v>
      </c>
      <c r="AY810" s="1053" t="s">
        <v>1262</v>
      </c>
      <c r="BE810" s="1052">
        <f t="shared" si="39"/>
        <v>0</v>
      </c>
      <c r="BF810" s="1052">
        <f t="shared" si="40"/>
        <v>0</v>
      </c>
      <c r="BG810" s="1052">
        <f t="shared" si="41"/>
        <v>0</v>
      </c>
      <c r="BH810" s="1052">
        <f t="shared" si="42"/>
        <v>0</v>
      </c>
      <c r="BI810" s="1052">
        <f t="shared" si="43"/>
        <v>0</v>
      </c>
      <c r="BJ810" s="1053" t="s">
        <v>457</v>
      </c>
      <c r="BK810" s="1052">
        <f t="shared" si="44"/>
        <v>0</v>
      </c>
      <c r="BL810" s="1053" t="s">
        <v>1336</v>
      </c>
      <c r="BM810" s="1053" t="s">
        <v>3746</v>
      </c>
    </row>
    <row r="811" spans="2:65" s="1048" customFormat="1" ht="25.5" customHeight="1">
      <c r="B811" s="1072"/>
      <c r="C811" s="1185" t="s">
        <v>1505</v>
      </c>
      <c r="D811" s="1185" t="s">
        <v>1257</v>
      </c>
      <c r="E811" s="1186" t="s">
        <v>1494</v>
      </c>
      <c r="F811" s="1374" t="s">
        <v>1493</v>
      </c>
      <c r="G811" s="1374"/>
      <c r="H811" s="1374"/>
      <c r="I811" s="1374"/>
      <c r="J811" s="1187" t="s">
        <v>15</v>
      </c>
      <c r="K811" s="1188">
        <v>1</v>
      </c>
      <c r="L811" s="1375">
        <v>0</v>
      </c>
      <c r="M811" s="1375"/>
      <c r="N811" s="1376">
        <f t="shared" si="35"/>
        <v>0</v>
      </c>
      <c r="O811" s="1376"/>
      <c r="P811" s="1376"/>
      <c r="Q811" s="1376"/>
      <c r="R811" s="1071"/>
      <c r="T811" s="1057" t="s">
        <v>3256</v>
      </c>
      <c r="U811" s="1070" t="s">
        <v>1256</v>
      </c>
      <c r="V811" s="1065"/>
      <c r="W811" s="1069">
        <f t="shared" si="36"/>
        <v>0</v>
      </c>
      <c r="X811" s="1069">
        <v>0</v>
      </c>
      <c r="Y811" s="1069">
        <f t="shared" si="37"/>
        <v>0</v>
      </c>
      <c r="Z811" s="1069">
        <v>0</v>
      </c>
      <c r="AA811" s="1068">
        <f t="shared" si="38"/>
        <v>0</v>
      </c>
      <c r="AR811" s="1053" t="s">
        <v>1336</v>
      </c>
      <c r="AT811" s="1053" t="s">
        <v>1257</v>
      </c>
      <c r="AU811" s="1053" t="s">
        <v>1284</v>
      </c>
      <c r="AY811" s="1053" t="s">
        <v>1262</v>
      </c>
      <c r="BE811" s="1052">
        <f t="shared" si="39"/>
        <v>0</v>
      </c>
      <c r="BF811" s="1052">
        <f t="shared" si="40"/>
        <v>0</v>
      </c>
      <c r="BG811" s="1052">
        <f t="shared" si="41"/>
        <v>0</v>
      </c>
      <c r="BH811" s="1052">
        <f t="shared" si="42"/>
        <v>0</v>
      </c>
      <c r="BI811" s="1052">
        <f t="shared" si="43"/>
        <v>0</v>
      </c>
      <c r="BJ811" s="1053" t="s">
        <v>457</v>
      </c>
      <c r="BK811" s="1052">
        <f t="shared" si="44"/>
        <v>0</v>
      </c>
      <c r="BL811" s="1053" t="s">
        <v>1336</v>
      </c>
      <c r="BM811" s="1053" t="s">
        <v>3745</v>
      </c>
    </row>
    <row r="812" spans="2:65" s="1048" customFormat="1" ht="25.5" customHeight="1">
      <c r="B812" s="1072"/>
      <c r="C812" s="1185" t="s">
        <v>1503</v>
      </c>
      <c r="D812" s="1185" t="s">
        <v>1257</v>
      </c>
      <c r="E812" s="1186" t="s">
        <v>1491</v>
      </c>
      <c r="F812" s="1374" t="s">
        <v>3744</v>
      </c>
      <c r="G812" s="1374"/>
      <c r="H812" s="1374"/>
      <c r="I812" s="1374"/>
      <c r="J812" s="1187" t="s">
        <v>15</v>
      </c>
      <c r="K812" s="1188">
        <v>1</v>
      </c>
      <c r="L812" s="1375">
        <v>0</v>
      </c>
      <c r="M812" s="1375"/>
      <c r="N812" s="1376">
        <f t="shared" si="35"/>
        <v>0</v>
      </c>
      <c r="O812" s="1376"/>
      <c r="P812" s="1376"/>
      <c r="Q812" s="1376"/>
      <c r="R812" s="1071"/>
      <c r="T812" s="1057" t="s">
        <v>3256</v>
      </c>
      <c r="U812" s="1070" t="s">
        <v>1256</v>
      </c>
      <c r="V812" s="1065"/>
      <c r="W812" s="1069">
        <f t="shared" si="36"/>
        <v>0</v>
      </c>
      <c r="X812" s="1069">
        <v>0</v>
      </c>
      <c r="Y812" s="1069">
        <f t="shared" si="37"/>
        <v>0</v>
      </c>
      <c r="Z812" s="1069">
        <v>0</v>
      </c>
      <c r="AA812" s="1068">
        <f t="shared" si="38"/>
        <v>0</v>
      </c>
      <c r="AR812" s="1053" t="s">
        <v>1336</v>
      </c>
      <c r="AT812" s="1053" t="s">
        <v>1257</v>
      </c>
      <c r="AU812" s="1053" t="s">
        <v>1284</v>
      </c>
      <c r="AY812" s="1053" t="s">
        <v>1262</v>
      </c>
      <c r="BE812" s="1052">
        <f t="shared" si="39"/>
        <v>0</v>
      </c>
      <c r="BF812" s="1052">
        <f t="shared" si="40"/>
        <v>0</v>
      </c>
      <c r="BG812" s="1052">
        <f t="shared" si="41"/>
        <v>0</v>
      </c>
      <c r="BH812" s="1052">
        <f t="shared" si="42"/>
        <v>0</v>
      </c>
      <c r="BI812" s="1052">
        <f t="shared" si="43"/>
        <v>0</v>
      </c>
      <c r="BJ812" s="1053" t="s">
        <v>457</v>
      </c>
      <c r="BK812" s="1052">
        <f t="shared" si="44"/>
        <v>0</v>
      </c>
      <c r="BL812" s="1053" t="s">
        <v>1336</v>
      </c>
      <c r="BM812" s="1053" t="s">
        <v>3743</v>
      </c>
    </row>
    <row r="813" spans="2:65" s="1048" customFormat="1" ht="25.5" customHeight="1">
      <c r="B813" s="1072"/>
      <c r="C813" s="1185" t="s">
        <v>1501</v>
      </c>
      <c r="D813" s="1185" t="s">
        <v>1257</v>
      </c>
      <c r="E813" s="1186" t="s">
        <v>1489</v>
      </c>
      <c r="F813" s="1374" t="s">
        <v>1488</v>
      </c>
      <c r="G813" s="1374"/>
      <c r="H813" s="1374"/>
      <c r="I813" s="1374"/>
      <c r="J813" s="1187" t="s">
        <v>15</v>
      </c>
      <c r="K813" s="1188">
        <v>1</v>
      </c>
      <c r="L813" s="1375">
        <v>0</v>
      </c>
      <c r="M813" s="1375"/>
      <c r="N813" s="1376">
        <f t="shared" si="35"/>
        <v>0</v>
      </c>
      <c r="O813" s="1376"/>
      <c r="P813" s="1376"/>
      <c r="Q813" s="1376"/>
      <c r="R813" s="1071"/>
      <c r="T813" s="1057" t="s">
        <v>3256</v>
      </c>
      <c r="U813" s="1070" t="s">
        <v>1256</v>
      </c>
      <c r="V813" s="1065"/>
      <c r="W813" s="1069">
        <f t="shared" si="36"/>
        <v>0</v>
      </c>
      <c r="X813" s="1069">
        <v>0</v>
      </c>
      <c r="Y813" s="1069">
        <f t="shared" si="37"/>
        <v>0</v>
      </c>
      <c r="Z813" s="1069">
        <v>0</v>
      </c>
      <c r="AA813" s="1068">
        <f t="shared" si="38"/>
        <v>0</v>
      </c>
      <c r="AR813" s="1053" t="s">
        <v>1336</v>
      </c>
      <c r="AT813" s="1053" t="s">
        <v>1257</v>
      </c>
      <c r="AU813" s="1053" t="s">
        <v>1284</v>
      </c>
      <c r="AY813" s="1053" t="s">
        <v>1262</v>
      </c>
      <c r="BE813" s="1052">
        <f t="shared" si="39"/>
        <v>0</v>
      </c>
      <c r="BF813" s="1052">
        <f t="shared" si="40"/>
        <v>0</v>
      </c>
      <c r="BG813" s="1052">
        <f t="shared" si="41"/>
        <v>0</v>
      </c>
      <c r="BH813" s="1052">
        <f t="shared" si="42"/>
        <v>0</v>
      </c>
      <c r="BI813" s="1052">
        <f t="shared" si="43"/>
        <v>0</v>
      </c>
      <c r="BJ813" s="1053" t="s">
        <v>457</v>
      </c>
      <c r="BK813" s="1052">
        <f t="shared" si="44"/>
        <v>0</v>
      </c>
      <c r="BL813" s="1053" t="s">
        <v>1336</v>
      </c>
      <c r="BM813" s="1053" t="s">
        <v>3742</v>
      </c>
    </row>
    <row r="814" spans="2:65" s="1048" customFormat="1" ht="16.5" customHeight="1">
      <c r="B814" s="1072"/>
      <c r="C814" s="1185" t="s">
        <v>1499</v>
      </c>
      <c r="D814" s="1185" t="s">
        <v>1257</v>
      </c>
      <c r="E814" s="1186" t="s">
        <v>1486</v>
      </c>
      <c r="F814" s="1374" t="s">
        <v>3584</v>
      </c>
      <c r="G814" s="1374"/>
      <c r="H814" s="1374"/>
      <c r="I814" s="1374"/>
      <c r="J814" s="1187" t="s">
        <v>15</v>
      </c>
      <c r="K814" s="1188">
        <v>1</v>
      </c>
      <c r="L814" s="1375">
        <v>0</v>
      </c>
      <c r="M814" s="1375"/>
      <c r="N814" s="1376">
        <f t="shared" si="35"/>
        <v>0</v>
      </c>
      <c r="O814" s="1376"/>
      <c r="P814" s="1376"/>
      <c r="Q814" s="1376"/>
      <c r="R814" s="1071"/>
      <c r="T814" s="1057" t="s">
        <v>3256</v>
      </c>
      <c r="U814" s="1070" t="s">
        <v>1256</v>
      </c>
      <c r="V814" s="1065"/>
      <c r="W814" s="1069">
        <f t="shared" si="36"/>
        <v>0</v>
      </c>
      <c r="X814" s="1069">
        <v>0</v>
      </c>
      <c r="Y814" s="1069">
        <f t="shared" si="37"/>
        <v>0</v>
      </c>
      <c r="Z814" s="1069">
        <v>0</v>
      </c>
      <c r="AA814" s="1068">
        <f t="shared" si="38"/>
        <v>0</v>
      </c>
      <c r="AR814" s="1053" t="s">
        <v>1336</v>
      </c>
      <c r="AT814" s="1053" t="s">
        <v>1257</v>
      </c>
      <c r="AU814" s="1053" t="s">
        <v>1284</v>
      </c>
      <c r="AY814" s="1053" t="s">
        <v>1262</v>
      </c>
      <c r="BE814" s="1052">
        <f t="shared" si="39"/>
        <v>0</v>
      </c>
      <c r="BF814" s="1052">
        <f t="shared" si="40"/>
        <v>0</v>
      </c>
      <c r="BG814" s="1052">
        <f t="shared" si="41"/>
        <v>0</v>
      </c>
      <c r="BH814" s="1052">
        <f t="shared" si="42"/>
        <v>0</v>
      </c>
      <c r="BI814" s="1052">
        <f t="shared" si="43"/>
        <v>0</v>
      </c>
      <c r="BJ814" s="1053" t="s">
        <v>457</v>
      </c>
      <c r="BK814" s="1052">
        <f t="shared" si="44"/>
        <v>0</v>
      </c>
      <c r="BL814" s="1053" t="s">
        <v>1336</v>
      </c>
      <c r="BM814" s="1053" t="s">
        <v>3741</v>
      </c>
    </row>
    <row r="815" spans="2:65" s="1048" customFormat="1" ht="16.5" customHeight="1">
      <c r="B815" s="1072"/>
      <c r="C815" s="1185" t="s">
        <v>1497</v>
      </c>
      <c r="D815" s="1185" t="s">
        <v>1257</v>
      </c>
      <c r="E815" s="1186" t="s">
        <v>1484</v>
      </c>
      <c r="F815" s="1374" t="s">
        <v>3583</v>
      </c>
      <c r="G815" s="1374"/>
      <c r="H815" s="1374"/>
      <c r="I815" s="1374"/>
      <c r="J815" s="1187" t="s">
        <v>15</v>
      </c>
      <c r="K815" s="1188">
        <v>1</v>
      </c>
      <c r="L815" s="1375">
        <v>0</v>
      </c>
      <c r="M815" s="1375"/>
      <c r="N815" s="1376">
        <f t="shared" si="35"/>
        <v>0</v>
      </c>
      <c r="O815" s="1376"/>
      <c r="P815" s="1376"/>
      <c r="Q815" s="1376"/>
      <c r="R815" s="1071"/>
      <c r="T815" s="1057" t="s">
        <v>3256</v>
      </c>
      <c r="U815" s="1070" t="s">
        <v>1256</v>
      </c>
      <c r="V815" s="1065"/>
      <c r="W815" s="1069">
        <f t="shared" si="36"/>
        <v>0</v>
      </c>
      <c r="X815" s="1069">
        <v>0</v>
      </c>
      <c r="Y815" s="1069">
        <f t="shared" si="37"/>
        <v>0</v>
      </c>
      <c r="Z815" s="1069">
        <v>0</v>
      </c>
      <c r="AA815" s="1068">
        <f t="shared" si="38"/>
        <v>0</v>
      </c>
      <c r="AR815" s="1053" t="s">
        <v>1336</v>
      </c>
      <c r="AT815" s="1053" t="s">
        <v>1257</v>
      </c>
      <c r="AU815" s="1053" t="s">
        <v>1284</v>
      </c>
      <c r="AY815" s="1053" t="s">
        <v>1262</v>
      </c>
      <c r="BE815" s="1052">
        <f t="shared" si="39"/>
        <v>0</v>
      </c>
      <c r="BF815" s="1052">
        <f t="shared" si="40"/>
        <v>0</v>
      </c>
      <c r="BG815" s="1052">
        <f t="shared" si="41"/>
        <v>0</v>
      </c>
      <c r="BH815" s="1052">
        <f t="shared" si="42"/>
        <v>0</v>
      </c>
      <c r="BI815" s="1052">
        <f t="shared" si="43"/>
        <v>0</v>
      </c>
      <c r="BJ815" s="1053" t="s">
        <v>457</v>
      </c>
      <c r="BK815" s="1052">
        <f t="shared" si="44"/>
        <v>0</v>
      </c>
      <c r="BL815" s="1053" t="s">
        <v>1336</v>
      </c>
      <c r="BM815" s="1053" t="s">
        <v>3740</v>
      </c>
    </row>
    <row r="816" spans="2:65" s="1048" customFormat="1" ht="16.5" customHeight="1">
      <c r="B816" s="1072"/>
      <c r="C816" s="1185" t="s">
        <v>1495</v>
      </c>
      <c r="D816" s="1185" t="s">
        <v>1257</v>
      </c>
      <c r="E816" s="1186" t="s">
        <v>1482</v>
      </c>
      <c r="F816" s="1374" t="s">
        <v>3582</v>
      </c>
      <c r="G816" s="1374"/>
      <c r="H816" s="1374"/>
      <c r="I816" s="1374"/>
      <c r="J816" s="1187" t="s">
        <v>15</v>
      </c>
      <c r="K816" s="1188">
        <v>1</v>
      </c>
      <c r="L816" s="1375">
        <v>0</v>
      </c>
      <c r="M816" s="1375"/>
      <c r="N816" s="1376">
        <f t="shared" si="35"/>
        <v>0</v>
      </c>
      <c r="O816" s="1376"/>
      <c r="P816" s="1376"/>
      <c r="Q816" s="1376"/>
      <c r="R816" s="1071"/>
      <c r="T816" s="1057" t="s">
        <v>3256</v>
      </c>
      <c r="U816" s="1070" t="s">
        <v>1256</v>
      </c>
      <c r="V816" s="1065"/>
      <c r="W816" s="1069">
        <f t="shared" si="36"/>
        <v>0</v>
      </c>
      <c r="X816" s="1069">
        <v>0</v>
      </c>
      <c r="Y816" s="1069">
        <f t="shared" si="37"/>
        <v>0</v>
      </c>
      <c r="Z816" s="1069">
        <v>0</v>
      </c>
      <c r="AA816" s="1068">
        <f t="shared" si="38"/>
        <v>0</v>
      </c>
      <c r="AR816" s="1053" t="s">
        <v>1336</v>
      </c>
      <c r="AT816" s="1053" t="s">
        <v>1257</v>
      </c>
      <c r="AU816" s="1053" t="s">
        <v>1284</v>
      </c>
      <c r="AY816" s="1053" t="s">
        <v>1262</v>
      </c>
      <c r="BE816" s="1052">
        <f t="shared" si="39"/>
        <v>0</v>
      </c>
      <c r="BF816" s="1052">
        <f t="shared" si="40"/>
        <v>0</v>
      </c>
      <c r="BG816" s="1052">
        <f t="shared" si="41"/>
        <v>0</v>
      </c>
      <c r="BH816" s="1052">
        <f t="shared" si="42"/>
        <v>0</v>
      </c>
      <c r="BI816" s="1052">
        <f t="shared" si="43"/>
        <v>0</v>
      </c>
      <c r="BJ816" s="1053" t="s">
        <v>457</v>
      </c>
      <c r="BK816" s="1052">
        <f t="shared" si="44"/>
        <v>0</v>
      </c>
      <c r="BL816" s="1053" t="s">
        <v>1336</v>
      </c>
      <c r="BM816" s="1053" t="s">
        <v>3739</v>
      </c>
    </row>
    <row r="817" spans="2:65" s="1048" customFormat="1" ht="38.25" customHeight="1">
      <c r="B817" s="1072"/>
      <c r="C817" s="1185" t="s">
        <v>1492</v>
      </c>
      <c r="D817" s="1185" t="s">
        <v>1257</v>
      </c>
      <c r="E817" s="1186" t="s">
        <v>3581</v>
      </c>
      <c r="F817" s="1374" t="s">
        <v>3580</v>
      </c>
      <c r="G817" s="1374"/>
      <c r="H817" s="1374"/>
      <c r="I817" s="1374"/>
      <c r="J817" s="1187" t="s">
        <v>15</v>
      </c>
      <c r="K817" s="1188">
        <v>22</v>
      </c>
      <c r="L817" s="1375">
        <v>0</v>
      </c>
      <c r="M817" s="1375"/>
      <c r="N817" s="1376">
        <f t="shared" si="35"/>
        <v>0</v>
      </c>
      <c r="O817" s="1376"/>
      <c r="P817" s="1376"/>
      <c r="Q817" s="1376"/>
      <c r="R817" s="1071"/>
      <c r="T817" s="1057" t="s">
        <v>3256</v>
      </c>
      <c r="U817" s="1070" t="s">
        <v>1256</v>
      </c>
      <c r="V817" s="1065"/>
      <c r="W817" s="1069">
        <f t="shared" si="36"/>
        <v>0</v>
      </c>
      <c r="X817" s="1069">
        <v>0</v>
      </c>
      <c r="Y817" s="1069">
        <f t="shared" si="37"/>
        <v>0</v>
      </c>
      <c r="Z817" s="1069">
        <v>0</v>
      </c>
      <c r="AA817" s="1068">
        <f t="shared" si="38"/>
        <v>0</v>
      </c>
      <c r="AR817" s="1053" t="s">
        <v>1336</v>
      </c>
      <c r="AT817" s="1053" t="s">
        <v>1257</v>
      </c>
      <c r="AU817" s="1053" t="s">
        <v>1284</v>
      </c>
      <c r="AY817" s="1053" t="s">
        <v>1262</v>
      </c>
      <c r="BE817" s="1052">
        <f t="shared" si="39"/>
        <v>0</v>
      </c>
      <c r="BF817" s="1052">
        <f t="shared" si="40"/>
        <v>0</v>
      </c>
      <c r="BG817" s="1052">
        <f t="shared" si="41"/>
        <v>0</v>
      </c>
      <c r="BH817" s="1052">
        <f t="shared" si="42"/>
        <v>0</v>
      </c>
      <c r="BI817" s="1052">
        <f t="shared" si="43"/>
        <v>0</v>
      </c>
      <c r="BJ817" s="1053" t="s">
        <v>457</v>
      </c>
      <c r="BK817" s="1052">
        <f t="shared" si="44"/>
        <v>0</v>
      </c>
      <c r="BL817" s="1053" t="s">
        <v>1336</v>
      </c>
      <c r="BM817" s="1053" t="s">
        <v>3738</v>
      </c>
    </row>
    <row r="818" spans="2:51" s="1080" customFormat="1" ht="16.5" customHeight="1">
      <c r="B818" s="1086"/>
      <c r="C818" s="1177"/>
      <c r="D818" s="1177"/>
      <c r="E818" s="1189" t="s">
        <v>3256</v>
      </c>
      <c r="F818" s="1377" t="s">
        <v>3579</v>
      </c>
      <c r="G818" s="1378"/>
      <c r="H818" s="1378"/>
      <c r="I818" s="1378"/>
      <c r="J818" s="1177"/>
      <c r="K818" s="1190">
        <v>22</v>
      </c>
      <c r="L818" s="1083"/>
      <c r="M818" s="1083"/>
      <c r="N818" s="1177"/>
      <c r="O818" s="1177"/>
      <c r="P818" s="1177"/>
      <c r="Q818" s="1177"/>
      <c r="R818" s="1085"/>
      <c r="T818" s="1084"/>
      <c r="U818" s="1083"/>
      <c r="V818" s="1083"/>
      <c r="W818" s="1083"/>
      <c r="X818" s="1083"/>
      <c r="Y818" s="1083"/>
      <c r="Z818" s="1083"/>
      <c r="AA818" s="1082"/>
      <c r="AT818" s="1081" t="s">
        <v>1285</v>
      </c>
      <c r="AU818" s="1081" t="s">
        <v>1284</v>
      </c>
      <c r="AV818" s="1080" t="s">
        <v>1284</v>
      </c>
      <c r="AW818" s="1080" t="s">
        <v>3670</v>
      </c>
      <c r="AX818" s="1080" t="s">
        <v>1258</v>
      </c>
      <c r="AY818" s="1081" t="s">
        <v>1262</v>
      </c>
    </row>
    <row r="819" spans="2:51" s="1073" customFormat="1" ht="16.5" customHeight="1">
      <c r="B819" s="1079"/>
      <c r="C819" s="1178"/>
      <c r="D819" s="1178"/>
      <c r="E819" s="1191" t="s">
        <v>3256</v>
      </c>
      <c r="F819" s="1372" t="s">
        <v>1386</v>
      </c>
      <c r="G819" s="1373"/>
      <c r="H819" s="1373"/>
      <c r="I819" s="1373"/>
      <c r="J819" s="1178"/>
      <c r="K819" s="1192">
        <v>22</v>
      </c>
      <c r="L819" s="1076"/>
      <c r="M819" s="1076"/>
      <c r="N819" s="1178"/>
      <c r="O819" s="1178"/>
      <c r="P819" s="1178"/>
      <c r="Q819" s="1178"/>
      <c r="R819" s="1078"/>
      <c r="T819" s="1077"/>
      <c r="U819" s="1076"/>
      <c r="V819" s="1076"/>
      <c r="W819" s="1076"/>
      <c r="X819" s="1076"/>
      <c r="Y819" s="1076"/>
      <c r="Z819" s="1076"/>
      <c r="AA819" s="1075"/>
      <c r="AT819" s="1074" t="s">
        <v>1285</v>
      </c>
      <c r="AU819" s="1074" t="s">
        <v>1284</v>
      </c>
      <c r="AV819" s="1073" t="s">
        <v>1261</v>
      </c>
      <c r="AW819" s="1073" t="s">
        <v>3670</v>
      </c>
      <c r="AX819" s="1073" t="s">
        <v>457</v>
      </c>
      <c r="AY819" s="1074" t="s">
        <v>1262</v>
      </c>
    </row>
    <row r="820" spans="2:65" s="1048" customFormat="1" ht="38.25" customHeight="1">
      <c r="B820" s="1072"/>
      <c r="C820" s="1185" t="s">
        <v>1490</v>
      </c>
      <c r="D820" s="1185" t="s">
        <v>1257</v>
      </c>
      <c r="E820" s="1186" t="s">
        <v>3578</v>
      </c>
      <c r="F820" s="1374" t="s">
        <v>3577</v>
      </c>
      <c r="G820" s="1374"/>
      <c r="H820" s="1374"/>
      <c r="I820" s="1374"/>
      <c r="J820" s="1187" t="s">
        <v>15</v>
      </c>
      <c r="K820" s="1188">
        <v>3</v>
      </c>
      <c r="L820" s="1375">
        <v>0</v>
      </c>
      <c r="M820" s="1375"/>
      <c r="N820" s="1376">
        <f>ROUND(L820*K820,2)</f>
        <v>0</v>
      </c>
      <c r="O820" s="1376"/>
      <c r="P820" s="1376"/>
      <c r="Q820" s="1376"/>
      <c r="R820" s="1071"/>
      <c r="T820" s="1057" t="s">
        <v>3256</v>
      </c>
      <c r="U820" s="1070" t="s">
        <v>1256</v>
      </c>
      <c r="V820" s="1065"/>
      <c r="W820" s="1069">
        <f>V820*K820</f>
        <v>0</v>
      </c>
      <c r="X820" s="1069">
        <v>0</v>
      </c>
      <c r="Y820" s="1069">
        <f>X820*K820</f>
        <v>0</v>
      </c>
      <c r="Z820" s="1069">
        <v>0</v>
      </c>
      <c r="AA820" s="1068">
        <f>Z820*K820</f>
        <v>0</v>
      </c>
      <c r="AR820" s="1053" t="s">
        <v>1336</v>
      </c>
      <c r="AT820" s="1053" t="s">
        <v>1257</v>
      </c>
      <c r="AU820" s="1053" t="s">
        <v>1284</v>
      </c>
      <c r="AY820" s="1053" t="s">
        <v>1262</v>
      </c>
      <c r="BE820" s="1052">
        <f>IF(U820="základní",N820,0)</f>
        <v>0</v>
      </c>
      <c r="BF820" s="1052">
        <f>IF(U820="snížená",N820,0)</f>
        <v>0</v>
      </c>
      <c r="BG820" s="1052">
        <f>IF(U820="zákl. přenesená",N820,0)</f>
        <v>0</v>
      </c>
      <c r="BH820" s="1052">
        <f>IF(U820="sníž. přenesená",N820,0)</f>
        <v>0</v>
      </c>
      <c r="BI820" s="1052">
        <f>IF(U820="nulová",N820,0)</f>
        <v>0</v>
      </c>
      <c r="BJ820" s="1053" t="s">
        <v>457</v>
      </c>
      <c r="BK820" s="1052">
        <f>ROUND(L820*K820,2)</f>
        <v>0</v>
      </c>
      <c r="BL820" s="1053" t="s">
        <v>1336</v>
      </c>
      <c r="BM820" s="1053" t="s">
        <v>3737</v>
      </c>
    </row>
    <row r="821" spans="2:51" s="1080" customFormat="1" ht="16.5" customHeight="1">
      <c r="B821" s="1086"/>
      <c r="C821" s="1177"/>
      <c r="D821" s="1177"/>
      <c r="E821" s="1189" t="s">
        <v>3256</v>
      </c>
      <c r="F821" s="1377" t="s">
        <v>3576</v>
      </c>
      <c r="G821" s="1378"/>
      <c r="H821" s="1378"/>
      <c r="I821" s="1378"/>
      <c r="J821" s="1177"/>
      <c r="K821" s="1190">
        <v>3</v>
      </c>
      <c r="L821" s="1083"/>
      <c r="M821" s="1083"/>
      <c r="N821" s="1177"/>
      <c r="O821" s="1177"/>
      <c r="P821" s="1177"/>
      <c r="Q821" s="1177"/>
      <c r="R821" s="1085"/>
      <c r="T821" s="1084"/>
      <c r="U821" s="1083"/>
      <c r="V821" s="1083"/>
      <c r="W821" s="1083"/>
      <c r="X821" s="1083"/>
      <c r="Y821" s="1083"/>
      <c r="Z821" s="1083"/>
      <c r="AA821" s="1082"/>
      <c r="AT821" s="1081" t="s">
        <v>1285</v>
      </c>
      <c r="AU821" s="1081" t="s">
        <v>1284</v>
      </c>
      <c r="AV821" s="1080" t="s">
        <v>1284</v>
      </c>
      <c r="AW821" s="1080" t="s">
        <v>3670</v>
      </c>
      <c r="AX821" s="1080" t="s">
        <v>1258</v>
      </c>
      <c r="AY821" s="1081" t="s">
        <v>1262</v>
      </c>
    </row>
    <row r="822" spans="2:51" s="1073" customFormat="1" ht="16.5" customHeight="1">
      <c r="B822" s="1079"/>
      <c r="C822" s="1178"/>
      <c r="D822" s="1178"/>
      <c r="E822" s="1191" t="s">
        <v>3256</v>
      </c>
      <c r="F822" s="1372" t="s">
        <v>1386</v>
      </c>
      <c r="G822" s="1373"/>
      <c r="H822" s="1373"/>
      <c r="I822" s="1373"/>
      <c r="J822" s="1178"/>
      <c r="K822" s="1192">
        <v>3</v>
      </c>
      <c r="L822" s="1076"/>
      <c r="M822" s="1076"/>
      <c r="N822" s="1178"/>
      <c r="O822" s="1178"/>
      <c r="P822" s="1178"/>
      <c r="Q822" s="1178"/>
      <c r="R822" s="1078"/>
      <c r="T822" s="1077"/>
      <c r="U822" s="1076"/>
      <c r="V822" s="1076"/>
      <c r="W822" s="1076"/>
      <c r="X822" s="1076"/>
      <c r="Y822" s="1076"/>
      <c r="Z822" s="1076"/>
      <c r="AA822" s="1075"/>
      <c r="AT822" s="1074" t="s">
        <v>1285</v>
      </c>
      <c r="AU822" s="1074" t="s">
        <v>1284</v>
      </c>
      <c r="AV822" s="1073" t="s">
        <v>1261</v>
      </c>
      <c r="AW822" s="1073" t="s">
        <v>3670</v>
      </c>
      <c r="AX822" s="1073" t="s">
        <v>457</v>
      </c>
      <c r="AY822" s="1074" t="s">
        <v>1262</v>
      </c>
    </row>
    <row r="823" spans="2:65" s="1048" customFormat="1" ht="38.25" customHeight="1">
      <c r="B823" s="1072"/>
      <c r="C823" s="1185" t="s">
        <v>1487</v>
      </c>
      <c r="D823" s="1185" t="s">
        <v>1257</v>
      </c>
      <c r="E823" s="1186" t="s">
        <v>3575</v>
      </c>
      <c r="F823" s="1374" t="s">
        <v>3574</v>
      </c>
      <c r="G823" s="1374"/>
      <c r="H823" s="1374"/>
      <c r="I823" s="1374"/>
      <c r="J823" s="1187" t="s">
        <v>15</v>
      </c>
      <c r="K823" s="1188">
        <v>1</v>
      </c>
      <c r="L823" s="1375">
        <v>0</v>
      </c>
      <c r="M823" s="1375"/>
      <c r="N823" s="1376">
        <f>ROUND(L823*K823,2)</f>
        <v>0</v>
      </c>
      <c r="O823" s="1376"/>
      <c r="P823" s="1376"/>
      <c r="Q823" s="1376"/>
      <c r="R823" s="1071"/>
      <c r="T823" s="1057" t="s">
        <v>3256</v>
      </c>
      <c r="U823" s="1070" t="s">
        <v>1256</v>
      </c>
      <c r="V823" s="1065"/>
      <c r="W823" s="1069">
        <f>V823*K823</f>
        <v>0</v>
      </c>
      <c r="X823" s="1069">
        <v>0</v>
      </c>
      <c r="Y823" s="1069">
        <f>X823*K823</f>
        <v>0</v>
      </c>
      <c r="Z823" s="1069">
        <v>0</v>
      </c>
      <c r="AA823" s="1068">
        <f>Z823*K823</f>
        <v>0</v>
      </c>
      <c r="AR823" s="1053" t="s">
        <v>1336</v>
      </c>
      <c r="AT823" s="1053" t="s">
        <v>1257</v>
      </c>
      <c r="AU823" s="1053" t="s">
        <v>1284</v>
      </c>
      <c r="AY823" s="1053" t="s">
        <v>1262</v>
      </c>
      <c r="BE823" s="1052">
        <f>IF(U823="základní",N823,0)</f>
        <v>0</v>
      </c>
      <c r="BF823" s="1052">
        <f>IF(U823="snížená",N823,0)</f>
        <v>0</v>
      </c>
      <c r="BG823" s="1052">
        <f>IF(U823="zákl. přenesená",N823,0)</f>
        <v>0</v>
      </c>
      <c r="BH823" s="1052">
        <f>IF(U823="sníž. přenesená",N823,0)</f>
        <v>0</v>
      </c>
      <c r="BI823" s="1052">
        <f>IF(U823="nulová",N823,0)</f>
        <v>0</v>
      </c>
      <c r="BJ823" s="1053" t="s">
        <v>457</v>
      </c>
      <c r="BK823" s="1052">
        <f>ROUND(L823*K823,2)</f>
        <v>0</v>
      </c>
      <c r="BL823" s="1053" t="s">
        <v>1336</v>
      </c>
      <c r="BM823" s="1053" t="s">
        <v>3736</v>
      </c>
    </row>
    <row r="824" spans="2:51" s="1080" customFormat="1" ht="16.5" customHeight="1">
      <c r="B824" s="1086"/>
      <c r="C824" s="1177"/>
      <c r="D824" s="1177"/>
      <c r="E824" s="1189" t="s">
        <v>3256</v>
      </c>
      <c r="F824" s="1377" t="s">
        <v>3573</v>
      </c>
      <c r="G824" s="1378"/>
      <c r="H824" s="1378"/>
      <c r="I824" s="1378"/>
      <c r="J824" s="1177"/>
      <c r="K824" s="1190">
        <v>1</v>
      </c>
      <c r="L824" s="1083"/>
      <c r="M824" s="1083"/>
      <c r="N824" s="1177"/>
      <c r="O824" s="1177"/>
      <c r="P824" s="1177"/>
      <c r="Q824" s="1177"/>
      <c r="R824" s="1085"/>
      <c r="T824" s="1084"/>
      <c r="U824" s="1083"/>
      <c r="V824" s="1083"/>
      <c r="W824" s="1083"/>
      <c r="X824" s="1083"/>
      <c r="Y824" s="1083"/>
      <c r="Z824" s="1083"/>
      <c r="AA824" s="1082"/>
      <c r="AT824" s="1081" t="s">
        <v>1285</v>
      </c>
      <c r="AU824" s="1081" t="s">
        <v>1284</v>
      </c>
      <c r="AV824" s="1080" t="s">
        <v>1284</v>
      </c>
      <c r="AW824" s="1080" t="s">
        <v>3670</v>
      </c>
      <c r="AX824" s="1080" t="s">
        <v>1258</v>
      </c>
      <c r="AY824" s="1081" t="s">
        <v>1262</v>
      </c>
    </row>
    <row r="825" spans="2:51" s="1073" customFormat="1" ht="16.5" customHeight="1">
      <c r="B825" s="1079"/>
      <c r="C825" s="1178"/>
      <c r="D825" s="1178"/>
      <c r="E825" s="1191" t="s">
        <v>3256</v>
      </c>
      <c r="F825" s="1372" t="s">
        <v>1386</v>
      </c>
      <c r="G825" s="1373"/>
      <c r="H825" s="1373"/>
      <c r="I825" s="1373"/>
      <c r="J825" s="1178"/>
      <c r="K825" s="1192">
        <v>1</v>
      </c>
      <c r="L825" s="1076"/>
      <c r="M825" s="1076"/>
      <c r="N825" s="1178"/>
      <c r="O825" s="1178"/>
      <c r="P825" s="1178"/>
      <c r="Q825" s="1178"/>
      <c r="R825" s="1078"/>
      <c r="T825" s="1077"/>
      <c r="U825" s="1076"/>
      <c r="V825" s="1076"/>
      <c r="W825" s="1076"/>
      <c r="X825" s="1076"/>
      <c r="Y825" s="1076"/>
      <c r="Z825" s="1076"/>
      <c r="AA825" s="1075"/>
      <c r="AT825" s="1074" t="s">
        <v>1285</v>
      </c>
      <c r="AU825" s="1074" t="s">
        <v>1284</v>
      </c>
      <c r="AV825" s="1073" t="s">
        <v>1261</v>
      </c>
      <c r="AW825" s="1073" t="s">
        <v>3670</v>
      </c>
      <c r="AX825" s="1073" t="s">
        <v>457</v>
      </c>
      <c r="AY825" s="1074" t="s">
        <v>1262</v>
      </c>
    </row>
    <row r="826" spans="2:65" s="1048" customFormat="1" ht="25.5" customHeight="1">
      <c r="B826" s="1072"/>
      <c r="C826" s="1185" t="s">
        <v>1485</v>
      </c>
      <c r="D826" s="1185" t="s">
        <v>1257</v>
      </c>
      <c r="E826" s="1186" t="s">
        <v>3572</v>
      </c>
      <c r="F826" s="1374" t="s">
        <v>3571</v>
      </c>
      <c r="G826" s="1374"/>
      <c r="H826" s="1374"/>
      <c r="I826" s="1374"/>
      <c r="J826" s="1187" t="s">
        <v>15</v>
      </c>
      <c r="K826" s="1188">
        <v>1</v>
      </c>
      <c r="L826" s="1375">
        <v>0</v>
      </c>
      <c r="M826" s="1375"/>
      <c r="N826" s="1376">
        <f>ROUND(L826*K826,2)</f>
        <v>0</v>
      </c>
      <c r="O826" s="1376"/>
      <c r="P826" s="1376"/>
      <c r="Q826" s="1376"/>
      <c r="R826" s="1071"/>
      <c r="T826" s="1057" t="s">
        <v>3256</v>
      </c>
      <c r="U826" s="1070" t="s">
        <v>1256</v>
      </c>
      <c r="V826" s="1065"/>
      <c r="W826" s="1069">
        <f>V826*K826</f>
        <v>0</v>
      </c>
      <c r="X826" s="1069">
        <v>0</v>
      </c>
      <c r="Y826" s="1069">
        <f>X826*K826</f>
        <v>0</v>
      </c>
      <c r="Z826" s="1069">
        <v>0</v>
      </c>
      <c r="AA826" s="1068">
        <f>Z826*K826</f>
        <v>0</v>
      </c>
      <c r="AR826" s="1053" t="s">
        <v>1336</v>
      </c>
      <c r="AT826" s="1053" t="s">
        <v>1257</v>
      </c>
      <c r="AU826" s="1053" t="s">
        <v>1284</v>
      </c>
      <c r="AY826" s="1053" t="s">
        <v>1262</v>
      </c>
      <c r="BE826" s="1052">
        <f>IF(U826="základní",N826,0)</f>
        <v>0</v>
      </c>
      <c r="BF826" s="1052">
        <f>IF(U826="snížená",N826,0)</f>
        <v>0</v>
      </c>
      <c r="BG826" s="1052">
        <f>IF(U826="zákl. přenesená",N826,0)</f>
        <v>0</v>
      </c>
      <c r="BH826" s="1052">
        <f>IF(U826="sníž. přenesená",N826,0)</f>
        <v>0</v>
      </c>
      <c r="BI826" s="1052">
        <f>IF(U826="nulová",N826,0)</f>
        <v>0</v>
      </c>
      <c r="BJ826" s="1053" t="s">
        <v>457</v>
      </c>
      <c r="BK826" s="1052">
        <f>ROUND(L826*K826,2)</f>
        <v>0</v>
      </c>
      <c r="BL826" s="1053" t="s">
        <v>1336</v>
      </c>
      <c r="BM826" s="1053" t="s">
        <v>3735</v>
      </c>
    </row>
    <row r="827" spans="2:51" s="1080" customFormat="1" ht="16.5" customHeight="1">
      <c r="B827" s="1086"/>
      <c r="C827" s="1177"/>
      <c r="D827" s="1177"/>
      <c r="E827" s="1189" t="s">
        <v>3256</v>
      </c>
      <c r="F827" s="1377" t="s">
        <v>3570</v>
      </c>
      <c r="G827" s="1378"/>
      <c r="H827" s="1378"/>
      <c r="I827" s="1378"/>
      <c r="J827" s="1177"/>
      <c r="K827" s="1190">
        <v>1</v>
      </c>
      <c r="L827" s="1083"/>
      <c r="M827" s="1083"/>
      <c r="N827" s="1177"/>
      <c r="O827" s="1177"/>
      <c r="P827" s="1177"/>
      <c r="Q827" s="1177"/>
      <c r="R827" s="1085"/>
      <c r="T827" s="1084"/>
      <c r="U827" s="1083"/>
      <c r="V827" s="1083"/>
      <c r="W827" s="1083"/>
      <c r="X827" s="1083"/>
      <c r="Y827" s="1083"/>
      <c r="Z827" s="1083"/>
      <c r="AA827" s="1082"/>
      <c r="AT827" s="1081" t="s">
        <v>1285</v>
      </c>
      <c r="AU827" s="1081" t="s">
        <v>1284</v>
      </c>
      <c r="AV827" s="1080" t="s">
        <v>1284</v>
      </c>
      <c r="AW827" s="1080" t="s">
        <v>3670</v>
      </c>
      <c r="AX827" s="1080" t="s">
        <v>1258</v>
      </c>
      <c r="AY827" s="1081" t="s">
        <v>1262</v>
      </c>
    </row>
    <row r="828" spans="2:51" s="1073" customFormat="1" ht="16.5" customHeight="1">
      <c r="B828" s="1079"/>
      <c r="C828" s="1178"/>
      <c r="D828" s="1178"/>
      <c r="E828" s="1191" t="s">
        <v>3256</v>
      </c>
      <c r="F828" s="1372" t="s">
        <v>1386</v>
      </c>
      <c r="G828" s="1373"/>
      <c r="H828" s="1373"/>
      <c r="I828" s="1373"/>
      <c r="J828" s="1178"/>
      <c r="K828" s="1192">
        <v>1</v>
      </c>
      <c r="L828" s="1076"/>
      <c r="M828" s="1076"/>
      <c r="N828" s="1178"/>
      <c r="O828" s="1178"/>
      <c r="P828" s="1178"/>
      <c r="Q828" s="1178"/>
      <c r="R828" s="1078"/>
      <c r="T828" s="1077"/>
      <c r="U828" s="1076"/>
      <c r="V828" s="1076"/>
      <c r="W828" s="1076"/>
      <c r="X828" s="1076"/>
      <c r="Y828" s="1076"/>
      <c r="Z828" s="1076"/>
      <c r="AA828" s="1075"/>
      <c r="AT828" s="1074" t="s">
        <v>1285</v>
      </c>
      <c r="AU828" s="1074" t="s">
        <v>1284</v>
      </c>
      <c r="AV828" s="1073" t="s">
        <v>1261</v>
      </c>
      <c r="AW828" s="1073" t="s">
        <v>3670</v>
      </c>
      <c r="AX828" s="1073" t="s">
        <v>457</v>
      </c>
      <c r="AY828" s="1074" t="s">
        <v>1262</v>
      </c>
    </row>
    <row r="829" spans="2:65" s="1048" customFormat="1" ht="25.5" customHeight="1">
      <c r="B829" s="1072"/>
      <c r="C829" s="1185" t="s">
        <v>1483</v>
      </c>
      <c r="D829" s="1185" t="s">
        <v>1257</v>
      </c>
      <c r="E829" s="1186" t="s">
        <v>3569</v>
      </c>
      <c r="F829" s="1374" t="s">
        <v>3568</v>
      </c>
      <c r="G829" s="1374"/>
      <c r="H829" s="1374"/>
      <c r="I829" s="1374"/>
      <c r="J829" s="1187" t="s">
        <v>15</v>
      </c>
      <c r="K829" s="1188">
        <v>6</v>
      </c>
      <c r="L829" s="1375">
        <v>0</v>
      </c>
      <c r="M829" s="1375"/>
      <c r="N829" s="1376">
        <f>ROUND(L829*K829,2)</f>
        <v>0</v>
      </c>
      <c r="O829" s="1376"/>
      <c r="P829" s="1376"/>
      <c r="Q829" s="1376"/>
      <c r="R829" s="1071"/>
      <c r="T829" s="1057" t="s">
        <v>3256</v>
      </c>
      <c r="U829" s="1070" t="s">
        <v>1256</v>
      </c>
      <c r="V829" s="1065"/>
      <c r="W829" s="1069">
        <f>V829*K829</f>
        <v>0</v>
      </c>
      <c r="X829" s="1069">
        <v>0</v>
      </c>
      <c r="Y829" s="1069">
        <f>X829*K829</f>
        <v>0</v>
      </c>
      <c r="Z829" s="1069">
        <v>0</v>
      </c>
      <c r="AA829" s="1068">
        <f>Z829*K829</f>
        <v>0</v>
      </c>
      <c r="AR829" s="1053" t="s">
        <v>1336</v>
      </c>
      <c r="AT829" s="1053" t="s">
        <v>1257</v>
      </c>
      <c r="AU829" s="1053" t="s">
        <v>1284</v>
      </c>
      <c r="AY829" s="1053" t="s">
        <v>1262</v>
      </c>
      <c r="BE829" s="1052">
        <f>IF(U829="základní",N829,0)</f>
        <v>0</v>
      </c>
      <c r="BF829" s="1052">
        <f>IF(U829="snížená",N829,0)</f>
        <v>0</v>
      </c>
      <c r="BG829" s="1052">
        <f>IF(U829="zákl. přenesená",N829,0)</f>
        <v>0</v>
      </c>
      <c r="BH829" s="1052">
        <f>IF(U829="sníž. přenesená",N829,0)</f>
        <v>0</v>
      </c>
      <c r="BI829" s="1052">
        <f>IF(U829="nulová",N829,0)</f>
        <v>0</v>
      </c>
      <c r="BJ829" s="1053" t="s">
        <v>457</v>
      </c>
      <c r="BK829" s="1052">
        <f>ROUND(L829*K829,2)</f>
        <v>0</v>
      </c>
      <c r="BL829" s="1053" t="s">
        <v>1336</v>
      </c>
      <c r="BM829" s="1053" t="s">
        <v>3734</v>
      </c>
    </row>
    <row r="830" spans="2:51" s="1080" customFormat="1" ht="16.5" customHeight="1">
      <c r="B830" s="1086"/>
      <c r="C830" s="1177"/>
      <c r="D830" s="1177"/>
      <c r="E830" s="1189" t="s">
        <v>3256</v>
      </c>
      <c r="F830" s="1377" t="s">
        <v>3567</v>
      </c>
      <c r="G830" s="1378"/>
      <c r="H830" s="1378"/>
      <c r="I830" s="1378"/>
      <c r="J830" s="1177"/>
      <c r="K830" s="1190">
        <v>6</v>
      </c>
      <c r="L830" s="1083"/>
      <c r="M830" s="1083"/>
      <c r="N830" s="1177"/>
      <c r="O830" s="1177"/>
      <c r="P830" s="1177"/>
      <c r="Q830" s="1177"/>
      <c r="R830" s="1085"/>
      <c r="T830" s="1084"/>
      <c r="U830" s="1083"/>
      <c r="V830" s="1083"/>
      <c r="W830" s="1083"/>
      <c r="X830" s="1083"/>
      <c r="Y830" s="1083"/>
      <c r="Z830" s="1083"/>
      <c r="AA830" s="1082"/>
      <c r="AT830" s="1081" t="s">
        <v>1285</v>
      </c>
      <c r="AU830" s="1081" t="s">
        <v>1284</v>
      </c>
      <c r="AV830" s="1080" t="s">
        <v>1284</v>
      </c>
      <c r="AW830" s="1080" t="s">
        <v>3670</v>
      </c>
      <c r="AX830" s="1080" t="s">
        <v>1258</v>
      </c>
      <c r="AY830" s="1081" t="s">
        <v>1262</v>
      </c>
    </row>
    <row r="831" spans="2:51" s="1073" customFormat="1" ht="16.5" customHeight="1">
      <c r="B831" s="1079"/>
      <c r="C831" s="1178"/>
      <c r="D831" s="1178"/>
      <c r="E831" s="1191" t="s">
        <v>3256</v>
      </c>
      <c r="F831" s="1372" t="s">
        <v>1386</v>
      </c>
      <c r="G831" s="1373"/>
      <c r="H831" s="1373"/>
      <c r="I831" s="1373"/>
      <c r="J831" s="1178"/>
      <c r="K831" s="1192">
        <v>6</v>
      </c>
      <c r="L831" s="1076"/>
      <c r="M831" s="1076"/>
      <c r="N831" s="1178"/>
      <c r="O831" s="1178"/>
      <c r="P831" s="1178"/>
      <c r="Q831" s="1178"/>
      <c r="R831" s="1078"/>
      <c r="T831" s="1077"/>
      <c r="U831" s="1076"/>
      <c r="V831" s="1076"/>
      <c r="W831" s="1076"/>
      <c r="X831" s="1076"/>
      <c r="Y831" s="1076"/>
      <c r="Z831" s="1076"/>
      <c r="AA831" s="1075"/>
      <c r="AT831" s="1074" t="s">
        <v>1285</v>
      </c>
      <c r="AU831" s="1074" t="s">
        <v>1284</v>
      </c>
      <c r="AV831" s="1073" t="s">
        <v>1261</v>
      </c>
      <c r="AW831" s="1073" t="s">
        <v>3670</v>
      </c>
      <c r="AX831" s="1073" t="s">
        <v>457</v>
      </c>
      <c r="AY831" s="1074" t="s">
        <v>1262</v>
      </c>
    </row>
    <row r="832" spans="2:65" s="1048" customFormat="1" ht="25.5" customHeight="1">
      <c r="B832" s="1072"/>
      <c r="C832" s="1185" t="s">
        <v>1481</v>
      </c>
      <c r="D832" s="1185" t="s">
        <v>1257</v>
      </c>
      <c r="E832" s="1186" t="s">
        <v>3566</v>
      </c>
      <c r="F832" s="1374" t="s">
        <v>3565</v>
      </c>
      <c r="G832" s="1374"/>
      <c r="H832" s="1374"/>
      <c r="I832" s="1374"/>
      <c r="J832" s="1187" t="s">
        <v>15</v>
      </c>
      <c r="K832" s="1188">
        <v>15</v>
      </c>
      <c r="L832" s="1375">
        <v>0</v>
      </c>
      <c r="M832" s="1375"/>
      <c r="N832" s="1376">
        <f>ROUND(L832*K832,2)</f>
        <v>0</v>
      </c>
      <c r="O832" s="1376"/>
      <c r="P832" s="1376"/>
      <c r="Q832" s="1376"/>
      <c r="R832" s="1071"/>
      <c r="T832" s="1057" t="s">
        <v>3256</v>
      </c>
      <c r="U832" s="1070" t="s">
        <v>1256</v>
      </c>
      <c r="V832" s="1065"/>
      <c r="W832" s="1069">
        <f>V832*K832</f>
        <v>0</v>
      </c>
      <c r="X832" s="1069">
        <v>0</v>
      </c>
      <c r="Y832" s="1069">
        <f>X832*K832</f>
        <v>0</v>
      </c>
      <c r="Z832" s="1069">
        <v>0</v>
      </c>
      <c r="AA832" s="1068">
        <f>Z832*K832</f>
        <v>0</v>
      </c>
      <c r="AR832" s="1053" t="s">
        <v>1336</v>
      </c>
      <c r="AT832" s="1053" t="s">
        <v>1257</v>
      </c>
      <c r="AU832" s="1053" t="s">
        <v>1284</v>
      </c>
      <c r="AY832" s="1053" t="s">
        <v>1262</v>
      </c>
      <c r="BE832" s="1052">
        <f>IF(U832="základní",N832,0)</f>
        <v>0</v>
      </c>
      <c r="BF832" s="1052">
        <f>IF(U832="snížená",N832,0)</f>
        <v>0</v>
      </c>
      <c r="BG832" s="1052">
        <f>IF(U832="zákl. přenesená",N832,0)</f>
        <v>0</v>
      </c>
      <c r="BH832" s="1052">
        <f>IF(U832="sníž. přenesená",N832,0)</f>
        <v>0</v>
      </c>
      <c r="BI832" s="1052">
        <f>IF(U832="nulová",N832,0)</f>
        <v>0</v>
      </c>
      <c r="BJ832" s="1053" t="s">
        <v>457</v>
      </c>
      <c r="BK832" s="1052">
        <f>ROUND(L832*K832,2)</f>
        <v>0</v>
      </c>
      <c r="BL832" s="1053" t="s">
        <v>1336</v>
      </c>
      <c r="BM832" s="1053" t="s">
        <v>3733</v>
      </c>
    </row>
    <row r="833" spans="2:51" s="1080" customFormat="1" ht="16.5" customHeight="1">
      <c r="B833" s="1086"/>
      <c r="C833" s="1177"/>
      <c r="D833" s="1177"/>
      <c r="E833" s="1189" t="s">
        <v>3256</v>
      </c>
      <c r="F833" s="1377" t="s">
        <v>3564</v>
      </c>
      <c r="G833" s="1378"/>
      <c r="H833" s="1378"/>
      <c r="I833" s="1378"/>
      <c r="J833" s="1177"/>
      <c r="K833" s="1190">
        <v>15</v>
      </c>
      <c r="L833" s="1083"/>
      <c r="M833" s="1083"/>
      <c r="N833" s="1177"/>
      <c r="O833" s="1177"/>
      <c r="P833" s="1177"/>
      <c r="Q833" s="1177"/>
      <c r="R833" s="1085"/>
      <c r="T833" s="1084"/>
      <c r="U833" s="1083"/>
      <c r="V833" s="1083"/>
      <c r="W833" s="1083"/>
      <c r="X833" s="1083"/>
      <c r="Y833" s="1083"/>
      <c r="Z833" s="1083"/>
      <c r="AA833" s="1082"/>
      <c r="AT833" s="1081" t="s">
        <v>1285</v>
      </c>
      <c r="AU833" s="1081" t="s">
        <v>1284</v>
      </c>
      <c r="AV833" s="1080" t="s">
        <v>1284</v>
      </c>
      <c r="AW833" s="1080" t="s">
        <v>3670</v>
      </c>
      <c r="AX833" s="1080" t="s">
        <v>1258</v>
      </c>
      <c r="AY833" s="1081" t="s">
        <v>1262</v>
      </c>
    </row>
    <row r="834" spans="2:51" s="1073" customFormat="1" ht="16.5" customHeight="1">
      <c r="B834" s="1079"/>
      <c r="C834" s="1178"/>
      <c r="D834" s="1178"/>
      <c r="E834" s="1191" t="s">
        <v>3256</v>
      </c>
      <c r="F834" s="1372" t="s">
        <v>1386</v>
      </c>
      <c r="G834" s="1373"/>
      <c r="H834" s="1373"/>
      <c r="I834" s="1373"/>
      <c r="J834" s="1178"/>
      <c r="K834" s="1192">
        <v>15</v>
      </c>
      <c r="L834" s="1076"/>
      <c r="M834" s="1076"/>
      <c r="N834" s="1178"/>
      <c r="O834" s="1178"/>
      <c r="P834" s="1178"/>
      <c r="Q834" s="1178"/>
      <c r="R834" s="1078"/>
      <c r="T834" s="1077"/>
      <c r="U834" s="1076"/>
      <c r="V834" s="1076"/>
      <c r="W834" s="1076"/>
      <c r="X834" s="1076"/>
      <c r="Y834" s="1076"/>
      <c r="Z834" s="1076"/>
      <c r="AA834" s="1075"/>
      <c r="AT834" s="1074" t="s">
        <v>1285</v>
      </c>
      <c r="AU834" s="1074" t="s">
        <v>1284</v>
      </c>
      <c r="AV834" s="1073" t="s">
        <v>1261</v>
      </c>
      <c r="AW834" s="1073" t="s">
        <v>3670</v>
      </c>
      <c r="AX834" s="1073" t="s">
        <v>457</v>
      </c>
      <c r="AY834" s="1074" t="s">
        <v>1262</v>
      </c>
    </row>
    <row r="835" spans="2:65" s="1048" customFormat="1" ht="25.5" customHeight="1">
      <c r="B835" s="1072"/>
      <c r="C835" s="1185" t="s">
        <v>1477</v>
      </c>
      <c r="D835" s="1185" t="s">
        <v>1257</v>
      </c>
      <c r="E835" s="1186" t="s">
        <v>3563</v>
      </c>
      <c r="F835" s="1374" t="s">
        <v>3562</v>
      </c>
      <c r="G835" s="1374"/>
      <c r="H835" s="1374"/>
      <c r="I835" s="1374"/>
      <c r="J835" s="1187" t="s">
        <v>15</v>
      </c>
      <c r="K835" s="1188">
        <v>1</v>
      </c>
      <c r="L835" s="1375">
        <v>0</v>
      </c>
      <c r="M835" s="1375"/>
      <c r="N835" s="1376">
        <f>ROUND(L835*K835,2)</f>
        <v>0</v>
      </c>
      <c r="O835" s="1376"/>
      <c r="P835" s="1376"/>
      <c r="Q835" s="1376"/>
      <c r="R835" s="1071"/>
      <c r="T835" s="1057" t="s">
        <v>3256</v>
      </c>
      <c r="U835" s="1070" t="s">
        <v>1256</v>
      </c>
      <c r="V835" s="1065"/>
      <c r="W835" s="1069">
        <f>V835*K835</f>
        <v>0</v>
      </c>
      <c r="X835" s="1069">
        <v>0</v>
      </c>
      <c r="Y835" s="1069">
        <f>X835*K835</f>
        <v>0</v>
      </c>
      <c r="Z835" s="1069">
        <v>0</v>
      </c>
      <c r="AA835" s="1068">
        <f>Z835*K835</f>
        <v>0</v>
      </c>
      <c r="AR835" s="1053" t="s">
        <v>1336</v>
      </c>
      <c r="AT835" s="1053" t="s">
        <v>1257</v>
      </c>
      <c r="AU835" s="1053" t="s">
        <v>1284</v>
      </c>
      <c r="AY835" s="1053" t="s">
        <v>1262</v>
      </c>
      <c r="BE835" s="1052">
        <f>IF(U835="základní",N835,0)</f>
        <v>0</v>
      </c>
      <c r="BF835" s="1052">
        <f>IF(U835="snížená",N835,0)</f>
        <v>0</v>
      </c>
      <c r="BG835" s="1052">
        <f>IF(U835="zákl. přenesená",N835,0)</f>
        <v>0</v>
      </c>
      <c r="BH835" s="1052">
        <f>IF(U835="sníž. přenesená",N835,0)</f>
        <v>0</v>
      </c>
      <c r="BI835" s="1052">
        <f>IF(U835="nulová",N835,0)</f>
        <v>0</v>
      </c>
      <c r="BJ835" s="1053" t="s">
        <v>457</v>
      </c>
      <c r="BK835" s="1052">
        <f>ROUND(L835*K835,2)</f>
        <v>0</v>
      </c>
      <c r="BL835" s="1053" t="s">
        <v>1336</v>
      </c>
      <c r="BM835" s="1053" t="s">
        <v>3732</v>
      </c>
    </row>
    <row r="836" spans="2:51" s="1080" customFormat="1" ht="16.5" customHeight="1">
      <c r="B836" s="1086"/>
      <c r="C836" s="1177"/>
      <c r="D836" s="1177"/>
      <c r="E836" s="1189" t="s">
        <v>3256</v>
      </c>
      <c r="F836" s="1377" t="s">
        <v>3561</v>
      </c>
      <c r="G836" s="1378"/>
      <c r="H836" s="1378"/>
      <c r="I836" s="1378"/>
      <c r="J836" s="1177"/>
      <c r="K836" s="1190">
        <v>1</v>
      </c>
      <c r="L836" s="1083"/>
      <c r="M836" s="1083"/>
      <c r="N836" s="1177"/>
      <c r="O836" s="1177"/>
      <c r="P836" s="1177"/>
      <c r="Q836" s="1177"/>
      <c r="R836" s="1085"/>
      <c r="T836" s="1084"/>
      <c r="U836" s="1083"/>
      <c r="V836" s="1083"/>
      <c r="W836" s="1083"/>
      <c r="X836" s="1083"/>
      <c r="Y836" s="1083"/>
      <c r="Z836" s="1083"/>
      <c r="AA836" s="1082"/>
      <c r="AT836" s="1081" t="s">
        <v>1285</v>
      </c>
      <c r="AU836" s="1081" t="s">
        <v>1284</v>
      </c>
      <c r="AV836" s="1080" t="s">
        <v>1284</v>
      </c>
      <c r="AW836" s="1080" t="s">
        <v>3670</v>
      </c>
      <c r="AX836" s="1080" t="s">
        <v>1258</v>
      </c>
      <c r="AY836" s="1081" t="s">
        <v>1262</v>
      </c>
    </row>
    <row r="837" spans="2:51" s="1073" customFormat="1" ht="16.5" customHeight="1">
      <c r="B837" s="1079"/>
      <c r="C837" s="1178"/>
      <c r="D837" s="1178"/>
      <c r="E837" s="1191" t="s">
        <v>3256</v>
      </c>
      <c r="F837" s="1372" t="s">
        <v>1386</v>
      </c>
      <c r="G837" s="1373"/>
      <c r="H837" s="1373"/>
      <c r="I837" s="1373"/>
      <c r="J837" s="1178"/>
      <c r="K837" s="1192">
        <v>1</v>
      </c>
      <c r="L837" s="1076"/>
      <c r="M837" s="1076"/>
      <c r="N837" s="1178"/>
      <c r="O837" s="1178"/>
      <c r="P837" s="1178"/>
      <c r="Q837" s="1178"/>
      <c r="R837" s="1078"/>
      <c r="T837" s="1077"/>
      <c r="U837" s="1076"/>
      <c r="V837" s="1076"/>
      <c r="W837" s="1076"/>
      <c r="X837" s="1076"/>
      <c r="Y837" s="1076"/>
      <c r="Z837" s="1076"/>
      <c r="AA837" s="1075"/>
      <c r="AT837" s="1074" t="s">
        <v>1285</v>
      </c>
      <c r="AU837" s="1074" t="s">
        <v>1284</v>
      </c>
      <c r="AV837" s="1073" t="s">
        <v>1261</v>
      </c>
      <c r="AW837" s="1073" t="s">
        <v>3670</v>
      </c>
      <c r="AX837" s="1073" t="s">
        <v>457</v>
      </c>
      <c r="AY837" s="1074" t="s">
        <v>1262</v>
      </c>
    </row>
    <row r="838" spans="2:65" s="1048" customFormat="1" ht="25.5" customHeight="1">
      <c r="B838" s="1072"/>
      <c r="C838" s="1185" t="s">
        <v>1474</v>
      </c>
      <c r="D838" s="1185" t="s">
        <v>1257</v>
      </c>
      <c r="E838" s="1186" t="s">
        <v>3560</v>
      </c>
      <c r="F838" s="1374" t="s">
        <v>3559</v>
      </c>
      <c r="G838" s="1374"/>
      <c r="H838" s="1374"/>
      <c r="I838" s="1374"/>
      <c r="J838" s="1187" t="s">
        <v>15</v>
      </c>
      <c r="K838" s="1188">
        <v>10</v>
      </c>
      <c r="L838" s="1375">
        <v>0</v>
      </c>
      <c r="M838" s="1375"/>
      <c r="N838" s="1376">
        <f>ROUND(L838*K838,2)</f>
        <v>0</v>
      </c>
      <c r="O838" s="1376"/>
      <c r="P838" s="1376"/>
      <c r="Q838" s="1376"/>
      <c r="R838" s="1071"/>
      <c r="T838" s="1057" t="s">
        <v>3256</v>
      </c>
      <c r="U838" s="1070" t="s">
        <v>1256</v>
      </c>
      <c r="V838" s="1065"/>
      <c r="W838" s="1069">
        <f>V838*K838</f>
        <v>0</v>
      </c>
      <c r="X838" s="1069">
        <v>0</v>
      </c>
      <c r="Y838" s="1069">
        <f>X838*K838</f>
        <v>0</v>
      </c>
      <c r="Z838" s="1069">
        <v>0</v>
      </c>
      <c r="AA838" s="1068">
        <f>Z838*K838</f>
        <v>0</v>
      </c>
      <c r="AR838" s="1053" t="s">
        <v>1336</v>
      </c>
      <c r="AT838" s="1053" t="s">
        <v>1257</v>
      </c>
      <c r="AU838" s="1053" t="s">
        <v>1284</v>
      </c>
      <c r="AY838" s="1053" t="s">
        <v>1262</v>
      </c>
      <c r="BE838" s="1052">
        <f>IF(U838="základní",N838,0)</f>
        <v>0</v>
      </c>
      <c r="BF838" s="1052">
        <f>IF(U838="snížená",N838,0)</f>
        <v>0</v>
      </c>
      <c r="BG838" s="1052">
        <f>IF(U838="zákl. přenesená",N838,0)</f>
        <v>0</v>
      </c>
      <c r="BH838" s="1052">
        <f>IF(U838="sníž. přenesená",N838,0)</f>
        <v>0</v>
      </c>
      <c r="BI838" s="1052">
        <f>IF(U838="nulová",N838,0)</f>
        <v>0</v>
      </c>
      <c r="BJ838" s="1053" t="s">
        <v>457</v>
      </c>
      <c r="BK838" s="1052">
        <f>ROUND(L838*K838,2)</f>
        <v>0</v>
      </c>
      <c r="BL838" s="1053" t="s">
        <v>1336</v>
      </c>
      <c r="BM838" s="1053" t="s">
        <v>3731</v>
      </c>
    </row>
    <row r="839" spans="2:51" s="1080" customFormat="1" ht="16.5" customHeight="1">
      <c r="B839" s="1086"/>
      <c r="C839" s="1177"/>
      <c r="D839" s="1177"/>
      <c r="E839" s="1189" t="s">
        <v>3256</v>
      </c>
      <c r="F839" s="1377" t="s">
        <v>3558</v>
      </c>
      <c r="G839" s="1378"/>
      <c r="H839" s="1378"/>
      <c r="I839" s="1378"/>
      <c r="J839" s="1177"/>
      <c r="K839" s="1190">
        <v>10</v>
      </c>
      <c r="L839" s="1083"/>
      <c r="M839" s="1083"/>
      <c r="N839" s="1177"/>
      <c r="O839" s="1177"/>
      <c r="P839" s="1177"/>
      <c r="Q839" s="1177"/>
      <c r="R839" s="1085"/>
      <c r="T839" s="1084"/>
      <c r="U839" s="1083"/>
      <c r="V839" s="1083"/>
      <c r="W839" s="1083"/>
      <c r="X839" s="1083"/>
      <c r="Y839" s="1083"/>
      <c r="Z839" s="1083"/>
      <c r="AA839" s="1082"/>
      <c r="AT839" s="1081" t="s">
        <v>1285</v>
      </c>
      <c r="AU839" s="1081" t="s">
        <v>1284</v>
      </c>
      <c r="AV839" s="1080" t="s">
        <v>1284</v>
      </c>
      <c r="AW839" s="1080" t="s">
        <v>3670</v>
      </c>
      <c r="AX839" s="1080" t="s">
        <v>1258</v>
      </c>
      <c r="AY839" s="1081" t="s">
        <v>1262</v>
      </c>
    </row>
    <row r="840" spans="2:51" s="1073" customFormat="1" ht="16.5" customHeight="1">
      <c r="B840" s="1079"/>
      <c r="C840" s="1178"/>
      <c r="D840" s="1178"/>
      <c r="E840" s="1191" t="s">
        <v>3256</v>
      </c>
      <c r="F840" s="1372" t="s">
        <v>1386</v>
      </c>
      <c r="G840" s="1373"/>
      <c r="H840" s="1373"/>
      <c r="I840" s="1373"/>
      <c r="J840" s="1178"/>
      <c r="K840" s="1192">
        <v>10</v>
      </c>
      <c r="L840" s="1076"/>
      <c r="M840" s="1076"/>
      <c r="N840" s="1178"/>
      <c r="O840" s="1178"/>
      <c r="P840" s="1178"/>
      <c r="Q840" s="1178"/>
      <c r="R840" s="1078"/>
      <c r="T840" s="1077"/>
      <c r="U840" s="1076"/>
      <c r="V840" s="1076"/>
      <c r="W840" s="1076"/>
      <c r="X840" s="1076"/>
      <c r="Y840" s="1076"/>
      <c r="Z840" s="1076"/>
      <c r="AA840" s="1075"/>
      <c r="AT840" s="1074" t="s">
        <v>1285</v>
      </c>
      <c r="AU840" s="1074" t="s">
        <v>1284</v>
      </c>
      <c r="AV840" s="1073" t="s">
        <v>1261</v>
      </c>
      <c r="AW840" s="1073" t="s">
        <v>3670</v>
      </c>
      <c r="AX840" s="1073" t="s">
        <v>457</v>
      </c>
      <c r="AY840" s="1074" t="s">
        <v>1262</v>
      </c>
    </row>
    <row r="841" spans="2:65" s="1048" customFormat="1" ht="25.5" customHeight="1">
      <c r="B841" s="1072"/>
      <c r="C841" s="1185" t="s">
        <v>1471</v>
      </c>
      <c r="D841" s="1185" t="s">
        <v>1257</v>
      </c>
      <c r="E841" s="1186" t="s">
        <v>3557</v>
      </c>
      <c r="F841" s="1374" t="s">
        <v>3556</v>
      </c>
      <c r="G841" s="1374"/>
      <c r="H841" s="1374"/>
      <c r="I841" s="1374"/>
      <c r="J841" s="1187" t="s">
        <v>15</v>
      </c>
      <c r="K841" s="1188">
        <v>3</v>
      </c>
      <c r="L841" s="1375">
        <v>0</v>
      </c>
      <c r="M841" s="1375"/>
      <c r="N841" s="1376">
        <f>ROUND(L841*K841,2)</f>
        <v>0</v>
      </c>
      <c r="O841" s="1376"/>
      <c r="P841" s="1376"/>
      <c r="Q841" s="1376"/>
      <c r="R841" s="1071"/>
      <c r="T841" s="1057" t="s">
        <v>3256</v>
      </c>
      <c r="U841" s="1070" t="s">
        <v>1256</v>
      </c>
      <c r="V841" s="1065"/>
      <c r="W841" s="1069">
        <f>V841*K841</f>
        <v>0</v>
      </c>
      <c r="X841" s="1069">
        <v>0</v>
      </c>
      <c r="Y841" s="1069">
        <f>X841*K841</f>
        <v>0</v>
      </c>
      <c r="Z841" s="1069">
        <v>0</v>
      </c>
      <c r="AA841" s="1068">
        <f>Z841*K841</f>
        <v>0</v>
      </c>
      <c r="AR841" s="1053" t="s">
        <v>1336</v>
      </c>
      <c r="AT841" s="1053" t="s">
        <v>1257</v>
      </c>
      <c r="AU841" s="1053" t="s">
        <v>1284</v>
      </c>
      <c r="AY841" s="1053" t="s">
        <v>1262</v>
      </c>
      <c r="BE841" s="1052">
        <f>IF(U841="základní",N841,0)</f>
        <v>0</v>
      </c>
      <c r="BF841" s="1052">
        <f>IF(U841="snížená",N841,0)</f>
        <v>0</v>
      </c>
      <c r="BG841" s="1052">
        <f>IF(U841="zákl. přenesená",N841,0)</f>
        <v>0</v>
      </c>
      <c r="BH841" s="1052">
        <f>IF(U841="sníž. přenesená",N841,0)</f>
        <v>0</v>
      </c>
      <c r="BI841" s="1052">
        <f>IF(U841="nulová",N841,0)</f>
        <v>0</v>
      </c>
      <c r="BJ841" s="1053" t="s">
        <v>457</v>
      </c>
      <c r="BK841" s="1052">
        <f>ROUND(L841*K841,2)</f>
        <v>0</v>
      </c>
      <c r="BL841" s="1053" t="s">
        <v>1336</v>
      </c>
      <c r="BM841" s="1053" t="s">
        <v>3730</v>
      </c>
    </row>
    <row r="842" spans="2:51" s="1080" customFormat="1" ht="16.5" customHeight="1">
      <c r="B842" s="1086"/>
      <c r="C842" s="1177"/>
      <c r="D842" s="1177"/>
      <c r="E842" s="1189" t="s">
        <v>3256</v>
      </c>
      <c r="F842" s="1377" t="s">
        <v>3555</v>
      </c>
      <c r="G842" s="1378"/>
      <c r="H842" s="1378"/>
      <c r="I842" s="1378"/>
      <c r="J842" s="1177"/>
      <c r="K842" s="1190">
        <v>3</v>
      </c>
      <c r="L842" s="1083"/>
      <c r="M842" s="1083"/>
      <c r="N842" s="1177"/>
      <c r="O842" s="1177"/>
      <c r="P842" s="1177"/>
      <c r="Q842" s="1177"/>
      <c r="R842" s="1085"/>
      <c r="T842" s="1084"/>
      <c r="U842" s="1083"/>
      <c r="V842" s="1083"/>
      <c r="W842" s="1083"/>
      <c r="X842" s="1083"/>
      <c r="Y842" s="1083"/>
      <c r="Z842" s="1083"/>
      <c r="AA842" s="1082"/>
      <c r="AT842" s="1081" t="s">
        <v>1285</v>
      </c>
      <c r="AU842" s="1081" t="s">
        <v>1284</v>
      </c>
      <c r="AV842" s="1080" t="s">
        <v>1284</v>
      </c>
      <c r="AW842" s="1080" t="s">
        <v>3670</v>
      </c>
      <c r="AX842" s="1080" t="s">
        <v>1258</v>
      </c>
      <c r="AY842" s="1081" t="s">
        <v>1262</v>
      </c>
    </row>
    <row r="843" spans="2:51" s="1073" customFormat="1" ht="16.5" customHeight="1">
      <c r="B843" s="1079"/>
      <c r="C843" s="1178"/>
      <c r="D843" s="1178"/>
      <c r="E843" s="1191" t="s">
        <v>3256</v>
      </c>
      <c r="F843" s="1372" t="s">
        <v>1386</v>
      </c>
      <c r="G843" s="1373"/>
      <c r="H843" s="1373"/>
      <c r="I843" s="1373"/>
      <c r="J843" s="1178"/>
      <c r="K843" s="1192">
        <v>3</v>
      </c>
      <c r="L843" s="1076"/>
      <c r="M843" s="1076"/>
      <c r="N843" s="1178"/>
      <c r="O843" s="1178"/>
      <c r="P843" s="1178"/>
      <c r="Q843" s="1178"/>
      <c r="R843" s="1078"/>
      <c r="T843" s="1077"/>
      <c r="U843" s="1076"/>
      <c r="V843" s="1076"/>
      <c r="W843" s="1076"/>
      <c r="X843" s="1076"/>
      <c r="Y843" s="1076"/>
      <c r="Z843" s="1076"/>
      <c r="AA843" s="1075"/>
      <c r="AT843" s="1074" t="s">
        <v>1285</v>
      </c>
      <c r="AU843" s="1074" t="s">
        <v>1284</v>
      </c>
      <c r="AV843" s="1073" t="s">
        <v>1261</v>
      </c>
      <c r="AW843" s="1073" t="s">
        <v>3670</v>
      </c>
      <c r="AX843" s="1073" t="s">
        <v>457</v>
      </c>
      <c r="AY843" s="1074" t="s">
        <v>1262</v>
      </c>
    </row>
    <row r="844" spans="2:65" s="1048" customFormat="1" ht="16.5" customHeight="1">
      <c r="B844" s="1072"/>
      <c r="C844" s="1185" t="s">
        <v>1466</v>
      </c>
      <c r="D844" s="1185" t="s">
        <v>1257</v>
      </c>
      <c r="E844" s="1186" t="s">
        <v>1480</v>
      </c>
      <c r="F844" s="1374" t="s">
        <v>1479</v>
      </c>
      <c r="G844" s="1374"/>
      <c r="H844" s="1374"/>
      <c r="I844" s="1374"/>
      <c r="J844" s="1187" t="s">
        <v>1478</v>
      </c>
      <c r="K844" s="1188">
        <v>1</v>
      </c>
      <c r="L844" s="1375">
        <v>0</v>
      </c>
      <c r="M844" s="1375"/>
      <c r="N844" s="1376">
        <f aca="true" t="shared" si="45" ref="N844:N849">ROUND(L844*K844,2)</f>
        <v>0</v>
      </c>
      <c r="O844" s="1376"/>
      <c r="P844" s="1376"/>
      <c r="Q844" s="1376"/>
      <c r="R844" s="1071"/>
      <c r="T844" s="1057" t="s">
        <v>3256</v>
      </c>
      <c r="U844" s="1070" t="s">
        <v>1256</v>
      </c>
      <c r="V844" s="1065"/>
      <c r="W844" s="1069">
        <f aca="true" t="shared" si="46" ref="W844:W849">V844*K844</f>
        <v>0</v>
      </c>
      <c r="X844" s="1069">
        <v>0</v>
      </c>
      <c r="Y844" s="1069">
        <f aca="true" t="shared" si="47" ref="Y844:Y849">X844*K844</f>
        <v>0</v>
      </c>
      <c r="Z844" s="1069">
        <v>0</v>
      </c>
      <c r="AA844" s="1068">
        <f aca="true" t="shared" si="48" ref="AA844:AA849">Z844*K844</f>
        <v>0</v>
      </c>
      <c r="AR844" s="1053" t="s">
        <v>1336</v>
      </c>
      <c r="AT844" s="1053" t="s">
        <v>1257</v>
      </c>
      <c r="AU844" s="1053" t="s">
        <v>1284</v>
      </c>
      <c r="AY844" s="1053" t="s">
        <v>1262</v>
      </c>
      <c r="BE844" s="1052">
        <f aca="true" t="shared" si="49" ref="BE844:BE849">IF(U844="základní",N844,0)</f>
        <v>0</v>
      </c>
      <c r="BF844" s="1052">
        <f aca="true" t="shared" si="50" ref="BF844:BF849">IF(U844="snížená",N844,0)</f>
        <v>0</v>
      </c>
      <c r="BG844" s="1052">
        <f aca="true" t="shared" si="51" ref="BG844:BG849">IF(U844="zákl. přenesená",N844,0)</f>
        <v>0</v>
      </c>
      <c r="BH844" s="1052">
        <f aca="true" t="shared" si="52" ref="BH844:BH849">IF(U844="sníž. přenesená",N844,0)</f>
        <v>0</v>
      </c>
      <c r="BI844" s="1052">
        <f aca="true" t="shared" si="53" ref="BI844:BI849">IF(U844="nulová",N844,0)</f>
        <v>0</v>
      </c>
      <c r="BJ844" s="1053" t="s">
        <v>457</v>
      </c>
      <c r="BK844" s="1052">
        <f aca="true" t="shared" si="54" ref="BK844:BK849">ROUND(L844*K844,2)</f>
        <v>0</v>
      </c>
      <c r="BL844" s="1053" t="s">
        <v>1336</v>
      </c>
      <c r="BM844" s="1053" t="s">
        <v>3729</v>
      </c>
    </row>
    <row r="845" spans="2:65" s="1048" customFormat="1" ht="16.5" customHeight="1">
      <c r="B845" s="1072"/>
      <c r="C845" s="1185" t="s">
        <v>1457</v>
      </c>
      <c r="D845" s="1185" t="s">
        <v>1257</v>
      </c>
      <c r="E845" s="1186" t="s">
        <v>3554</v>
      </c>
      <c r="F845" s="1374" t="s">
        <v>3553</v>
      </c>
      <c r="G845" s="1374"/>
      <c r="H845" s="1374"/>
      <c r="I845" s="1374"/>
      <c r="J845" s="1187" t="s">
        <v>17</v>
      </c>
      <c r="K845" s="1188">
        <v>1</v>
      </c>
      <c r="L845" s="1375">
        <v>0</v>
      </c>
      <c r="M845" s="1375"/>
      <c r="N845" s="1376">
        <f t="shared" si="45"/>
        <v>0</v>
      </c>
      <c r="O845" s="1376"/>
      <c r="P845" s="1376"/>
      <c r="Q845" s="1376"/>
      <c r="R845" s="1071"/>
      <c r="T845" s="1057" t="s">
        <v>3256</v>
      </c>
      <c r="U845" s="1070" t="s">
        <v>1256</v>
      </c>
      <c r="V845" s="1065"/>
      <c r="W845" s="1069">
        <f t="shared" si="46"/>
        <v>0</v>
      </c>
      <c r="X845" s="1069">
        <v>0</v>
      </c>
      <c r="Y845" s="1069">
        <f t="shared" si="47"/>
        <v>0</v>
      </c>
      <c r="Z845" s="1069">
        <v>0</v>
      </c>
      <c r="AA845" s="1068">
        <f t="shared" si="48"/>
        <v>0</v>
      </c>
      <c r="AR845" s="1053" t="s">
        <v>1336</v>
      </c>
      <c r="AT845" s="1053" t="s">
        <v>1257</v>
      </c>
      <c r="AU845" s="1053" t="s">
        <v>1284</v>
      </c>
      <c r="AY845" s="1053" t="s">
        <v>1262</v>
      </c>
      <c r="BE845" s="1052">
        <f t="shared" si="49"/>
        <v>0</v>
      </c>
      <c r="BF845" s="1052">
        <f t="shared" si="50"/>
        <v>0</v>
      </c>
      <c r="BG845" s="1052">
        <f t="shared" si="51"/>
        <v>0</v>
      </c>
      <c r="BH845" s="1052">
        <f t="shared" si="52"/>
        <v>0</v>
      </c>
      <c r="BI845" s="1052">
        <f t="shared" si="53"/>
        <v>0</v>
      </c>
      <c r="BJ845" s="1053" t="s">
        <v>457</v>
      </c>
      <c r="BK845" s="1052">
        <f t="shared" si="54"/>
        <v>0</v>
      </c>
      <c r="BL845" s="1053" t="s">
        <v>1336</v>
      </c>
      <c r="BM845" s="1053" t="s">
        <v>3728</v>
      </c>
    </row>
    <row r="846" spans="2:65" s="1048" customFormat="1" ht="16.5" customHeight="1">
      <c r="B846" s="1072"/>
      <c r="C846" s="1185" t="s">
        <v>1454</v>
      </c>
      <c r="D846" s="1185" t="s">
        <v>1257</v>
      </c>
      <c r="E846" s="1186" t="s">
        <v>3552</v>
      </c>
      <c r="F846" s="1374" t="s">
        <v>3551</v>
      </c>
      <c r="G846" s="1374"/>
      <c r="H846" s="1374"/>
      <c r="I846" s="1374"/>
      <c r="J846" s="1187" t="s">
        <v>17</v>
      </c>
      <c r="K846" s="1188">
        <v>1</v>
      </c>
      <c r="L846" s="1375">
        <v>0</v>
      </c>
      <c r="M846" s="1375"/>
      <c r="N846" s="1376">
        <f t="shared" si="45"/>
        <v>0</v>
      </c>
      <c r="O846" s="1376"/>
      <c r="P846" s="1376"/>
      <c r="Q846" s="1376"/>
      <c r="R846" s="1071"/>
      <c r="T846" s="1057" t="s">
        <v>3256</v>
      </c>
      <c r="U846" s="1070" t="s">
        <v>1256</v>
      </c>
      <c r="V846" s="1065"/>
      <c r="W846" s="1069">
        <f t="shared" si="46"/>
        <v>0</v>
      </c>
      <c r="X846" s="1069">
        <v>0</v>
      </c>
      <c r="Y846" s="1069">
        <f t="shared" si="47"/>
        <v>0</v>
      </c>
      <c r="Z846" s="1069">
        <v>0</v>
      </c>
      <c r="AA846" s="1068">
        <f t="shared" si="48"/>
        <v>0</v>
      </c>
      <c r="AR846" s="1053" t="s">
        <v>1336</v>
      </c>
      <c r="AT846" s="1053" t="s">
        <v>1257</v>
      </c>
      <c r="AU846" s="1053" t="s">
        <v>1284</v>
      </c>
      <c r="AY846" s="1053" t="s">
        <v>1262</v>
      </c>
      <c r="BE846" s="1052">
        <f t="shared" si="49"/>
        <v>0</v>
      </c>
      <c r="BF846" s="1052">
        <f t="shared" si="50"/>
        <v>0</v>
      </c>
      <c r="BG846" s="1052">
        <f t="shared" si="51"/>
        <v>0</v>
      </c>
      <c r="BH846" s="1052">
        <f t="shared" si="52"/>
        <v>0</v>
      </c>
      <c r="BI846" s="1052">
        <f t="shared" si="53"/>
        <v>0</v>
      </c>
      <c r="BJ846" s="1053" t="s">
        <v>457</v>
      </c>
      <c r="BK846" s="1052">
        <f t="shared" si="54"/>
        <v>0</v>
      </c>
      <c r="BL846" s="1053" t="s">
        <v>1336</v>
      </c>
      <c r="BM846" s="1053" t="s">
        <v>3727</v>
      </c>
    </row>
    <row r="847" spans="2:65" s="1048" customFormat="1" ht="16.5" customHeight="1">
      <c r="B847" s="1072"/>
      <c r="C847" s="1185" t="s">
        <v>1450</v>
      </c>
      <c r="D847" s="1185" t="s">
        <v>1257</v>
      </c>
      <c r="E847" s="1186" t="s">
        <v>1476</v>
      </c>
      <c r="F847" s="1374" t="s">
        <v>1475</v>
      </c>
      <c r="G847" s="1374"/>
      <c r="H847" s="1374"/>
      <c r="I847" s="1374"/>
      <c r="J847" s="1187" t="s">
        <v>15</v>
      </c>
      <c r="K847" s="1188">
        <v>64</v>
      </c>
      <c r="L847" s="1375">
        <v>0</v>
      </c>
      <c r="M847" s="1375"/>
      <c r="N847" s="1376">
        <f t="shared" si="45"/>
        <v>0</v>
      </c>
      <c r="O847" s="1376"/>
      <c r="P847" s="1376"/>
      <c r="Q847" s="1376"/>
      <c r="R847" s="1071"/>
      <c r="T847" s="1057" t="s">
        <v>3256</v>
      </c>
      <c r="U847" s="1070" t="s">
        <v>1256</v>
      </c>
      <c r="V847" s="1065"/>
      <c r="W847" s="1069">
        <f t="shared" si="46"/>
        <v>0</v>
      </c>
      <c r="X847" s="1069">
        <v>0</v>
      </c>
      <c r="Y847" s="1069">
        <f t="shared" si="47"/>
        <v>0</v>
      </c>
      <c r="Z847" s="1069">
        <v>0</v>
      </c>
      <c r="AA847" s="1068">
        <f t="shared" si="48"/>
        <v>0</v>
      </c>
      <c r="AR847" s="1053" t="s">
        <v>1336</v>
      </c>
      <c r="AT847" s="1053" t="s">
        <v>1257</v>
      </c>
      <c r="AU847" s="1053" t="s">
        <v>1284</v>
      </c>
      <c r="AY847" s="1053" t="s">
        <v>1262</v>
      </c>
      <c r="BE847" s="1052">
        <f t="shared" si="49"/>
        <v>0</v>
      </c>
      <c r="BF847" s="1052">
        <f t="shared" si="50"/>
        <v>0</v>
      </c>
      <c r="BG847" s="1052">
        <f t="shared" si="51"/>
        <v>0</v>
      </c>
      <c r="BH847" s="1052">
        <f t="shared" si="52"/>
        <v>0</v>
      </c>
      <c r="BI847" s="1052">
        <f t="shared" si="53"/>
        <v>0</v>
      </c>
      <c r="BJ847" s="1053" t="s">
        <v>457</v>
      </c>
      <c r="BK847" s="1052">
        <f t="shared" si="54"/>
        <v>0</v>
      </c>
      <c r="BL847" s="1053" t="s">
        <v>1336</v>
      </c>
      <c r="BM847" s="1053" t="s">
        <v>3726</v>
      </c>
    </row>
    <row r="848" spans="2:65" s="1048" customFormat="1" ht="16.5" customHeight="1">
      <c r="B848" s="1072"/>
      <c r="C848" s="1185" t="s">
        <v>1446</v>
      </c>
      <c r="D848" s="1185" t="s">
        <v>1257</v>
      </c>
      <c r="E848" s="1186" t="s">
        <v>1473</v>
      </c>
      <c r="F848" s="1374" t="s">
        <v>1472</v>
      </c>
      <c r="G848" s="1374"/>
      <c r="H848" s="1374"/>
      <c r="I848" s="1374"/>
      <c r="J848" s="1187" t="s">
        <v>17</v>
      </c>
      <c r="K848" s="1188">
        <v>1</v>
      </c>
      <c r="L848" s="1375">
        <v>0</v>
      </c>
      <c r="M848" s="1375"/>
      <c r="N848" s="1376">
        <f t="shared" si="45"/>
        <v>0</v>
      </c>
      <c r="O848" s="1376"/>
      <c r="P848" s="1376"/>
      <c r="Q848" s="1376"/>
      <c r="R848" s="1071"/>
      <c r="T848" s="1057" t="s">
        <v>3256</v>
      </c>
      <c r="U848" s="1070" t="s">
        <v>1256</v>
      </c>
      <c r="V848" s="1065"/>
      <c r="W848" s="1069">
        <f t="shared" si="46"/>
        <v>0</v>
      </c>
      <c r="X848" s="1069">
        <v>0</v>
      </c>
      <c r="Y848" s="1069">
        <f t="shared" si="47"/>
        <v>0</v>
      </c>
      <c r="Z848" s="1069">
        <v>0</v>
      </c>
      <c r="AA848" s="1068">
        <f t="shared" si="48"/>
        <v>0</v>
      </c>
      <c r="AR848" s="1053" t="s">
        <v>1336</v>
      </c>
      <c r="AT848" s="1053" t="s">
        <v>1257</v>
      </c>
      <c r="AU848" s="1053" t="s">
        <v>1284</v>
      </c>
      <c r="AY848" s="1053" t="s">
        <v>1262</v>
      </c>
      <c r="BE848" s="1052">
        <f t="shared" si="49"/>
        <v>0</v>
      </c>
      <c r="BF848" s="1052">
        <f t="shared" si="50"/>
        <v>0</v>
      </c>
      <c r="BG848" s="1052">
        <f t="shared" si="51"/>
        <v>0</v>
      </c>
      <c r="BH848" s="1052">
        <f t="shared" si="52"/>
        <v>0</v>
      </c>
      <c r="BI848" s="1052">
        <f t="shared" si="53"/>
        <v>0</v>
      </c>
      <c r="BJ848" s="1053" t="s">
        <v>457</v>
      </c>
      <c r="BK848" s="1052">
        <f t="shared" si="54"/>
        <v>0</v>
      </c>
      <c r="BL848" s="1053" t="s">
        <v>1336</v>
      </c>
      <c r="BM848" s="1053" t="s">
        <v>3725</v>
      </c>
    </row>
    <row r="849" spans="2:65" s="1048" customFormat="1" ht="16.5" customHeight="1">
      <c r="B849" s="1072"/>
      <c r="C849" s="1185" t="s">
        <v>1443</v>
      </c>
      <c r="D849" s="1185" t="s">
        <v>1257</v>
      </c>
      <c r="E849" s="1186" t="s">
        <v>1470</v>
      </c>
      <c r="F849" s="1374" t="s">
        <v>1469</v>
      </c>
      <c r="G849" s="1374"/>
      <c r="H849" s="1374"/>
      <c r="I849" s="1374"/>
      <c r="J849" s="1187" t="s">
        <v>14</v>
      </c>
      <c r="K849" s="1188">
        <v>15.5</v>
      </c>
      <c r="L849" s="1375">
        <v>0</v>
      </c>
      <c r="M849" s="1375"/>
      <c r="N849" s="1376">
        <f t="shared" si="45"/>
        <v>0</v>
      </c>
      <c r="O849" s="1376"/>
      <c r="P849" s="1376"/>
      <c r="Q849" s="1376"/>
      <c r="R849" s="1071"/>
      <c r="T849" s="1057" t="s">
        <v>3256</v>
      </c>
      <c r="U849" s="1070" t="s">
        <v>1256</v>
      </c>
      <c r="V849" s="1065"/>
      <c r="W849" s="1069">
        <f t="shared" si="46"/>
        <v>0</v>
      </c>
      <c r="X849" s="1069">
        <v>0</v>
      </c>
      <c r="Y849" s="1069">
        <f t="shared" si="47"/>
        <v>0</v>
      </c>
      <c r="Z849" s="1069">
        <v>0</v>
      </c>
      <c r="AA849" s="1068">
        <f t="shared" si="48"/>
        <v>0</v>
      </c>
      <c r="AR849" s="1053" t="s">
        <v>1336</v>
      </c>
      <c r="AT849" s="1053" t="s">
        <v>1257</v>
      </c>
      <c r="AU849" s="1053" t="s">
        <v>1284</v>
      </c>
      <c r="AY849" s="1053" t="s">
        <v>1262</v>
      </c>
      <c r="BE849" s="1052">
        <f t="shared" si="49"/>
        <v>0</v>
      </c>
      <c r="BF849" s="1052">
        <f t="shared" si="50"/>
        <v>0</v>
      </c>
      <c r="BG849" s="1052">
        <f t="shared" si="51"/>
        <v>0</v>
      </c>
      <c r="BH849" s="1052">
        <f t="shared" si="52"/>
        <v>0</v>
      </c>
      <c r="BI849" s="1052">
        <f t="shared" si="53"/>
        <v>0</v>
      </c>
      <c r="BJ849" s="1053" t="s">
        <v>457</v>
      </c>
      <c r="BK849" s="1052">
        <f t="shared" si="54"/>
        <v>0</v>
      </c>
      <c r="BL849" s="1053" t="s">
        <v>1336</v>
      </c>
      <c r="BM849" s="1053" t="s">
        <v>3724</v>
      </c>
    </row>
    <row r="850" spans="2:51" s="1080" customFormat="1" ht="16.5" customHeight="1">
      <c r="B850" s="1086"/>
      <c r="C850" s="1177"/>
      <c r="D850" s="1177"/>
      <c r="E850" s="1189" t="s">
        <v>3256</v>
      </c>
      <c r="F850" s="1377" t="s">
        <v>1468</v>
      </c>
      <c r="G850" s="1378"/>
      <c r="H850" s="1378"/>
      <c r="I850" s="1378"/>
      <c r="J850" s="1177"/>
      <c r="K850" s="1190">
        <v>6.5</v>
      </c>
      <c r="L850" s="1083"/>
      <c r="M850" s="1083"/>
      <c r="N850" s="1177"/>
      <c r="O850" s="1177"/>
      <c r="P850" s="1177"/>
      <c r="Q850" s="1177"/>
      <c r="R850" s="1085"/>
      <c r="T850" s="1084"/>
      <c r="U850" s="1083"/>
      <c r="V850" s="1083"/>
      <c r="W850" s="1083"/>
      <c r="X850" s="1083"/>
      <c r="Y850" s="1083"/>
      <c r="Z850" s="1083"/>
      <c r="AA850" s="1082"/>
      <c r="AT850" s="1081" t="s">
        <v>1285</v>
      </c>
      <c r="AU850" s="1081" t="s">
        <v>1284</v>
      </c>
      <c r="AV850" s="1080" t="s">
        <v>1284</v>
      </c>
      <c r="AW850" s="1080" t="s">
        <v>3670</v>
      </c>
      <c r="AX850" s="1080" t="s">
        <v>1258</v>
      </c>
      <c r="AY850" s="1081" t="s">
        <v>1262</v>
      </c>
    </row>
    <row r="851" spans="2:51" s="1080" customFormat="1" ht="16.5" customHeight="1">
      <c r="B851" s="1086"/>
      <c r="C851" s="1177"/>
      <c r="D851" s="1177"/>
      <c r="E851" s="1189" t="s">
        <v>3256</v>
      </c>
      <c r="F851" s="1379" t="s">
        <v>1467</v>
      </c>
      <c r="G851" s="1380"/>
      <c r="H851" s="1380"/>
      <c r="I851" s="1380"/>
      <c r="J851" s="1177"/>
      <c r="K851" s="1190">
        <v>9</v>
      </c>
      <c r="L851" s="1083"/>
      <c r="M851" s="1083"/>
      <c r="N851" s="1177"/>
      <c r="O851" s="1177"/>
      <c r="P851" s="1177"/>
      <c r="Q851" s="1177"/>
      <c r="R851" s="1085"/>
      <c r="T851" s="1084"/>
      <c r="U851" s="1083"/>
      <c r="V851" s="1083"/>
      <c r="W851" s="1083"/>
      <c r="X851" s="1083"/>
      <c r="Y851" s="1083"/>
      <c r="Z851" s="1083"/>
      <c r="AA851" s="1082"/>
      <c r="AT851" s="1081" t="s">
        <v>1285</v>
      </c>
      <c r="AU851" s="1081" t="s">
        <v>1284</v>
      </c>
      <c r="AV851" s="1080" t="s">
        <v>1284</v>
      </c>
      <c r="AW851" s="1080" t="s">
        <v>3670</v>
      </c>
      <c r="AX851" s="1080" t="s">
        <v>1258</v>
      </c>
      <c r="AY851" s="1081" t="s">
        <v>1262</v>
      </c>
    </row>
    <row r="852" spans="2:51" s="1073" customFormat="1" ht="16.5" customHeight="1">
      <c r="B852" s="1079"/>
      <c r="C852" s="1178"/>
      <c r="D852" s="1178"/>
      <c r="E852" s="1191" t="s">
        <v>3256</v>
      </c>
      <c r="F852" s="1372" t="s">
        <v>1386</v>
      </c>
      <c r="G852" s="1373"/>
      <c r="H852" s="1373"/>
      <c r="I852" s="1373"/>
      <c r="J852" s="1178"/>
      <c r="K852" s="1192">
        <v>15.5</v>
      </c>
      <c r="L852" s="1076"/>
      <c r="M852" s="1076"/>
      <c r="N852" s="1178"/>
      <c r="O852" s="1178"/>
      <c r="P852" s="1178"/>
      <c r="Q852" s="1178"/>
      <c r="R852" s="1078"/>
      <c r="T852" s="1077"/>
      <c r="U852" s="1076"/>
      <c r="V852" s="1076"/>
      <c r="W852" s="1076"/>
      <c r="X852" s="1076"/>
      <c r="Y852" s="1076"/>
      <c r="Z852" s="1076"/>
      <c r="AA852" s="1075"/>
      <c r="AT852" s="1074" t="s">
        <v>1285</v>
      </c>
      <c r="AU852" s="1074" t="s">
        <v>1284</v>
      </c>
      <c r="AV852" s="1073" t="s">
        <v>1261</v>
      </c>
      <c r="AW852" s="1073" t="s">
        <v>3670</v>
      </c>
      <c r="AX852" s="1073" t="s">
        <v>457</v>
      </c>
      <c r="AY852" s="1074" t="s">
        <v>1262</v>
      </c>
    </row>
    <row r="853" spans="2:65" s="1048" customFormat="1" ht="16.5" customHeight="1">
      <c r="B853" s="1072"/>
      <c r="C853" s="1185" t="s">
        <v>1440</v>
      </c>
      <c r="D853" s="1185" t="s">
        <v>1257</v>
      </c>
      <c r="E853" s="1186" t="s">
        <v>1465</v>
      </c>
      <c r="F853" s="1374" t="s">
        <v>3723</v>
      </c>
      <c r="G853" s="1374"/>
      <c r="H853" s="1374"/>
      <c r="I853" s="1374"/>
      <c r="J853" s="1187" t="s">
        <v>420</v>
      </c>
      <c r="K853" s="1188">
        <v>3415.83</v>
      </c>
      <c r="L853" s="1375">
        <v>0</v>
      </c>
      <c r="M853" s="1375"/>
      <c r="N853" s="1376">
        <f>ROUND(L853*K853,2)</f>
        <v>0</v>
      </c>
      <c r="O853" s="1376"/>
      <c r="P853" s="1376"/>
      <c r="Q853" s="1376"/>
      <c r="R853" s="1071"/>
      <c r="T853" s="1057" t="s">
        <v>3256</v>
      </c>
      <c r="U853" s="1070" t="s">
        <v>1256</v>
      </c>
      <c r="V853" s="1065"/>
      <c r="W853" s="1069">
        <f>V853*K853</f>
        <v>0</v>
      </c>
      <c r="X853" s="1069">
        <v>0</v>
      </c>
      <c r="Y853" s="1069">
        <f>X853*K853</f>
        <v>0</v>
      </c>
      <c r="Z853" s="1069">
        <v>0</v>
      </c>
      <c r="AA853" s="1068">
        <f>Z853*K853</f>
        <v>0</v>
      </c>
      <c r="AR853" s="1053" t="s">
        <v>1336</v>
      </c>
      <c r="AT853" s="1053" t="s">
        <v>1257</v>
      </c>
      <c r="AU853" s="1053" t="s">
        <v>1284</v>
      </c>
      <c r="AY853" s="1053" t="s">
        <v>1262</v>
      </c>
      <c r="BE853" s="1052">
        <f>IF(U853="základní",N853,0)</f>
        <v>0</v>
      </c>
      <c r="BF853" s="1052">
        <f>IF(U853="snížená",N853,0)</f>
        <v>0</v>
      </c>
      <c r="BG853" s="1052">
        <f>IF(U853="zákl. přenesená",N853,0)</f>
        <v>0</v>
      </c>
      <c r="BH853" s="1052">
        <f>IF(U853="sníž. přenesená",N853,0)</f>
        <v>0</v>
      </c>
      <c r="BI853" s="1052">
        <f>IF(U853="nulová",N853,0)</f>
        <v>0</v>
      </c>
      <c r="BJ853" s="1053" t="s">
        <v>457</v>
      </c>
      <c r="BK853" s="1052">
        <f>ROUND(L853*K853,2)</f>
        <v>0</v>
      </c>
      <c r="BL853" s="1053" t="s">
        <v>1336</v>
      </c>
      <c r="BM853" s="1053" t="s">
        <v>3722</v>
      </c>
    </row>
    <row r="854" spans="2:51" s="1080" customFormat="1" ht="16.5" customHeight="1">
      <c r="B854" s="1086"/>
      <c r="C854" s="1177"/>
      <c r="D854" s="1177"/>
      <c r="E854" s="1189" t="s">
        <v>3256</v>
      </c>
      <c r="F854" s="1377" t="s">
        <v>1464</v>
      </c>
      <c r="G854" s="1378"/>
      <c r="H854" s="1378"/>
      <c r="I854" s="1378"/>
      <c r="J854" s="1177"/>
      <c r="K854" s="1190">
        <v>250</v>
      </c>
      <c r="L854" s="1083"/>
      <c r="M854" s="1083"/>
      <c r="N854" s="1177"/>
      <c r="O854" s="1177"/>
      <c r="P854" s="1177"/>
      <c r="Q854" s="1177"/>
      <c r="R854" s="1085"/>
      <c r="T854" s="1084"/>
      <c r="U854" s="1083"/>
      <c r="V854" s="1083"/>
      <c r="W854" s="1083"/>
      <c r="X854" s="1083"/>
      <c r="Y854" s="1083"/>
      <c r="Z854" s="1083"/>
      <c r="AA854" s="1082"/>
      <c r="AT854" s="1081" t="s">
        <v>1285</v>
      </c>
      <c r="AU854" s="1081" t="s">
        <v>1284</v>
      </c>
      <c r="AV854" s="1080" t="s">
        <v>1284</v>
      </c>
      <c r="AW854" s="1080" t="s">
        <v>3670</v>
      </c>
      <c r="AX854" s="1080" t="s">
        <v>1258</v>
      </c>
      <c r="AY854" s="1081" t="s">
        <v>1262</v>
      </c>
    </row>
    <row r="855" spans="2:51" s="1080" customFormat="1" ht="25.5" customHeight="1">
      <c r="B855" s="1086"/>
      <c r="C855" s="1177"/>
      <c r="D855" s="1177"/>
      <c r="E855" s="1189" t="s">
        <v>3256</v>
      </c>
      <c r="F855" s="1379" t="s">
        <v>3550</v>
      </c>
      <c r="G855" s="1380"/>
      <c r="H855" s="1380"/>
      <c r="I855" s="1380"/>
      <c r="J855" s="1177"/>
      <c r="K855" s="1190">
        <v>787.36</v>
      </c>
      <c r="L855" s="1083"/>
      <c r="M855" s="1083"/>
      <c r="N855" s="1177"/>
      <c r="O855" s="1177"/>
      <c r="P855" s="1177"/>
      <c r="Q855" s="1177"/>
      <c r="R855" s="1085"/>
      <c r="T855" s="1084"/>
      <c r="U855" s="1083"/>
      <c r="V855" s="1083"/>
      <c r="W855" s="1083"/>
      <c r="X855" s="1083"/>
      <c r="Y855" s="1083"/>
      <c r="Z855" s="1083"/>
      <c r="AA855" s="1082"/>
      <c r="AT855" s="1081" t="s">
        <v>1285</v>
      </c>
      <c r="AU855" s="1081" t="s">
        <v>1284</v>
      </c>
      <c r="AV855" s="1080" t="s">
        <v>1284</v>
      </c>
      <c r="AW855" s="1080" t="s">
        <v>3670</v>
      </c>
      <c r="AX855" s="1080" t="s">
        <v>1258</v>
      </c>
      <c r="AY855" s="1081" t="s">
        <v>1262</v>
      </c>
    </row>
    <row r="856" spans="2:51" s="1080" customFormat="1" ht="16.5" customHeight="1">
      <c r="B856" s="1086"/>
      <c r="C856" s="1177"/>
      <c r="D856" s="1177"/>
      <c r="E856" s="1189" t="s">
        <v>3256</v>
      </c>
      <c r="F856" s="1379" t="s">
        <v>1463</v>
      </c>
      <c r="G856" s="1380"/>
      <c r="H856" s="1380"/>
      <c r="I856" s="1380"/>
      <c r="J856" s="1177"/>
      <c r="K856" s="1190">
        <v>40.811</v>
      </c>
      <c r="L856" s="1083"/>
      <c r="M856" s="1083"/>
      <c r="N856" s="1177"/>
      <c r="O856" s="1177"/>
      <c r="P856" s="1177"/>
      <c r="Q856" s="1177"/>
      <c r="R856" s="1085"/>
      <c r="T856" s="1084"/>
      <c r="U856" s="1083"/>
      <c r="V856" s="1083"/>
      <c r="W856" s="1083"/>
      <c r="X856" s="1083"/>
      <c r="Y856" s="1083"/>
      <c r="Z856" s="1083"/>
      <c r="AA856" s="1082"/>
      <c r="AT856" s="1081" t="s">
        <v>1285</v>
      </c>
      <c r="AU856" s="1081" t="s">
        <v>1284</v>
      </c>
      <c r="AV856" s="1080" t="s">
        <v>1284</v>
      </c>
      <c r="AW856" s="1080" t="s">
        <v>3670</v>
      </c>
      <c r="AX856" s="1080" t="s">
        <v>1258</v>
      </c>
      <c r="AY856" s="1081" t="s">
        <v>1262</v>
      </c>
    </row>
    <row r="857" spans="2:51" s="1080" customFormat="1" ht="16.5" customHeight="1">
      <c r="B857" s="1086"/>
      <c r="C857" s="1177"/>
      <c r="D857" s="1177"/>
      <c r="E857" s="1189" t="s">
        <v>3256</v>
      </c>
      <c r="F857" s="1379" t="s">
        <v>1462</v>
      </c>
      <c r="G857" s="1380"/>
      <c r="H857" s="1380"/>
      <c r="I857" s="1380"/>
      <c r="J857" s="1177"/>
      <c r="K857" s="1190">
        <v>22.159</v>
      </c>
      <c r="L857" s="1083"/>
      <c r="M857" s="1083"/>
      <c r="N857" s="1177"/>
      <c r="O857" s="1177"/>
      <c r="P857" s="1177"/>
      <c r="Q857" s="1177"/>
      <c r="R857" s="1085"/>
      <c r="T857" s="1084"/>
      <c r="U857" s="1083"/>
      <c r="V857" s="1083"/>
      <c r="W857" s="1083"/>
      <c r="X857" s="1083"/>
      <c r="Y857" s="1083"/>
      <c r="Z857" s="1083"/>
      <c r="AA857" s="1082"/>
      <c r="AT857" s="1081" t="s">
        <v>1285</v>
      </c>
      <c r="AU857" s="1081" t="s">
        <v>1284</v>
      </c>
      <c r="AV857" s="1080" t="s">
        <v>1284</v>
      </c>
      <c r="AW857" s="1080" t="s">
        <v>3670</v>
      </c>
      <c r="AX857" s="1080" t="s">
        <v>1258</v>
      </c>
      <c r="AY857" s="1081" t="s">
        <v>1262</v>
      </c>
    </row>
    <row r="858" spans="2:51" s="1080" customFormat="1" ht="16.5" customHeight="1">
      <c r="B858" s="1086"/>
      <c r="C858" s="1177"/>
      <c r="D858" s="1177"/>
      <c r="E858" s="1189" t="s">
        <v>3256</v>
      </c>
      <c r="F858" s="1379" t="s">
        <v>1461</v>
      </c>
      <c r="G858" s="1380"/>
      <c r="H858" s="1380"/>
      <c r="I858" s="1380"/>
      <c r="J858" s="1177"/>
      <c r="K858" s="1190">
        <v>200</v>
      </c>
      <c r="L858" s="1083"/>
      <c r="M858" s="1083"/>
      <c r="N858" s="1177"/>
      <c r="O858" s="1177"/>
      <c r="P858" s="1177"/>
      <c r="Q858" s="1177"/>
      <c r="R858" s="1085"/>
      <c r="T858" s="1084"/>
      <c r="U858" s="1083"/>
      <c r="V858" s="1083"/>
      <c r="W858" s="1083"/>
      <c r="X858" s="1083"/>
      <c r="Y858" s="1083"/>
      <c r="Z858" s="1083"/>
      <c r="AA858" s="1082"/>
      <c r="AT858" s="1081" t="s">
        <v>1285</v>
      </c>
      <c r="AU858" s="1081" t="s">
        <v>1284</v>
      </c>
      <c r="AV858" s="1080" t="s">
        <v>1284</v>
      </c>
      <c r="AW858" s="1080" t="s">
        <v>3670</v>
      </c>
      <c r="AX858" s="1080" t="s">
        <v>1258</v>
      </c>
      <c r="AY858" s="1081" t="s">
        <v>1262</v>
      </c>
    </row>
    <row r="859" spans="2:51" s="1080" customFormat="1" ht="16.5" customHeight="1">
      <c r="B859" s="1086"/>
      <c r="C859" s="1177"/>
      <c r="D859" s="1177"/>
      <c r="E859" s="1189" t="s">
        <v>3256</v>
      </c>
      <c r="F859" s="1379" t="s">
        <v>1460</v>
      </c>
      <c r="G859" s="1380"/>
      <c r="H859" s="1380"/>
      <c r="I859" s="1380"/>
      <c r="J859" s="1177"/>
      <c r="K859" s="1190">
        <v>2000</v>
      </c>
      <c r="L859" s="1083"/>
      <c r="M859" s="1083"/>
      <c r="N859" s="1177"/>
      <c r="O859" s="1177"/>
      <c r="P859" s="1177"/>
      <c r="Q859" s="1177"/>
      <c r="R859" s="1085"/>
      <c r="T859" s="1084"/>
      <c r="U859" s="1083"/>
      <c r="V859" s="1083"/>
      <c r="W859" s="1083"/>
      <c r="X859" s="1083"/>
      <c r="Y859" s="1083"/>
      <c r="Z859" s="1083"/>
      <c r="AA859" s="1082"/>
      <c r="AT859" s="1081" t="s">
        <v>1285</v>
      </c>
      <c r="AU859" s="1081" t="s">
        <v>1284</v>
      </c>
      <c r="AV859" s="1080" t="s">
        <v>1284</v>
      </c>
      <c r="AW859" s="1080" t="s">
        <v>3670</v>
      </c>
      <c r="AX859" s="1080" t="s">
        <v>1258</v>
      </c>
      <c r="AY859" s="1081" t="s">
        <v>1262</v>
      </c>
    </row>
    <row r="860" spans="2:51" s="1080" customFormat="1" ht="16.5" customHeight="1">
      <c r="B860" s="1086"/>
      <c r="C860" s="1177"/>
      <c r="D860" s="1177"/>
      <c r="E860" s="1189" t="s">
        <v>3256</v>
      </c>
      <c r="F860" s="1379" t="s">
        <v>1459</v>
      </c>
      <c r="G860" s="1380"/>
      <c r="H860" s="1380"/>
      <c r="I860" s="1380"/>
      <c r="J860" s="1177"/>
      <c r="K860" s="1190">
        <v>45</v>
      </c>
      <c r="L860" s="1083"/>
      <c r="M860" s="1083"/>
      <c r="N860" s="1177"/>
      <c r="O860" s="1177"/>
      <c r="P860" s="1177"/>
      <c r="Q860" s="1177"/>
      <c r="R860" s="1085"/>
      <c r="T860" s="1084"/>
      <c r="U860" s="1083"/>
      <c r="V860" s="1083"/>
      <c r="W860" s="1083"/>
      <c r="X860" s="1083"/>
      <c r="Y860" s="1083"/>
      <c r="Z860" s="1083"/>
      <c r="AA860" s="1082"/>
      <c r="AT860" s="1081" t="s">
        <v>1285</v>
      </c>
      <c r="AU860" s="1081" t="s">
        <v>1284</v>
      </c>
      <c r="AV860" s="1080" t="s">
        <v>1284</v>
      </c>
      <c r="AW860" s="1080" t="s">
        <v>3670</v>
      </c>
      <c r="AX860" s="1080" t="s">
        <v>1258</v>
      </c>
      <c r="AY860" s="1081" t="s">
        <v>1262</v>
      </c>
    </row>
    <row r="861" spans="2:51" s="1080" customFormat="1" ht="16.5" customHeight="1">
      <c r="B861" s="1086"/>
      <c r="C861" s="1177"/>
      <c r="D861" s="1177"/>
      <c r="E861" s="1189" t="s">
        <v>3256</v>
      </c>
      <c r="F861" s="1379" t="s">
        <v>3549</v>
      </c>
      <c r="G861" s="1380"/>
      <c r="H861" s="1380"/>
      <c r="I861" s="1380"/>
      <c r="J861" s="1177"/>
      <c r="K861" s="1190">
        <v>39.6</v>
      </c>
      <c r="L861" s="1083"/>
      <c r="M861" s="1083"/>
      <c r="N861" s="1177"/>
      <c r="O861" s="1177"/>
      <c r="P861" s="1177"/>
      <c r="Q861" s="1177"/>
      <c r="R861" s="1085"/>
      <c r="T861" s="1084"/>
      <c r="U861" s="1083"/>
      <c r="V861" s="1083"/>
      <c r="W861" s="1083"/>
      <c r="X861" s="1083"/>
      <c r="Y861" s="1083"/>
      <c r="Z861" s="1083"/>
      <c r="AA861" s="1082"/>
      <c r="AT861" s="1081" t="s">
        <v>1285</v>
      </c>
      <c r="AU861" s="1081" t="s">
        <v>1284</v>
      </c>
      <c r="AV861" s="1080" t="s">
        <v>1284</v>
      </c>
      <c r="AW861" s="1080" t="s">
        <v>3670</v>
      </c>
      <c r="AX861" s="1080" t="s">
        <v>1258</v>
      </c>
      <c r="AY861" s="1081" t="s">
        <v>1262</v>
      </c>
    </row>
    <row r="862" spans="2:51" s="1080" customFormat="1" ht="16.5" customHeight="1">
      <c r="B862" s="1086"/>
      <c r="C862" s="1177"/>
      <c r="D862" s="1177"/>
      <c r="E862" s="1189" t="s">
        <v>3256</v>
      </c>
      <c r="F862" s="1379" t="s">
        <v>3548</v>
      </c>
      <c r="G862" s="1380"/>
      <c r="H862" s="1380"/>
      <c r="I862" s="1380"/>
      <c r="J862" s="1177"/>
      <c r="K862" s="1190">
        <v>17.4</v>
      </c>
      <c r="L862" s="1083"/>
      <c r="M862" s="1083"/>
      <c r="N862" s="1177"/>
      <c r="O862" s="1177"/>
      <c r="P862" s="1177"/>
      <c r="Q862" s="1177"/>
      <c r="R862" s="1085"/>
      <c r="T862" s="1084"/>
      <c r="U862" s="1083"/>
      <c r="V862" s="1083"/>
      <c r="W862" s="1083"/>
      <c r="X862" s="1083"/>
      <c r="Y862" s="1083"/>
      <c r="Z862" s="1083"/>
      <c r="AA862" s="1082"/>
      <c r="AT862" s="1081" t="s">
        <v>1285</v>
      </c>
      <c r="AU862" s="1081" t="s">
        <v>1284</v>
      </c>
      <c r="AV862" s="1080" t="s">
        <v>1284</v>
      </c>
      <c r="AW862" s="1080" t="s">
        <v>3670</v>
      </c>
      <c r="AX862" s="1080" t="s">
        <v>1258</v>
      </c>
      <c r="AY862" s="1081" t="s">
        <v>1262</v>
      </c>
    </row>
    <row r="863" spans="2:51" s="1080" customFormat="1" ht="16.5" customHeight="1">
      <c r="B863" s="1086"/>
      <c r="C863" s="1177"/>
      <c r="D863" s="1177"/>
      <c r="E863" s="1189" t="s">
        <v>3256</v>
      </c>
      <c r="F863" s="1379" t="s">
        <v>3547</v>
      </c>
      <c r="G863" s="1380"/>
      <c r="H863" s="1380"/>
      <c r="I863" s="1380"/>
      <c r="J863" s="1177"/>
      <c r="K863" s="1190">
        <v>13.5</v>
      </c>
      <c r="L863" s="1083"/>
      <c r="M863" s="1083"/>
      <c r="N863" s="1177"/>
      <c r="O863" s="1177"/>
      <c r="P863" s="1177"/>
      <c r="Q863" s="1177"/>
      <c r="R863" s="1085"/>
      <c r="T863" s="1084"/>
      <c r="U863" s="1083"/>
      <c r="V863" s="1083"/>
      <c r="W863" s="1083"/>
      <c r="X863" s="1083"/>
      <c r="Y863" s="1083"/>
      <c r="Z863" s="1083"/>
      <c r="AA863" s="1082"/>
      <c r="AT863" s="1081" t="s">
        <v>1285</v>
      </c>
      <c r="AU863" s="1081" t="s">
        <v>1284</v>
      </c>
      <c r="AV863" s="1080" t="s">
        <v>1284</v>
      </c>
      <c r="AW863" s="1080" t="s">
        <v>3670</v>
      </c>
      <c r="AX863" s="1080" t="s">
        <v>1258</v>
      </c>
      <c r="AY863" s="1081" t="s">
        <v>1262</v>
      </c>
    </row>
    <row r="864" spans="2:51" s="1073" customFormat="1" ht="16.5" customHeight="1">
      <c r="B864" s="1079"/>
      <c r="C864" s="1178"/>
      <c r="D864" s="1178"/>
      <c r="E864" s="1191" t="s">
        <v>3256</v>
      </c>
      <c r="F864" s="1372" t="s">
        <v>1386</v>
      </c>
      <c r="G864" s="1373"/>
      <c r="H864" s="1373"/>
      <c r="I864" s="1373"/>
      <c r="J864" s="1178"/>
      <c r="K864" s="1192">
        <v>3415.83</v>
      </c>
      <c r="L864" s="1076"/>
      <c r="M864" s="1076"/>
      <c r="N864" s="1178"/>
      <c r="O864" s="1178"/>
      <c r="P864" s="1178"/>
      <c r="Q864" s="1178"/>
      <c r="R864" s="1078"/>
      <c r="T864" s="1077"/>
      <c r="U864" s="1076"/>
      <c r="V864" s="1076"/>
      <c r="W864" s="1076"/>
      <c r="X864" s="1076"/>
      <c r="Y864" s="1076"/>
      <c r="Z864" s="1076"/>
      <c r="AA864" s="1075"/>
      <c r="AT864" s="1074" t="s">
        <v>1285</v>
      </c>
      <c r="AU864" s="1074" t="s">
        <v>1284</v>
      </c>
      <c r="AV864" s="1073" t="s">
        <v>1261</v>
      </c>
      <c r="AW864" s="1073" t="s">
        <v>3670</v>
      </c>
      <c r="AX864" s="1073" t="s">
        <v>457</v>
      </c>
      <c r="AY864" s="1074" t="s">
        <v>1262</v>
      </c>
    </row>
    <row r="865" spans="2:63" s="1087" customFormat="1" ht="29.85" customHeight="1">
      <c r="B865" s="1096"/>
      <c r="C865" s="1182"/>
      <c r="D865" s="1184" t="s">
        <v>1458</v>
      </c>
      <c r="E865" s="1184"/>
      <c r="F865" s="1184"/>
      <c r="G865" s="1184"/>
      <c r="H865" s="1184"/>
      <c r="I865" s="1184"/>
      <c r="J865" s="1184"/>
      <c r="K865" s="1184"/>
      <c r="L865" s="1097"/>
      <c r="M865" s="1097"/>
      <c r="N865" s="1386">
        <f>BK865</f>
        <v>0</v>
      </c>
      <c r="O865" s="1387"/>
      <c r="P865" s="1387"/>
      <c r="Q865" s="1387"/>
      <c r="R865" s="1095"/>
      <c r="T865" s="1094"/>
      <c r="U865" s="1092"/>
      <c r="V865" s="1092"/>
      <c r="W865" s="1093">
        <f>SUM(W866:W892)</f>
        <v>0</v>
      </c>
      <c r="X865" s="1092"/>
      <c r="Y865" s="1093">
        <f>SUM(Y866:Y892)</f>
        <v>0</v>
      </c>
      <c r="Z865" s="1092"/>
      <c r="AA865" s="1091">
        <f>SUM(AA866:AA892)</f>
        <v>0</v>
      </c>
      <c r="AR865" s="1089" t="s">
        <v>1284</v>
      </c>
      <c r="AT865" s="1090" t="s">
        <v>1259</v>
      </c>
      <c r="AU865" s="1090" t="s">
        <v>457</v>
      </c>
      <c r="AY865" s="1089" t="s">
        <v>1262</v>
      </c>
      <c r="BK865" s="1088">
        <f>SUM(BK866:BK892)</f>
        <v>0</v>
      </c>
    </row>
    <row r="866" spans="2:65" s="1048" customFormat="1" ht="38.25" customHeight="1">
      <c r="B866" s="1072"/>
      <c r="C866" s="1185" t="s">
        <v>1436</v>
      </c>
      <c r="D866" s="1185" t="s">
        <v>1257</v>
      </c>
      <c r="E866" s="1186" t="s">
        <v>1456</v>
      </c>
      <c r="F866" s="1374" t="s">
        <v>1455</v>
      </c>
      <c r="G866" s="1374"/>
      <c r="H866" s="1374"/>
      <c r="I866" s="1374"/>
      <c r="J866" s="1187" t="s">
        <v>14</v>
      </c>
      <c r="K866" s="1188">
        <v>78</v>
      </c>
      <c r="L866" s="1375">
        <v>0</v>
      </c>
      <c r="M866" s="1375"/>
      <c r="N866" s="1376">
        <f>ROUND(L866*K866,2)</f>
        <v>0</v>
      </c>
      <c r="O866" s="1376"/>
      <c r="P866" s="1376"/>
      <c r="Q866" s="1376"/>
      <c r="R866" s="1071"/>
      <c r="T866" s="1057" t="s">
        <v>3256</v>
      </c>
      <c r="U866" s="1070" t="s">
        <v>1256</v>
      </c>
      <c r="V866" s="1065"/>
      <c r="W866" s="1069">
        <f>V866*K866</f>
        <v>0</v>
      </c>
      <c r="X866" s="1069">
        <v>0</v>
      </c>
      <c r="Y866" s="1069">
        <f>X866*K866</f>
        <v>0</v>
      </c>
      <c r="Z866" s="1069">
        <v>0</v>
      </c>
      <c r="AA866" s="1068">
        <f>Z866*K866</f>
        <v>0</v>
      </c>
      <c r="AR866" s="1053" t="s">
        <v>1336</v>
      </c>
      <c r="AT866" s="1053" t="s">
        <v>1257</v>
      </c>
      <c r="AU866" s="1053" t="s">
        <v>1284</v>
      </c>
      <c r="AY866" s="1053" t="s">
        <v>1262</v>
      </c>
      <c r="BE866" s="1052">
        <f>IF(U866="základní",N866,0)</f>
        <v>0</v>
      </c>
      <c r="BF866" s="1052">
        <f>IF(U866="snížená",N866,0)</f>
        <v>0</v>
      </c>
      <c r="BG866" s="1052">
        <f>IF(U866="zákl. přenesená",N866,0)</f>
        <v>0</v>
      </c>
      <c r="BH866" s="1052">
        <f>IF(U866="sníž. přenesená",N866,0)</f>
        <v>0</v>
      </c>
      <c r="BI866" s="1052">
        <f>IF(U866="nulová",N866,0)</f>
        <v>0</v>
      </c>
      <c r="BJ866" s="1053" t="s">
        <v>457</v>
      </c>
      <c r="BK866" s="1052">
        <f>ROUND(L866*K866,2)</f>
        <v>0</v>
      </c>
      <c r="BL866" s="1053" t="s">
        <v>1336</v>
      </c>
      <c r="BM866" s="1053" t="s">
        <v>3721</v>
      </c>
    </row>
    <row r="867" spans="2:51" s="1080" customFormat="1" ht="16.5" customHeight="1">
      <c r="B867" s="1086"/>
      <c r="C867" s="1177"/>
      <c r="D867" s="1177"/>
      <c r="E867" s="1189" t="s">
        <v>3256</v>
      </c>
      <c r="F867" s="1377" t="s">
        <v>1451</v>
      </c>
      <c r="G867" s="1378"/>
      <c r="H867" s="1378"/>
      <c r="I867" s="1378"/>
      <c r="J867" s="1177"/>
      <c r="K867" s="1190">
        <v>78</v>
      </c>
      <c r="L867" s="1083"/>
      <c r="M867" s="1083"/>
      <c r="N867" s="1177"/>
      <c r="O867" s="1177"/>
      <c r="P867" s="1177"/>
      <c r="Q867" s="1177"/>
      <c r="R867" s="1085"/>
      <c r="T867" s="1084"/>
      <c r="U867" s="1083"/>
      <c r="V867" s="1083"/>
      <c r="W867" s="1083"/>
      <c r="X867" s="1083"/>
      <c r="Y867" s="1083"/>
      <c r="Z867" s="1083"/>
      <c r="AA867" s="1082"/>
      <c r="AT867" s="1081" t="s">
        <v>1285</v>
      </c>
      <c r="AU867" s="1081" t="s">
        <v>1284</v>
      </c>
      <c r="AV867" s="1080" t="s">
        <v>1284</v>
      </c>
      <c r="AW867" s="1080" t="s">
        <v>3670</v>
      </c>
      <c r="AX867" s="1080" t="s">
        <v>1258</v>
      </c>
      <c r="AY867" s="1081" t="s">
        <v>1262</v>
      </c>
    </row>
    <row r="868" spans="2:51" s="1073" customFormat="1" ht="16.5" customHeight="1">
      <c r="B868" s="1079"/>
      <c r="C868" s="1178"/>
      <c r="D868" s="1178"/>
      <c r="E868" s="1191" t="s">
        <v>3256</v>
      </c>
      <c r="F868" s="1372" t="s">
        <v>1386</v>
      </c>
      <c r="G868" s="1373"/>
      <c r="H868" s="1373"/>
      <c r="I868" s="1373"/>
      <c r="J868" s="1178"/>
      <c r="K868" s="1192">
        <v>78</v>
      </c>
      <c r="L868" s="1076"/>
      <c r="M868" s="1076"/>
      <c r="N868" s="1178"/>
      <c r="O868" s="1178"/>
      <c r="P868" s="1178"/>
      <c r="Q868" s="1178"/>
      <c r="R868" s="1078"/>
      <c r="T868" s="1077"/>
      <c r="U868" s="1076"/>
      <c r="V868" s="1076"/>
      <c r="W868" s="1076"/>
      <c r="X868" s="1076"/>
      <c r="Y868" s="1076"/>
      <c r="Z868" s="1076"/>
      <c r="AA868" s="1075"/>
      <c r="AT868" s="1074" t="s">
        <v>1285</v>
      </c>
      <c r="AU868" s="1074" t="s">
        <v>1284</v>
      </c>
      <c r="AV868" s="1073" t="s">
        <v>1261</v>
      </c>
      <c r="AW868" s="1073" t="s">
        <v>3670</v>
      </c>
      <c r="AX868" s="1073" t="s">
        <v>457</v>
      </c>
      <c r="AY868" s="1074" t="s">
        <v>1262</v>
      </c>
    </row>
    <row r="869" spans="2:65" s="1048" customFormat="1" ht="38.25" customHeight="1">
      <c r="B869" s="1072"/>
      <c r="C869" s="1185" t="s">
        <v>1434</v>
      </c>
      <c r="D869" s="1185" t="s">
        <v>1257</v>
      </c>
      <c r="E869" s="1186" t="s">
        <v>1453</v>
      </c>
      <c r="F869" s="1374" t="s">
        <v>1452</v>
      </c>
      <c r="G869" s="1374"/>
      <c r="H869" s="1374"/>
      <c r="I869" s="1374"/>
      <c r="J869" s="1187" t="s">
        <v>14</v>
      </c>
      <c r="K869" s="1188">
        <v>78</v>
      </c>
      <c r="L869" s="1375">
        <v>0</v>
      </c>
      <c r="M869" s="1375"/>
      <c r="N869" s="1376">
        <f>ROUND(L869*K869,2)</f>
        <v>0</v>
      </c>
      <c r="O869" s="1376"/>
      <c r="P869" s="1376"/>
      <c r="Q869" s="1376"/>
      <c r="R869" s="1071"/>
      <c r="T869" s="1057" t="s">
        <v>3256</v>
      </c>
      <c r="U869" s="1070" t="s">
        <v>1256</v>
      </c>
      <c r="V869" s="1065"/>
      <c r="W869" s="1069">
        <f>V869*K869</f>
        <v>0</v>
      </c>
      <c r="X869" s="1069">
        <v>0</v>
      </c>
      <c r="Y869" s="1069">
        <f>X869*K869</f>
        <v>0</v>
      </c>
      <c r="Z869" s="1069">
        <v>0</v>
      </c>
      <c r="AA869" s="1068">
        <f>Z869*K869</f>
        <v>0</v>
      </c>
      <c r="AR869" s="1053" t="s">
        <v>1336</v>
      </c>
      <c r="AT869" s="1053" t="s">
        <v>1257</v>
      </c>
      <c r="AU869" s="1053" t="s">
        <v>1284</v>
      </c>
      <c r="AY869" s="1053" t="s">
        <v>1262</v>
      </c>
      <c r="BE869" s="1052">
        <f>IF(U869="základní",N869,0)</f>
        <v>0</v>
      </c>
      <c r="BF869" s="1052">
        <f>IF(U869="snížená",N869,0)</f>
        <v>0</v>
      </c>
      <c r="BG869" s="1052">
        <f>IF(U869="zákl. přenesená",N869,0)</f>
        <v>0</v>
      </c>
      <c r="BH869" s="1052">
        <f>IF(U869="sníž. přenesená",N869,0)</f>
        <v>0</v>
      </c>
      <c r="BI869" s="1052">
        <f>IF(U869="nulová",N869,0)</f>
        <v>0</v>
      </c>
      <c r="BJ869" s="1053" t="s">
        <v>457</v>
      </c>
      <c r="BK869" s="1052">
        <f>ROUND(L869*K869,2)</f>
        <v>0</v>
      </c>
      <c r="BL869" s="1053" t="s">
        <v>1336</v>
      </c>
      <c r="BM869" s="1053" t="s">
        <v>3720</v>
      </c>
    </row>
    <row r="870" spans="2:51" s="1080" customFormat="1" ht="16.5" customHeight="1">
      <c r="B870" s="1086"/>
      <c r="C870" s="1177"/>
      <c r="D870" s="1177"/>
      <c r="E870" s="1189" t="s">
        <v>3256</v>
      </c>
      <c r="F870" s="1377" t="s">
        <v>1451</v>
      </c>
      <c r="G870" s="1378"/>
      <c r="H870" s="1378"/>
      <c r="I870" s="1378"/>
      <c r="J870" s="1177"/>
      <c r="K870" s="1190">
        <v>78</v>
      </c>
      <c r="L870" s="1083"/>
      <c r="M870" s="1083"/>
      <c r="N870" s="1177"/>
      <c r="O870" s="1177"/>
      <c r="P870" s="1177"/>
      <c r="Q870" s="1177"/>
      <c r="R870" s="1085"/>
      <c r="T870" s="1084"/>
      <c r="U870" s="1083"/>
      <c r="V870" s="1083"/>
      <c r="W870" s="1083"/>
      <c r="X870" s="1083"/>
      <c r="Y870" s="1083"/>
      <c r="Z870" s="1083"/>
      <c r="AA870" s="1082"/>
      <c r="AT870" s="1081" t="s">
        <v>1285</v>
      </c>
      <c r="AU870" s="1081" t="s">
        <v>1284</v>
      </c>
      <c r="AV870" s="1080" t="s">
        <v>1284</v>
      </c>
      <c r="AW870" s="1080" t="s">
        <v>3670</v>
      </c>
      <c r="AX870" s="1080" t="s">
        <v>1258</v>
      </c>
      <c r="AY870" s="1081" t="s">
        <v>1262</v>
      </c>
    </row>
    <row r="871" spans="2:51" s="1073" customFormat="1" ht="16.5" customHeight="1">
      <c r="B871" s="1079"/>
      <c r="C871" s="1178"/>
      <c r="D871" s="1178"/>
      <c r="E871" s="1191" t="s">
        <v>3256</v>
      </c>
      <c r="F871" s="1372" t="s">
        <v>1386</v>
      </c>
      <c r="G871" s="1373"/>
      <c r="H871" s="1373"/>
      <c r="I871" s="1373"/>
      <c r="J871" s="1178"/>
      <c r="K871" s="1192">
        <v>78</v>
      </c>
      <c r="L871" s="1076"/>
      <c r="M871" s="1076"/>
      <c r="N871" s="1178"/>
      <c r="O871" s="1178"/>
      <c r="P871" s="1178"/>
      <c r="Q871" s="1178"/>
      <c r="R871" s="1078"/>
      <c r="T871" s="1077"/>
      <c r="U871" s="1076"/>
      <c r="V871" s="1076"/>
      <c r="W871" s="1076"/>
      <c r="X871" s="1076"/>
      <c r="Y871" s="1076"/>
      <c r="Z871" s="1076"/>
      <c r="AA871" s="1075"/>
      <c r="AT871" s="1074" t="s">
        <v>1285</v>
      </c>
      <c r="AU871" s="1074" t="s">
        <v>1284</v>
      </c>
      <c r="AV871" s="1073" t="s">
        <v>1261</v>
      </c>
      <c r="AW871" s="1073" t="s">
        <v>3670</v>
      </c>
      <c r="AX871" s="1073" t="s">
        <v>457</v>
      </c>
      <c r="AY871" s="1074" t="s">
        <v>1262</v>
      </c>
    </row>
    <row r="872" spans="2:65" s="1048" customFormat="1" ht="38.25" customHeight="1">
      <c r="B872" s="1072"/>
      <c r="C872" s="1185" t="s">
        <v>1431</v>
      </c>
      <c r="D872" s="1185" t="s">
        <v>1257</v>
      </c>
      <c r="E872" s="1186" t="s">
        <v>1449</v>
      </c>
      <c r="F872" s="1374" t="s">
        <v>1448</v>
      </c>
      <c r="G872" s="1374"/>
      <c r="H872" s="1374"/>
      <c r="I872" s="1374"/>
      <c r="J872" s="1187" t="s">
        <v>1292</v>
      </c>
      <c r="K872" s="1188">
        <v>741.01</v>
      </c>
      <c r="L872" s="1375">
        <v>0</v>
      </c>
      <c r="M872" s="1375"/>
      <c r="N872" s="1376">
        <f>ROUND(L872*K872,2)</f>
        <v>0</v>
      </c>
      <c r="O872" s="1376"/>
      <c r="P872" s="1376"/>
      <c r="Q872" s="1376"/>
      <c r="R872" s="1071"/>
      <c r="T872" s="1057" t="s">
        <v>3256</v>
      </c>
      <c r="U872" s="1070" t="s">
        <v>1256</v>
      </c>
      <c r="V872" s="1065"/>
      <c r="W872" s="1069">
        <f>V872*K872</f>
        <v>0</v>
      </c>
      <c r="X872" s="1069">
        <v>0</v>
      </c>
      <c r="Y872" s="1069">
        <f>X872*K872</f>
        <v>0</v>
      </c>
      <c r="Z872" s="1069">
        <v>0</v>
      </c>
      <c r="AA872" s="1068">
        <f>Z872*K872</f>
        <v>0</v>
      </c>
      <c r="AR872" s="1053" t="s">
        <v>1336</v>
      </c>
      <c r="AT872" s="1053" t="s">
        <v>1257</v>
      </c>
      <c r="AU872" s="1053" t="s">
        <v>1284</v>
      </c>
      <c r="AY872" s="1053" t="s">
        <v>1262</v>
      </c>
      <c r="BE872" s="1052">
        <f>IF(U872="základní",N872,0)</f>
        <v>0</v>
      </c>
      <c r="BF872" s="1052">
        <f>IF(U872="snížená",N872,0)</f>
        <v>0</v>
      </c>
      <c r="BG872" s="1052">
        <f>IF(U872="zákl. přenesená",N872,0)</f>
        <v>0</v>
      </c>
      <c r="BH872" s="1052">
        <f>IF(U872="sníž. přenesená",N872,0)</f>
        <v>0</v>
      </c>
      <c r="BI872" s="1052">
        <f>IF(U872="nulová",N872,0)</f>
        <v>0</v>
      </c>
      <c r="BJ872" s="1053" t="s">
        <v>457</v>
      </c>
      <c r="BK872" s="1052">
        <f>ROUND(L872*K872,2)</f>
        <v>0</v>
      </c>
      <c r="BL872" s="1053" t="s">
        <v>1336</v>
      </c>
      <c r="BM872" s="1053" t="s">
        <v>3719</v>
      </c>
    </row>
    <row r="873" spans="2:51" s="1080" customFormat="1" ht="16.5" customHeight="1">
      <c r="B873" s="1086"/>
      <c r="C873" s="1177"/>
      <c r="D873" s="1177"/>
      <c r="E873" s="1189" t="s">
        <v>3256</v>
      </c>
      <c r="F873" s="1377" t="s">
        <v>1396</v>
      </c>
      <c r="G873" s="1378"/>
      <c r="H873" s="1378"/>
      <c r="I873" s="1378"/>
      <c r="J873" s="1177"/>
      <c r="K873" s="1190">
        <v>226.43</v>
      </c>
      <c r="L873" s="1083"/>
      <c r="M873" s="1083"/>
      <c r="N873" s="1177"/>
      <c r="O873" s="1177"/>
      <c r="P873" s="1177"/>
      <c r="Q873" s="1177"/>
      <c r="R873" s="1085"/>
      <c r="T873" s="1084"/>
      <c r="U873" s="1083"/>
      <c r="V873" s="1083"/>
      <c r="W873" s="1083"/>
      <c r="X873" s="1083"/>
      <c r="Y873" s="1083"/>
      <c r="Z873" s="1083"/>
      <c r="AA873" s="1082"/>
      <c r="AT873" s="1081" t="s">
        <v>1285</v>
      </c>
      <c r="AU873" s="1081" t="s">
        <v>1284</v>
      </c>
      <c r="AV873" s="1080" t="s">
        <v>1284</v>
      </c>
      <c r="AW873" s="1080" t="s">
        <v>3670</v>
      </c>
      <c r="AX873" s="1080" t="s">
        <v>1258</v>
      </c>
      <c r="AY873" s="1081" t="s">
        <v>1262</v>
      </c>
    </row>
    <row r="874" spans="2:51" s="1080" customFormat="1" ht="16.5" customHeight="1">
      <c r="B874" s="1086"/>
      <c r="C874" s="1177"/>
      <c r="D874" s="1177"/>
      <c r="E874" s="1189" t="s">
        <v>3256</v>
      </c>
      <c r="F874" s="1379" t="s">
        <v>1395</v>
      </c>
      <c r="G874" s="1380"/>
      <c r="H874" s="1380"/>
      <c r="I874" s="1380"/>
      <c r="J874" s="1177"/>
      <c r="K874" s="1190">
        <v>17.44</v>
      </c>
      <c r="L874" s="1083"/>
      <c r="M874" s="1083"/>
      <c r="N874" s="1177"/>
      <c r="O874" s="1177"/>
      <c r="P874" s="1177"/>
      <c r="Q874" s="1177"/>
      <c r="R874" s="1085"/>
      <c r="T874" s="1084"/>
      <c r="U874" s="1083"/>
      <c r="V874" s="1083"/>
      <c r="W874" s="1083"/>
      <c r="X874" s="1083"/>
      <c r="Y874" s="1083"/>
      <c r="Z874" s="1083"/>
      <c r="AA874" s="1082"/>
      <c r="AT874" s="1081" t="s">
        <v>1285</v>
      </c>
      <c r="AU874" s="1081" t="s">
        <v>1284</v>
      </c>
      <c r="AV874" s="1080" t="s">
        <v>1284</v>
      </c>
      <c r="AW874" s="1080" t="s">
        <v>3670</v>
      </c>
      <c r="AX874" s="1080" t="s">
        <v>1258</v>
      </c>
      <c r="AY874" s="1081" t="s">
        <v>1262</v>
      </c>
    </row>
    <row r="875" spans="2:51" s="1080" customFormat="1" ht="16.5" customHeight="1">
      <c r="B875" s="1086"/>
      <c r="C875" s="1177"/>
      <c r="D875" s="1177"/>
      <c r="E875" s="1189" t="s">
        <v>3256</v>
      </c>
      <c r="F875" s="1379" t="s">
        <v>1391</v>
      </c>
      <c r="G875" s="1380"/>
      <c r="H875" s="1380"/>
      <c r="I875" s="1380"/>
      <c r="J875" s="1177"/>
      <c r="K875" s="1190">
        <v>297.34</v>
      </c>
      <c r="L875" s="1083"/>
      <c r="M875" s="1083"/>
      <c r="N875" s="1177"/>
      <c r="O875" s="1177"/>
      <c r="P875" s="1177"/>
      <c r="Q875" s="1177"/>
      <c r="R875" s="1085"/>
      <c r="T875" s="1084"/>
      <c r="U875" s="1083"/>
      <c r="V875" s="1083"/>
      <c r="W875" s="1083"/>
      <c r="X875" s="1083"/>
      <c r="Y875" s="1083"/>
      <c r="Z875" s="1083"/>
      <c r="AA875" s="1082"/>
      <c r="AT875" s="1081" t="s">
        <v>1285</v>
      </c>
      <c r="AU875" s="1081" t="s">
        <v>1284</v>
      </c>
      <c r="AV875" s="1080" t="s">
        <v>1284</v>
      </c>
      <c r="AW875" s="1080" t="s">
        <v>3670</v>
      </c>
      <c r="AX875" s="1080" t="s">
        <v>1258</v>
      </c>
      <c r="AY875" s="1081" t="s">
        <v>1262</v>
      </c>
    </row>
    <row r="876" spans="2:51" s="1080" customFormat="1" ht="16.5" customHeight="1">
      <c r="B876" s="1086"/>
      <c r="C876" s="1177"/>
      <c r="D876" s="1177"/>
      <c r="E876" s="1189" t="s">
        <v>3256</v>
      </c>
      <c r="F876" s="1379" t="s">
        <v>1388</v>
      </c>
      <c r="G876" s="1380"/>
      <c r="H876" s="1380"/>
      <c r="I876" s="1380"/>
      <c r="J876" s="1177"/>
      <c r="K876" s="1190">
        <v>111.12</v>
      </c>
      <c r="L876" s="1083"/>
      <c r="M876" s="1083"/>
      <c r="N876" s="1177"/>
      <c r="O876" s="1177"/>
      <c r="P876" s="1177"/>
      <c r="Q876" s="1177"/>
      <c r="R876" s="1085"/>
      <c r="T876" s="1084"/>
      <c r="U876" s="1083"/>
      <c r="V876" s="1083"/>
      <c r="W876" s="1083"/>
      <c r="X876" s="1083"/>
      <c r="Y876" s="1083"/>
      <c r="Z876" s="1083"/>
      <c r="AA876" s="1082"/>
      <c r="AT876" s="1081" t="s">
        <v>1285</v>
      </c>
      <c r="AU876" s="1081" t="s">
        <v>1284</v>
      </c>
      <c r="AV876" s="1080" t="s">
        <v>1284</v>
      </c>
      <c r="AW876" s="1080" t="s">
        <v>3670</v>
      </c>
      <c r="AX876" s="1080" t="s">
        <v>1258</v>
      </c>
      <c r="AY876" s="1081" t="s">
        <v>1262</v>
      </c>
    </row>
    <row r="877" spans="2:51" s="1080" customFormat="1" ht="16.5" customHeight="1">
      <c r="B877" s="1086"/>
      <c r="C877" s="1177"/>
      <c r="D877" s="1177"/>
      <c r="E877" s="1189" t="s">
        <v>3256</v>
      </c>
      <c r="F877" s="1379" t="s">
        <v>1387</v>
      </c>
      <c r="G877" s="1380"/>
      <c r="H877" s="1380"/>
      <c r="I877" s="1380"/>
      <c r="J877" s="1177"/>
      <c r="K877" s="1190">
        <v>23.68</v>
      </c>
      <c r="L877" s="1083"/>
      <c r="M877" s="1083"/>
      <c r="N877" s="1177"/>
      <c r="O877" s="1177"/>
      <c r="P877" s="1177"/>
      <c r="Q877" s="1177"/>
      <c r="R877" s="1085"/>
      <c r="T877" s="1084"/>
      <c r="U877" s="1083"/>
      <c r="V877" s="1083"/>
      <c r="W877" s="1083"/>
      <c r="X877" s="1083"/>
      <c r="Y877" s="1083"/>
      <c r="Z877" s="1083"/>
      <c r="AA877" s="1082"/>
      <c r="AT877" s="1081" t="s">
        <v>1285</v>
      </c>
      <c r="AU877" s="1081" t="s">
        <v>1284</v>
      </c>
      <c r="AV877" s="1080" t="s">
        <v>1284</v>
      </c>
      <c r="AW877" s="1080" t="s">
        <v>3670</v>
      </c>
      <c r="AX877" s="1080" t="s">
        <v>1258</v>
      </c>
      <c r="AY877" s="1081" t="s">
        <v>1262</v>
      </c>
    </row>
    <row r="878" spans="2:51" s="1080" customFormat="1" ht="16.5" customHeight="1">
      <c r="B878" s="1086"/>
      <c r="C878" s="1177"/>
      <c r="D878" s="1177"/>
      <c r="E878" s="1189" t="s">
        <v>3256</v>
      </c>
      <c r="F878" s="1379" t="s">
        <v>1447</v>
      </c>
      <c r="G878" s="1380"/>
      <c r="H878" s="1380"/>
      <c r="I878" s="1380"/>
      <c r="J878" s="1177"/>
      <c r="K878" s="1190">
        <v>65</v>
      </c>
      <c r="L878" s="1083"/>
      <c r="M878" s="1083"/>
      <c r="N878" s="1177"/>
      <c r="O878" s="1177"/>
      <c r="P878" s="1177"/>
      <c r="Q878" s="1177"/>
      <c r="R878" s="1085"/>
      <c r="T878" s="1084"/>
      <c r="U878" s="1083"/>
      <c r="V878" s="1083"/>
      <c r="W878" s="1083"/>
      <c r="X878" s="1083"/>
      <c r="Y878" s="1083"/>
      <c r="Z878" s="1083"/>
      <c r="AA878" s="1082"/>
      <c r="AT878" s="1081" t="s">
        <v>1285</v>
      </c>
      <c r="AU878" s="1081" t="s">
        <v>1284</v>
      </c>
      <c r="AV878" s="1080" t="s">
        <v>1284</v>
      </c>
      <c r="AW878" s="1080" t="s">
        <v>3670</v>
      </c>
      <c r="AX878" s="1080" t="s">
        <v>1258</v>
      </c>
      <c r="AY878" s="1081" t="s">
        <v>1262</v>
      </c>
    </row>
    <row r="879" spans="2:51" s="1073" customFormat="1" ht="16.5" customHeight="1">
      <c r="B879" s="1079"/>
      <c r="C879" s="1178"/>
      <c r="D879" s="1178"/>
      <c r="E879" s="1191" t="s">
        <v>3256</v>
      </c>
      <c r="F879" s="1372" t="s">
        <v>1386</v>
      </c>
      <c r="G879" s="1373"/>
      <c r="H879" s="1373"/>
      <c r="I879" s="1373"/>
      <c r="J879" s="1178"/>
      <c r="K879" s="1192">
        <v>741.01</v>
      </c>
      <c r="L879" s="1076"/>
      <c r="M879" s="1076"/>
      <c r="N879" s="1178"/>
      <c r="O879" s="1178"/>
      <c r="P879" s="1178"/>
      <c r="Q879" s="1178"/>
      <c r="R879" s="1078"/>
      <c r="T879" s="1077"/>
      <c r="U879" s="1076"/>
      <c r="V879" s="1076"/>
      <c r="W879" s="1076"/>
      <c r="X879" s="1076"/>
      <c r="Y879" s="1076"/>
      <c r="Z879" s="1076"/>
      <c r="AA879" s="1075"/>
      <c r="AT879" s="1074" t="s">
        <v>1285</v>
      </c>
      <c r="AU879" s="1074" t="s">
        <v>1284</v>
      </c>
      <c r="AV879" s="1073" t="s">
        <v>1261</v>
      </c>
      <c r="AW879" s="1073" t="s">
        <v>3670</v>
      </c>
      <c r="AX879" s="1073" t="s">
        <v>457</v>
      </c>
      <c r="AY879" s="1074" t="s">
        <v>1262</v>
      </c>
    </row>
    <row r="880" spans="2:65" s="1048" customFormat="1" ht="25.5" customHeight="1">
      <c r="B880" s="1072"/>
      <c r="C880" s="1193" t="s">
        <v>1427</v>
      </c>
      <c r="D880" s="1193" t="s">
        <v>1263</v>
      </c>
      <c r="E880" s="1194" t="s">
        <v>1445</v>
      </c>
      <c r="F880" s="1383" t="s">
        <v>1444</v>
      </c>
      <c r="G880" s="1383"/>
      <c r="H880" s="1383"/>
      <c r="I880" s="1383"/>
      <c r="J880" s="1195" t="s">
        <v>1292</v>
      </c>
      <c r="K880" s="1196">
        <v>815.111</v>
      </c>
      <c r="L880" s="1384">
        <v>0</v>
      </c>
      <c r="M880" s="1384"/>
      <c r="N880" s="1385">
        <f>ROUND(L880*K880,2)</f>
        <v>0</v>
      </c>
      <c r="O880" s="1376"/>
      <c r="P880" s="1376"/>
      <c r="Q880" s="1376"/>
      <c r="R880" s="1071"/>
      <c r="T880" s="1057" t="s">
        <v>3256</v>
      </c>
      <c r="U880" s="1070" t="s">
        <v>1256</v>
      </c>
      <c r="V880" s="1065"/>
      <c r="W880" s="1069">
        <f>V880*K880</f>
        <v>0</v>
      </c>
      <c r="X880" s="1069">
        <v>0</v>
      </c>
      <c r="Y880" s="1069">
        <f>X880*K880</f>
        <v>0</v>
      </c>
      <c r="Z880" s="1069">
        <v>0</v>
      </c>
      <c r="AA880" s="1068">
        <f>Z880*K880</f>
        <v>0</v>
      </c>
      <c r="AR880" s="1053" t="s">
        <v>1340</v>
      </c>
      <c r="AT880" s="1053" t="s">
        <v>1263</v>
      </c>
      <c r="AU880" s="1053" t="s">
        <v>1284</v>
      </c>
      <c r="AY880" s="1053" t="s">
        <v>1262</v>
      </c>
      <c r="BE880" s="1052">
        <f>IF(U880="základní",N880,0)</f>
        <v>0</v>
      </c>
      <c r="BF880" s="1052">
        <f>IF(U880="snížená",N880,0)</f>
        <v>0</v>
      </c>
      <c r="BG880" s="1052">
        <f>IF(U880="zákl. přenesená",N880,0)</f>
        <v>0</v>
      </c>
      <c r="BH880" s="1052">
        <f>IF(U880="sníž. přenesená",N880,0)</f>
        <v>0</v>
      </c>
      <c r="BI880" s="1052">
        <f>IF(U880="nulová",N880,0)</f>
        <v>0</v>
      </c>
      <c r="BJ880" s="1053" t="s">
        <v>457</v>
      </c>
      <c r="BK880" s="1052">
        <f>ROUND(L880*K880,2)</f>
        <v>0</v>
      </c>
      <c r="BL880" s="1053" t="s">
        <v>1336</v>
      </c>
      <c r="BM880" s="1053" t="s">
        <v>3718</v>
      </c>
    </row>
    <row r="881" spans="2:65" s="1048" customFormat="1" ht="25.5" customHeight="1">
      <c r="B881" s="1072"/>
      <c r="C881" s="1193" t="s">
        <v>1424</v>
      </c>
      <c r="D881" s="1193" t="s">
        <v>1263</v>
      </c>
      <c r="E881" s="1194" t="s">
        <v>1442</v>
      </c>
      <c r="F881" s="1383" t="s">
        <v>1441</v>
      </c>
      <c r="G881" s="1383"/>
      <c r="H881" s="1383"/>
      <c r="I881" s="1383"/>
      <c r="J881" s="1195" t="s">
        <v>1265</v>
      </c>
      <c r="K881" s="1196">
        <v>471.9</v>
      </c>
      <c r="L881" s="1384">
        <v>0</v>
      </c>
      <c r="M881" s="1384"/>
      <c r="N881" s="1385">
        <f>ROUND(L881*K881,2)</f>
        <v>0</v>
      </c>
      <c r="O881" s="1376"/>
      <c r="P881" s="1376"/>
      <c r="Q881" s="1376"/>
      <c r="R881" s="1071"/>
      <c r="T881" s="1057" t="s">
        <v>3256</v>
      </c>
      <c r="U881" s="1070" t="s">
        <v>1256</v>
      </c>
      <c r="V881" s="1065"/>
      <c r="W881" s="1069">
        <f>V881*K881</f>
        <v>0</v>
      </c>
      <c r="X881" s="1069">
        <v>0</v>
      </c>
      <c r="Y881" s="1069">
        <f>X881*K881</f>
        <v>0</v>
      </c>
      <c r="Z881" s="1069">
        <v>0</v>
      </c>
      <c r="AA881" s="1068">
        <f>Z881*K881</f>
        <v>0</v>
      </c>
      <c r="AR881" s="1053" t="s">
        <v>1340</v>
      </c>
      <c r="AT881" s="1053" t="s">
        <v>1263</v>
      </c>
      <c r="AU881" s="1053" t="s">
        <v>1284</v>
      </c>
      <c r="AY881" s="1053" t="s">
        <v>1262</v>
      </c>
      <c r="BE881" s="1052">
        <f>IF(U881="základní",N881,0)</f>
        <v>0</v>
      </c>
      <c r="BF881" s="1052">
        <f>IF(U881="snížená",N881,0)</f>
        <v>0</v>
      </c>
      <c r="BG881" s="1052">
        <f>IF(U881="zákl. přenesená",N881,0)</f>
        <v>0</v>
      </c>
      <c r="BH881" s="1052">
        <f>IF(U881="sníž. přenesená",N881,0)</f>
        <v>0</v>
      </c>
      <c r="BI881" s="1052">
        <f>IF(U881="nulová",N881,0)</f>
        <v>0</v>
      </c>
      <c r="BJ881" s="1053" t="s">
        <v>457</v>
      </c>
      <c r="BK881" s="1052">
        <f>ROUND(L881*K881,2)</f>
        <v>0</v>
      </c>
      <c r="BL881" s="1053" t="s">
        <v>1336</v>
      </c>
      <c r="BM881" s="1053" t="s">
        <v>3717</v>
      </c>
    </row>
    <row r="882" spans="2:65" s="1048" customFormat="1" ht="16.5" customHeight="1">
      <c r="B882" s="1072"/>
      <c r="C882" s="1193" t="s">
        <v>1420</v>
      </c>
      <c r="D882" s="1193" t="s">
        <v>1263</v>
      </c>
      <c r="E882" s="1194" t="s">
        <v>3546</v>
      </c>
      <c r="F882" s="1383" t="s">
        <v>3545</v>
      </c>
      <c r="G882" s="1383"/>
      <c r="H882" s="1383"/>
      <c r="I882" s="1383"/>
      <c r="J882" s="1195" t="s">
        <v>1265</v>
      </c>
      <c r="K882" s="1196">
        <v>16</v>
      </c>
      <c r="L882" s="1384">
        <v>0</v>
      </c>
      <c r="M882" s="1384"/>
      <c r="N882" s="1385">
        <f>ROUND(L882*K882,2)</f>
        <v>0</v>
      </c>
      <c r="O882" s="1376"/>
      <c r="P882" s="1376"/>
      <c r="Q882" s="1376"/>
      <c r="R882" s="1071"/>
      <c r="T882" s="1057" t="s">
        <v>3256</v>
      </c>
      <c r="U882" s="1070" t="s">
        <v>1256</v>
      </c>
      <c r="V882" s="1065"/>
      <c r="W882" s="1069">
        <f>V882*K882</f>
        <v>0</v>
      </c>
      <c r="X882" s="1069">
        <v>0</v>
      </c>
      <c r="Y882" s="1069">
        <f>X882*K882</f>
        <v>0</v>
      </c>
      <c r="Z882" s="1069">
        <v>0</v>
      </c>
      <c r="AA882" s="1068">
        <f>Z882*K882</f>
        <v>0</v>
      </c>
      <c r="AR882" s="1053" t="s">
        <v>1340</v>
      </c>
      <c r="AT882" s="1053" t="s">
        <v>1263</v>
      </c>
      <c r="AU882" s="1053" t="s">
        <v>1284</v>
      </c>
      <c r="AY882" s="1053" t="s">
        <v>1262</v>
      </c>
      <c r="BE882" s="1052">
        <f>IF(U882="základní",N882,0)</f>
        <v>0</v>
      </c>
      <c r="BF882" s="1052">
        <f>IF(U882="snížená",N882,0)</f>
        <v>0</v>
      </c>
      <c r="BG882" s="1052">
        <f>IF(U882="zákl. přenesená",N882,0)</f>
        <v>0</v>
      </c>
      <c r="BH882" s="1052">
        <f>IF(U882="sníž. přenesená",N882,0)</f>
        <v>0</v>
      </c>
      <c r="BI882" s="1052">
        <f>IF(U882="nulová",N882,0)</f>
        <v>0</v>
      </c>
      <c r="BJ882" s="1053" t="s">
        <v>457</v>
      </c>
      <c r="BK882" s="1052">
        <f>ROUND(L882*K882,2)</f>
        <v>0</v>
      </c>
      <c r="BL882" s="1053" t="s">
        <v>1336</v>
      </c>
      <c r="BM882" s="1053" t="s">
        <v>3716</v>
      </c>
    </row>
    <row r="883" spans="2:65" s="1048" customFormat="1" ht="25.5" customHeight="1">
      <c r="B883" s="1072"/>
      <c r="C883" s="1185" t="s">
        <v>1418</v>
      </c>
      <c r="D883" s="1185" t="s">
        <v>1257</v>
      </c>
      <c r="E883" s="1186" t="s">
        <v>1439</v>
      </c>
      <c r="F883" s="1374" t="s">
        <v>1438</v>
      </c>
      <c r="G883" s="1374"/>
      <c r="H883" s="1374"/>
      <c r="I883" s="1374"/>
      <c r="J883" s="1187" t="s">
        <v>14</v>
      </c>
      <c r="K883" s="1188">
        <v>76</v>
      </c>
      <c r="L883" s="1375">
        <v>0</v>
      </c>
      <c r="M883" s="1375"/>
      <c r="N883" s="1376">
        <f>ROUND(L883*K883,2)</f>
        <v>0</v>
      </c>
      <c r="O883" s="1376"/>
      <c r="P883" s="1376"/>
      <c r="Q883" s="1376"/>
      <c r="R883" s="1071"/>
      <c r="T883" s="1057" t="s">
        <v>3256</v>
      </c>
      <c r="U883" s="1070" t="s">
        <v>1256</v>
      </c>
      <c r="V883" s="1065"/>
      <c r="W883" s="1069">
        <f>V883*K883</f>
        <v>0</v>
      </c>
      <c r="X883" s="1069">
        <v>0</v>
      </c>
      <c r="Y883" s="1069">
        <f>X883*K883</f>
        <v>0</v>
      </c>
      <c r="Z883" s="1069">
        <v>0</v>
      </c>
      <c r="AA883" s="1068">
        <f>Z883*K883</f>
        <v>0</v>
      </c>
      <c r="AR883" s="1053" t="s">
        <v>1336</v>
      </c>
      <c r="AT883" s="1053" t="s">
        <v>1257</v>
      </c>
      <c r="AU883" s="1053" t="s">
        <v>1284</v>
      </c>
      <c r="AY883" s="1053" t="s">
        <v>1262</v>
      </c>
      <c r="BE883" s="1052">
        <f>IF(U883="základní",N883,0)</f>
        <v>0</v>
      </c>
      <c r="BF883" s="1052">
        <f>IF(U883="snížená",N883,0)</f>
        <v>0</v>
      </c>
      <c r="BG883" s="1052">
        <f>IF(U883="zákl. přenesená",N883,0)</f>
        <v>0</v>
      </c>
      <c r="BH883" s="1052">
        <f>IF(U883="sníž. přenesená",N883,0)</f>
        <v>0</v>
      </c>
      <c r="BI883" s="1052">
        <f>IF(U883="nulová",N883,0)</f>
        <v>0</v>
      </c>
      <c r="BJ883" s="1053" t="s">
        <v>457</v>
      </c>
      <c r="BK883" s="1052">
        <f>ROUND(L883*K883,2)</f>
        <v>0</v>
      </c>
      <c r="BL883" s="1053" t="s">
        <v>1336</v>
      </c>
      <c r="BM883" s="1053" t="s">
        <v>3715</v>
      </c>
    </row>
    <row r="884" spans="2:51" s="1080" customFormat="1" ht="16.5" customHeight="1">
      <c r="B884" s="1086"/>
      <c r="C884" s="1177"/>
      <c r="D884" s="1177"/>
      <c r="E884" s="1189" t="s">
        <v>3256</v>
      </c>
      <c r="F884" s="1377" t="s">
        <v>1437</v>
      </c>
      <c r="G884" s="1378"/>
      <c r="H884" s="1378"/>
      <c r="I884" s="1378"/>
      <c r="J884" s="1177"/>
      <c r="K884" s="1190">
        <v>76</v>
      </c>
      <c r="L884" s="1083"/>
      <c r="M884" s="1083"/>
      <c r="N884" s="1177"/>
      <c r="O884" s="1177"/>
      <c r="P884" s="1177"/>
      <c r="Q884" s="1177"/>
      <c r="R884" s="1085"/>
      <c r="T884" s="1084"/>
      <c r="U884" s="1083"/>
      <c r="V884" s="1083"/>
      <c r="W884" s="1083"/>
      <c r="X884" s="1083"/>
      <c r="Y884" s="1083"/>
      <c r="Z884" s="1083"/>
      <c r="AA884" s="1082"/>
      <c r="AT884" s="1081" t="s">
        <v>1285</v>
      </c>
      <c r="AU884" s="1081" t="s">
        <v>1284</v>
      </c>
      <c r="AV884" s="1080" t="s">
        <v>1284</v>
      </c>
      <c r="AW884" s="1080" t="s">
        <v>3670</v>
      </c>
      <c r="AX884" s="1080" t="s">
        <v>1258</v>
      </c>
      <c r="AY884" s="1081" t="s">
        <v>1262</v>
      </c>
    </row>
    <row r="885" spans="2:51" s="1073" customFormat="1" ht="16.5" customHeight="1">
      <c r="B885" s="1079"/>
      <c r="C885" s="1178"/>
      <c r="D885" s="1178"/>
      <c r="E885" s="1191" t="s">
        <v>3256</v>
      </c>
      <c r="F885" s="1372" t="s">
        <v>1386</v>
      </c>
      <c r="G885" s="1373"/>
      <c r="H885" s="1373"/>
      <c r="I885" s="1373"/>
      <c r="J885" s="1178"/>
      <c r="K885" s="1192">
        <v>76</v>
      </c>
      <c r="L885" s="1076"/>
      <c r="M885" s="1076"/>
      <c r="N885" s="1178"/>
      <c r="O885" s="1178"/>
      <c r="P885" s="1178"/>
      <c r="Q885" s="1178"/>
      <c r="R885" s="1078"/>
      <c r="T885" s="1077"/>
      <c r="U885" s="1076"/>
      <c r="V885" s="1076"/>
      <c r="W885" s="1076"/>
      <c r="X885" s="1076"/>
      <c r="Y885" s="1076"/>
      <c r="Z885" s="1076"/>
      <c r="AA885" s="1075"/>
      <c r="AT885" s="1074" t="s">
        <v>1285</v>
      </c>
      <c r="AU885" s="1074" t="s">
        <v>1284</v>
      </c>
      <c r="AV885" s="1073" t="s">
        <v>1261</v>
      </c>
      <c r="AW885" s="1073" t="s">
        <v>3670</v>
      </c>
      <c r="AX885" s="1073" t="s">
        <v>457</v>
      </c>
      <c r="AY885" s="1074" t="s">
        <v>1262</v>
      </c>
    </row>
    <row r="886" spans="2:65" s="1048" customFormat="1" ht="16.5" customHeight="1">
      <c r="B886" s="1072"/>
      <c r="C886" s="1193" t="s">
        <v>1415</v>
      </c>
      <c r="D886" s="1193" t="s">
        <v>1263</v>
      </c>
      <c r="E886" s="1194" t="s">
        <v>1435</v>
      </c>
      <c r="F886" s="1383" t="s">
        <v>3714</v>
      </c>
      <c r="G886" s="1383"/>
      <c r="H886" s="1383"/>
      <c r="I886" s="1383"/>
      <c r="J886" s="1195" t="s">
        <v>14</v>
      </c>
      <c r="K886" s="1196">
        <v>49.5</v>
      </c>
      <c r="L886" s="1384">
        <v>0</v>
      </c>
      <c r="M886" s="1384"/>
      <c r="N886" s="1385">
        <f>ROUND(L886*K886,2)</f>
        <v>0</v>
      </c>
      <c r="O886" s="1376"/>
      <c r="P886" s="1376"/>
      <c r="Q886" s="1376"/>
      <c r="R886" s="1071"/>
      <c r="T886" s="1057" t="s">
        <v>3256</v>
      </c>
      <c r="U886" s="1070" t="s">
        <v>1256</v>
      </c>
      <c r="V886" s="1065"/>
      <c r="W886" s="1069">
        <f>V886*K886</f>
        <v>0</v>
      </c>
      <c r="X886" s="1069">
        <v>0</v>
      </c>
      <c r="Y886" s="1069">
        <f>X886*K886</f>
        <v>0</v>
      </c>
      <c r="Z886" s="1069">
        <v>0</v>
      </c>
      <c r="AA886" s="1068">
        <f>Z886*K886</f>
        <v>0</v>
      </c>
      <c r="AR886" s="1053" t="s">
        <v>1340</v>
      </c>
      <c r="AT886" s="1053" t="s">
        <v>1263</v>
      </c>
      <c r="AU886" s="1053" t="s">
        <v>1284</v>
      </c>
      <c r="AY886" s="1053" t="s">
        <v>1262</v>
      </c>
      <c r="BE886" s="1052">
        <f>IF(U886="základní",N886,0)</f>
        <v>0</v>
      </c>
      <c r="BF886" s="1052">
        <f>IF(U886="snížená",N886,0)</f>
        <v>0</v>
      </c>
      <c r="BG886" s="1052">
        <f>IF(U886="zákl. přenesená",N886,0)</f>
        <v>0</v>
      </c>
      <c r="BH886" s="1052">
        <f>IF(U886="sníž. přenesená",N886,0)</f>
        <v>0</v>
      </c>
      <c r="BI886" s="1052">
        <f>IF(U886="nulová",N886,0)</f>
        <v>0</v>
      </c>
      <c r="BJ886" s="1053" t="s">
        <v>457</v>
      </c>
      <c r="BK886" s="1052">
        <f>ROUND(L886*K886,2)</f>
        <v>0</v>
      </c>
      <c r="BL886" s="1053" t="s">
        <v>1336</v>
      </c>
      <c r="BM886" s="1053" t="s">
        <v>3713</v>
      </c>
    </row>
    <row r="887" spans="2:65" s="1048" customFormat="1" ht="16.5" customHeight="1">
      <c r="B887" s="1072"/>
      <c r="C887" s="1193" t="s">
        <v>1414</v>
      </c>
      <c r="D887" s="1193" t="s">
        <v>1263</v>
      </c>
      <c r="E887" s="1194" t="s">
        <v>1433</v>
      </c>
      <c r="F887" s="1383" t="s">
        <v>1432</v>
      </c>
      <c r="G887" s="1383"/>
      <c r="H887" s="1383"/>
      <c r="I887" s="1383"/>
      <c r="J887" s="1195" t="s">
        <v>14</v>
      </c>
      <c r="K887" s="1196">
        <v>34.1</v>
      </c>
      <c r="L887" s="1384">
        <v>0</v>
      </c>
      <c r="M887" s="1384"/>
      <c r="N887" s="1385">
        <f>ROUND(L887*K887,2)</f>
        <v>0</v>
      </c>
      <c r="O887" s="1376"/>
      <c r="P887" s="1376"/>
      <c r="Q887" s="1376"/>
      <c r="R887" s="1071"/>
      <c r="T887" s="1057" t="s">
        <v>3256</v>
      </c>
      <c r="U887" s="1070" t="s">
        <v>1256</v>
      </c>
      <c r="V887" s="1065"/>
      <c r="W887" s="1069">
        <f>V887*K887</f>
        <v>0</v>
      </c>
      <c r="X887" s="1069">
        <v>0</v>
      </c>
      <c r="Y887" s="1069">
        <f>X887*K887</f>
        <v>0</v>
      </c>
      <c r="Z887" s="1069">
        <v>0</v>
      </c>
      <c r="AA887" s="1068">
        <f>Z887*K887</f>
        <v>0</v>
      </c>
      <c r="AR887" s="1053" t="s">
        <v>1340</v>
      </c>
      <c r="AT887" s="1053" t="s">
        <v>1263</v>
      </c>
      <c r="AU887" s="1053" t="s">
        <v>1284</v>
      </c>
      <c r="AY887" s="1053" t="s">
        <v>1262</v>
      </c>
      <c r="BE887" s="1052">
        <f>IF(U887="základní",N887,0)</f>
        <v>0</v>
      </c>
      <c r="BF887" s="1052">
        <f>IF(U887="snížená",N887,0)</f>
        <v>0</v>
      </c>
      <c r="BG887" s="1052">
        <f>IF(U887="zákl. přenesená",N887,0)</f>
        <v>0</v>
      </c>
      <c r="BH887" s="1052">
        <f>IF(U887="sníž. přenesená",N887,0)</f>
        <v>0</v>
      </c>
      <c r="BI887" s="1052">
        <f>IF(U887="nulová",N887,0)</f>
        <v>0</v>
      </c>
      <c r="BJ887" s="1053" t="s">
        <v>457</v>
      </c>
      <c r="BK887" s="1052">
        <f>ROUND(L887*K887,2)</f>
        <v>0</v>
      </c>
      <c r="BL887" s="1053" t="s">
        <v>1336</v>
      </c>
      <c r="BM887" s="1053" t="s">
        <v>3712</v>
      </c>
    </row>
    <row r="888" spans="2:65" s="1048" customFormat="1" ht="25.5" customHeight="1">
      <c r="B888" s="1072"/>
      <c r="C888" s="1185" t="s">
        <v>1413</v>
      </c>
      <c r="D888" s="1185" t="s">
        <v>1257</v>
      </c>
      <c r="E888" s="1186" t="s">
        <v>1430</v>
      </c>
      <c r="F888" s="1374" t="s">
        <v>1429</v>
      </c>
      <c r="G888" s="1374"/>
      <c r="H888" s="1374"/>
      <c r="I888" s="1374"/>
      <c r="J888" s="1187" t="s">
        <v>14</v>
      </c>
      <c r="K888" s="1188">
        <v>17.1</v>
      </c>
      <c r="L888" s="1375">
        <v>0</v>
      </c>
      <c r="M888" s="1375"/>
      <c r="N888" s="1376">
        <f>ROUND(L888*K888,2)</f>
        <v>0</v>
      </c>
      <c r="O888" s="1376"/>
      <c r="P888" s="1376"/>
      <c r="Q888" s="1376"/>
      <c r="R888" s="1071"/>
      <c r="T888" s="1057" t="s">
        <v>3256</v>
      </c>
      <c r="U888" s="1070" t="s">
        <v>1256</v>
      </c>
      <c r="V888" s="1065"/>
      <c r="W888" s="1069">
        <f>V888*K888</f>
        <v>0</v>
      </c>
      <c r="X888" s="1069">
        <v>0</v>
      </c>
      <c r="Y888" s="1069">
        <f>X888*K888</f>
        <v>0</v>
      </c>
      <c r="Z888" s="1069">
        <v>0</v>
      </c>
      <c r="AA888" s="1068">
        <f>Z888*K888</f>
        <v>0</v>
      </c>
      <c r="AR888" s="1053" t="s">
        <v>1336</v>
      </c>
      <c r="AT888" s="1053" t="s">
        <v>1257</v>
      </c>
      <c r="AU888" s="1053" t="s">
        <v>1284</v>
      </c>
      <c r="AY888" s="1053" t="s">
        <v>1262</v>
      </c>
      <c r="BE888" s="1052">
        <f>IF(U888="základní",N888,0)</f>
        <v>0</v>
      </c>
      <c r="BF888" s="1052">
        <f>IF(U888="snížená",N888,0)</f>
        <v>0</v>
      </c>
      <c r="BG888" s="1052">
        <f>IF(U888="zákl. přenesená",N888,0)</f>
        <v>0</v>
      </c>
      <c r="BH888" s="1052">
        <f>IF(U888="sníž. přenesená",N888,0)</f>
        <v>0</v>
      </c>
      <c r="BI888" s="1052">
        <f>IF(U888="nulová",N888,0)</f>
        <v>0</v>
      </c>
      <c r="BJ888" s="1053" t="s">
        <v>457</v>
      </c>
      <c r="BK888" s="1052">
        <f>ROUND(L888*K888,2)</f>
        <v>0</v>
      </c>
      <c r="BL888" s="1053" t="s">
        <v>1336</v>
      </c>
      <c r="BM888" s="1053" t="s">
        <v>3711</v>
      </c>
    </row>
    <row r="889" spans="2:51" s="1080" customFormat="1" ht="16.5" customHeight="1">
      <c r="B889" s="1086"/>
      <c r="C889" s="1177"/>
      <c r="D889" s="1177"/>
      <c r="E889" s="1189" t="s">
        <v>3256</v>
      </c>
      <c r="F889" s="1377" t="s">
        <v>1428</v>
      </c>
      <c r="G889" s="1378"/>
      <c r="H889" s="1378"/>
      <c r="I889" s="1378"/>
      <c r="J889" s="1177"/>
      <c r="K889" s="1190">
        <v>17.1</v>
      </c>
      <c r="L889" s="1083"/>
      <c r="M889" s="1083"/>
      <c r="N889" s="1177"/>
      <c r="O889" s="1177"/>
      <c r="P889" s="1177"/>
      <c r="Q889" s="1177"/>
      <c r="R889" s="1085"/>
      <c r="T889" s="1084"/>
      <c r="U889" s="1083"/>
      <c r="V889" s="1083"/>
      <c r="W889" s="1083"/>
      <c r="X889" s="1083"/>
      <c r="Y889" s="1083"/>
      <c r="Z889" s="1083"/>
      <c r="AA889" s="1082"/>
      <c r="AT889" s="1081" t="s">
        <v>1285</v>
      </c>
      <c r="AU889" s="1081" t="s">
        <v>1284</v>
      </c>
      <c r="AV889" s="1080" t="s">
        <v>1284</v>
      </c>
      <c r="AW889" s="1080" t="s">
        <v>3670</v>
      </c>
      <c r="AX889" s="1080" t="s">
        <v>1258</v>
      </c>
      <c r="AY889" s="1081" t="s">
        <v>1262</v>
      </c>
    </row>
    <row r="890" spans="2:51" s="1073" customFormat="1" ht="16.5" customHeight="1">
      <c r="B890" s="1079"/>
      <c r="C890" s="1178"/>
      <c r="D890" s="1178"/>
      <c r="E890" s="1191" t="s">
        <v>3256</v>
      </c>
      <c r="F890" s="1372" t="s">
        <v>1386</v>
      </c>
      <c r="G890" s="1373"/>
      <c r="H890" s="1373"/>
      <c r="I890" s="1373"/>
      <c r="J890" s="1178"/>
      <c r="K890" s="1192">
        <v>17.1</v>
      </c>
      <c r="L890" s="1076"/>
      <c r="M890" s="1076"/>
      <c r="N890" s="1178"/>
      <c r="O890" s="1178"/>
      <c r="P890" s="1178"/>
      <c r="Q890" s="1178"/>
      <c r="R890" s="1078"/>
      <c r="T890" s="1077"/>
      <c r="U890" s="1076"/>
      <c r="V890" s="1076"/>
      <c r="W890" s="1076"/>
      <c r="X890" s="1076"/>
      <c r="Y890" s="1076"/>
      <c r="Z890" s="1076"/>
      <c r="AA890" s="1075"/>
      <c r="AT890" s="1074" t="s">
        <v>1285</v>
      </c>
      <c r="AU890" s="1074" t="s">
        <v>1284</v>
      </c>
      <c r="AV890" s="1073" t="s">
        <v>1261</v>
      </c>
      <c r="AW890" s="1073" t="s">
        <v>3670</v>
      </c>
      <c r="AX890" s="1073" t="s">
        <v>457</v>
      </c>
      <c r="AY890" s="1074" t="s">
        <v>1262</v>
      </c>
    </row>
    <row r="891" spans="2:65" s="1048" customFormat="1" ht="16.5" customHeight="1">
      <c r="B891" s="1072"/>
      <c r="C891" s="1193" t="s">
        <v>1409</v>
      </c>
      <c r="D891" s="1193" t="s">
        <v>1263</v>
      </c>
      <c r="E891" s="1194" t="s">
        <v>1426</v>
      </c>
      <c r="F891" s="1383" t="s">
        <v>1425</v>
      </c>
      <c r="G891" s="1383"/>
      <c r="H891" s="1383"/>
      <c r="I891" s="1383"/>
      <c r="J891" s="1195" t="s">
        <v>14</v>
      </c>
      <c r="K891" s="1196">
        <v>18.81</v>
      </c>
      <c r="L891" s="1384">
        <v>0</v>
      </c>
      <c r="M891" s="1384"/>
      <c r="N891" s="1385">
        <f>ROUND(L891*K891,2)</f>
        <v>0</v>
      </c>
      <c r="O891" s="1376"/>
      <c r="P891" s="1376"/>
      <c r="Q891" s="1376"/>
      <c r="R891" s="1071"/>
      <c r="T891" s="1057" t="s">
        <v>3256</v>
      </c>
      <c r="U891" s="1070" t="s">
        <v>1256</v>
      </c>
      <c r="V891" s="1065"/>
      <c r="W891" s="1069">
        <f>V891*K891</f>
        <v>0</v>
      </c>
      <c r="X891" s="1069">
        <v>0</v>
      </c>
      <c r="Y891" s="1069">
        <f>X891*K891</f>
        <v>0</v>
      </c>
      <c r="Z891" s="1069">
        <v>0</v>
      </c>
      <c r="AA891" s="1068">
        <f>Z891*K891</f>
        <v>0</v>
      </c>
      <c r="AR891" s="1053" t="s">
        <v>1340</v>
      </c>
      <c r="AT891" s="1053" t="s">
        <v>1263</v>
      </c>
      <c r="AU891" s="1053" t="s">
        <v>1284</v>
      </c>
      <c r="AY891" s="1053" t="s">
        <v>1262</v>
      </c>
      <c r="BE891" s="1052">
        <f>IF(U891="základní",N891,0)</f>
        <v>0</v>
      </c>
      <c r="BF891" s="1052">
        <f>IF(U891="snížená",N891,0)</f>
        <v>0</v>
      </c>
      <c r="BG891" s="1052">
        <f>IF(U891="zákl. přenesená",N891,0)</f>
        <v>0</v>
      </c>
      <c r="BH891" s="1052">
        <f>IF(U891="sníž. přenesená",N891,0)</f>
        <v>0</v>
      </c>
      <c r="BI891" s="1052">
        <f>IF(U891="nulová",N891,0)</f>
        <v>0</v>
      </c>
      <c r="BJ891" s="1053" t="s">
        <v>457</v>
      </c>
      <c r="BK891" s="1052">
        <f>ROUND(L891*K891,2)</f>
        <v>0</v>
      </c>
      <c r="BL891" s="1053" t="s">
        <v>1336</v>
      </c>
      <c r="BM891" s="1053" t="s">
        <v>3710</v>
      </c>
    </row>
    <row r="892" spans="2:65" s="1048" customFormat="1" ht="25.5" customHeight="1">
      <c r="B892" s="1072"/>
      <c r="C892" s="1185" t="s">
        <v>1405</v>
      </c>
      <c r="D892" s="1185" t="s">
        <v>1257</v>
      </c>
      <c r="E892" s="1186" t="s">
        <v>1423</v>
      </c>
      <c r="F892" s="1374" t="s">
        <v>1422</v>
      </c>
      <c r="G892" s="1374"/>
      <c r="H892" s="1374"/>
      <c r="I892" s="1374"/>
      <c r="J892" s="1187" t="s">
        <v>1287</v>
      </c>
      <c r="K892" s="1188">
        <v>56.71</v>
      </c>
      <c r="L892" s="1375">
        <v>0</v>
      </c>
      <c r="M892" s="1375"/>
      <c r="N892" s="1376">
        <f>ROUND(L892*K892,2)</f>
        <v>0</v>
      </c>
      <c r="O892" s="1376"/>
      <c r="P892" s="1376"/>
      <c r="Q892" s="1376"/>
      <c r="R892" s="1071"/>
      <c r="T892" s="1057" t="s">
        <v>3256</v>
      </c>
      <c r="U892" s="1070" t="s">
        <v>1256</v>
      </c>
      <c r="V892" s="1065"/>
      <c r="W892" s="1069">
        <f>V892*K892</f>
        <v>0</v>
      </c>
      <c r="X892" s="1069">
        <v>0</v>
      </c>
      <c r="Y892" s="1069">
        <f>X892*K892</f>
        <v>0</v>
      </c>
      <c r="Z892" s="1069">
        <v>0</v>
      </c>
      <c r="AA892" s="1068">
        <f>Z892*K892</f>
        <v>0</v>
      </c>
      <c r="AR892" s="1053" t="s">
        <v>1336</v>
      </c>
      <c r="AT892" s="1053" t="s">
        <v>1257</v>
      </c>
      <c r="AU892" s="1053" t="s">
        <v>1284</v>
      </c>
      <c r="AY892" s="1053" t="s">
        <v>1262</v>
      </c>
      <c r="BE892" s="1052">
        <f>IF(U892="základní",N892,0)</f>
        <v>0</v>
      </c>
      <c r="BF892" s="1052">
        <f>IF(U892="snížená",N892,0)</f>
        <v>0</v>
      </c>
      <c r="BG892" s="1052">
        <f>IF(U892="zákl. přenesená",N892,0)</f>
        <v>0</v>
      </c>
      <c r="BH892" s="1052">
        <f>IF(U892="sníž. přenesená",N892,0)</f>
        <v>0</v>
      </c>
      <c r="BI892" s="1052">
        <f>IF(U892="nulová",N892,0)</f>
        <v>0</v>
      </c>
      <c r="BJ892" s="1053" t="s">
        <v>457</v>
      </c>
      <c r="BK892" s="1052">
        <f>ROUND(L892*K892,2)</f>
        <v>0</v>
      </c>
      <c r="BL892" s="1053" t="s">
        <v>1336</v>
      </c>
      <c r="BM892" s="1053" t="s">
        <v>3709</v>
      </c>
    </row>
    <row r="893" spans="2:63" s="1087" customFormat="1" ht="29.85" customHeight="1">
      <c r="B893" s="1096"/>
      <c r="C893" s="1182"/>
      <c r="D893" s="1184" t="s">
        <v>1421</v>
      </c>
      <c r="E893" s="1184"/>
      <c r="F893" s="1184"/>
      <c r="G893" s="1184"/>
      <c r="H893" s="1184"/>
      <c r="I893" s="1184"/>
      <c r="J893" s="1184"/>
      <c r="K893" s="1184"/>
      <c r="L893" s="1097"/>
      <c r="M893" s="1097"/>
      <c r="N893" s="1388">
        <f>BK893</f>
        <v>0</v>
      </c>
      <c r="O893" s="1389"/>
      <c r="P893" s="1389"/>
      <c r="Q893" s="1389"/>
      <c r="R893" s="1095"/>
      <c r="T893" s="1094"/>
      <c r="U893" s="1092"/>
      <c r="V893" s="1092"/>
      <c r="W893" s="1093">
        <f>SUM(W894:W909)</f>
        <v>0</v>
      </c>
      <c r="X893" s="1092"/>
      <c r="Y893" s="1093">
        <f>SUM(Y894:Y909)</f>
        <v>0</v>
      </c>
      <c r="Z893" s="1092"/>
      <c r="AA893" s="1091">
        <f>SUM(AA894:AA909)</f>
        <v>0</v>
      </c>
      <c r="AR893" s="1089" t="s">
        <v>1284</v>
      </c>
      <c r="AT893" s="1090" t="s">
        <v>1259</v>
      </c>
      <c r="AU893" s="1090" t="s">
        <v>457</v>
      </c>
      <c r="AY893" s="1089" t="s">
        <v>1262</v>
      </c>
      <c r="BK893" s="1088">
        <f>SUM(BK894:BK909)</f>
        <v>0</v>
      </c>
    </row>
    <row r="894" spans="2:65" s="1048" customFormat="1" ht="25.5" customHeight="1">
      <c r="B894" s="1072"/>
      <c r="C894" s="1185" t="s">
        <v>1399</v>
      </c>
      <c r="D894" s="1185" t="s">
        <v>1257</v>
      </c>
      <c r="E894" s="1186" t="s">
        <v>3544</v>
      </c>
      <c r="F894" s="1374" t="s">
        <v>3543</v>
      </c>
      <c r="G894" s="1374"/>
      <c r="H894" s="1374"/>
      <c r="I894" s="1374"/>
      <c r="J894" s="1187" t="s">
        <v>1292</v>
      </c>
      <c r="K894" s="1188">
        <v>213.96</v>
      </c>
      <c r="L894" s="1375">
        <v>0</v>
      </c>
      <c r="M894" s="1375"/>
      <c r="N894" s="1376">
        <f>ROUND(L894*K894,2)</f>
        <v>0</v>
      </c>
      <c r="O894" s="1376"/>
      <c r="P894" s="1376"/>
      <c r="Q894" s="1376"/>
      <c r="R894" s="1071"/>
      <c r="T894" s="1057" t="s">
        <v>3256</v>
      </c>
      <c r="U894" s="1070" t="s">
        <v>1256</v>
      </c>
      <c r="V894" s="1065"/>
      <c r="W894" s="1069">
        <f>V894*K894</f>
        <v>0</v>
      </c>
      <c r="X894" s="1069">
        <v>0</v>
      </c>
      <c r="Y894" s="1069">
        <f>X894*K894</f>
        <v>0</v>
      </c>
      <c r="Z894" s="1069">
        <v>0</v>
      </c>
      <c r="AA894" s="1068">
        <f>Z894*K894</f>
        <v>0</v>
      </c>
      <c r="AR894" s="1053" t="s">
        <v>1336</v>
      </c>
      <c r="AT894" s="1053" t="s">
        <v>1257</v>
      </c>
      <c r="AU894" s="1053" t="s">
        <v>1284</v>
      </c>
      <c r="AY894" s="1053" t="s">
        <v>1262</v>
      </c>
      <c r="BE894" s="1052">
        <f>IF(U894="základní",N894,0)</f>
        <v>0</v>
      </c>
      <c r="BF894" s="1052">
        <f>IF(U894="snížená",N894,0)</f>
        <v>0</v>
      </c>
      <c r="BG894" s="1052">
        <f>IF(U894="zákl. přenesená",N894,0)</f>
        <v>0</v>
      </c>
      <c r="BH894" s="1052">
        <f>IF(U894="sníž. přenesená",N894,0)</f>
        <v>0</v>
      </c>
      <c r="BI894" s="1052">
        <f>IF(U894="nulová",N894,0)</f>
        <v>0</v>
      </c>
      <c r="BJ894" s="1053" t="s">
        <v>457</v>
      </c>
      <c r="BK894" s="1052">
        <f>ROUND(L894*K894,2)</f>
        <v>0</v>
      </c>
      <c r="BL894" s="1053" t="s">
        <v>1336</v>
      </c>
      <c r="BM894" s="1053" t="s">
        <v>3708</v>
      </c>
    </row>
    <row r="895" spans="2:51" s="1080" customFormat="1" ht="16.5" customHeight="1">
      <c r="B895" s="1086"/>
      <c r="C895" s="1177"/>
      <c r="D895" s="1177"/>
      <c r="E895" s="1189" t="s">
        <v>3256</v>
      </c>
      <c r="F895" s="1377" t="s">
        <v>1419</v>
      </c>
      <c r="G895" s="1378"/>
      <c r="H895" s="1378"/>
      <c r="I895" s="1378"/>
      <c r="J895" s="1177"/>
      <c r="K895" s="1190">
        <v>25</v>
      </c>
      <c r="L895" s="1083"/>
      <c r="M895" s="1083"/>
      <c r="N895" s="1177"/>
      <c r="O895" s="1177"/>
      <c r="P895" s="1177"/>
      <c r="Q895" s="1177"/>
      <c r="R895" s="1085"/>
      <c r="T895" s="1084"/>
      <c r="U895" s="1083"/>
      <c r="V895" s="1083"/>
      <c r="W895" s="1083"/>
      <c r="X895" s="1083"/>
      <c r="Y895" s="1083"/>
      <c r="Z895" s="1083"/>
      <c r="AA895" s="1082"/>
      <c r="AT895" s="1081" t="s">
        <v>1285</v>
      </c>
      <c r="AU895" s="1081" t="s">
        <v>1284</v>
      </c>
      <c r="AV895" s="1080" t="s">
        <v>1284</v>
      </c>
      <c r="AW895" s="1080" t="s">
        <v>3670</v>
      </c>
      <c r="AX895" s="1080" t="s">
        <v>1258</v>
      </c>
      <c r="AY895" s="1081" t="s">
        <v>1262</v>
      </c>
    </row>
    <row r="896" spans="2:51" s="1080" customFormat="1" ht="16.5" customHeight="1">
      <c r="B896" s="1086"/>
      <c r="C896" s="1177"/>
      <c r="D896" s="1177"/>
      <c r="E896" s="1189" t="s">
        <v>3256</v>
      </c>
      <c r="F896" s="1379" t="s">
        <v>1393</v>
      </c>
      <c r="G896" s="1380"/>
      <c r="H896" s="1380"/>
      <c r="I896" s="1380"/>
      <c r="J896" s="1177"/>
      <c r="K896" s="1190">
        <v>157.08</v>
      </c>
      <c r="L896" s="1083"/>
      <c r="M896" s="1083"/>
      <c r="N896" s="1177"/>
      <c r="O896" s="1177"/>
      <c r="P896" s="1177"/>
      <c r="Q896" s="1177"/>
      <c r="R896" s="1085"/>
      <c r="T896" s="1084"/>
      <c r="U896" s="1083"/>
      <c r="V896" s="1083"/>
      <c r="W896" s="1083"/>
      <c r="X896" s="1083"/>
      <c r="Y896" s="1083"/>
      <c r="Z896" s="1083"/>
      <c r="AA896" s="1082"/>
      <c r="AT896" s="1081" t="s">
        <v>1285</v>
      </c>
      <c r="AU896" s="1081" t="s">
        <v>1284</v>
      </c>
      <c r="AV896" s="1080" t="s">
        <v>1284</v>
      </c>
      <c r="AW896" s="1080" t="s">
        <v>3670</v>
      </c>
      <c r="AX896" s="1080" t="s">
        <v>1258</v>
      </c>
      <c r="AY896" s="1081" t="s">
        <v>1262</v>
      </c>
    </row>
    <row r="897" spans="2:51" s="1080" customFormat="1" ht="16.5" customHeight="1">
      <c r="B897" s="1086"/>
      <c r="C897" s="1177"/>
      <c r="D897" s="1177"/>
      <c r="E897" s="1189" t="s">
        <v>3256</v>
      </c>
      <c r="F897" s="1379" t="s">
        <v>1390</v>
      </c>
      <c r="G897" s="1380"/>
      <c r="H897" s="1380"/>
      <c r="I897" s="1380"/>
      <c r="J897" s="1177"/>
      <c r="K897" s="1190">
        <v>31.88</v>
      </c>
      <c r="L897" s="1083"/>
      <c r="M897" s="1083"/>
      <c r="N897" s="1177"/>
      <c r="O897" s="1177"/>
      <c r="P897" s="1177"/>
      <c r="Q897" s="1177"/>
      <c r="R897" s="1085"/>
      <c r="T897" s="1084"/>
      <c r="U897" s="1083"/>
      <c r="V897" s="1083"/>
      <c r="W897" s="1083"/>
      <c r="X897" s="1083"/>
      <c r="Y897" s="1083"/>
      <c r="Z897" s="1083"/>
      <c r="AA897" s="1082"/>
      <c r="AT897" s="1081" t="s">
        <v>1285</v>
      </c>
      <c r="AU897" s="1081" t="s">
        <v>1284</v>
      </c>
      <c r="AV897" s="1080" t="s">
        <v>1284</v>
      </c>
      <c r="AW897" s="1080" t="s">
        <v>3670</v>
      </c>
      <c r="AX897" s="1080" t="s">
        <v>1258</v>
      </c>
      <c r="AY897" s="1081" t="s">
        <v>1262</v>
      </c>
    </row>
    <row r="898" spans="2:51" s="1073" customFormat="1" ht="16.5" customHeight="1">
      <c r="B898" s="1079"/>
      <c r="C898" s="1178"/>
      <c r="D898" s="1178"/>
      <c r="E898" s="1191" t="s">
        <v>3256</v>
      </c>
      <c r="F898" s="1372" t="s">
        <v>1386</v>
      </c>
      <c r="G898" s="1373"/>
      <c r="H898" s="1373"/>
      <c r="I898" s="1373"/>
      <c r="J898" s="1178"/>
      <c r="K898" s="1192">
        <v>213.96</v>
      </c>
      <c r="L898" s="1076"/>
      <c r="M898" s="1076"/>
      <c r="N898" s="1178"/>
      <c r="O898" s="1178"/>
      <c r="P898" s="1178"/>
      <c r="Q898" s="1178"/>
      <c r="R898" s="1078"/>
      <c r="T898" s="1077"/>
      <c r="U898" s="1076"/>
      <c r="V898" s="1076"/>
      <c r="W898" s="1076"/>
      <c r="X898" s="1076"/>
      <c r="Y898" s="1076"/>
      <c r="Z898" s="1076"/>
      <c r="AA898" s="1075"/>
      <c r="AT898" s="1074" t="s">
        <v>1285</v>
      </c>
      <c r="AU898" s="1074" t="s">
        <v>1284</v>
      </c>
      <c r="AV898" s="1073" t="s">
        <v>1261</v>
      </c>
      <c r="AW898" s="1073" t="s">
        <v>3670</v>
      </c>
      <c r="AX898" s="1073" t="s">
        <v>457</v>
      </c>
      <c r="AY898" s="1074" t="s">
        <v>1262</v>
      </c>
    </row>
    <row r="899" spans="2:65" s="1048" customFormat="1" ht="25.5" customHeight="1">
      <c r="B899" s="1072"/>
      <c r="C899" s="1193" t="s">
        <v>1385</v>
      </c>
      <c r="D899" s="1193" t="s">
        <v>1263</v>
      </c>
      <c r="E899" s="1194" t="s">
        <v>1417</v>
      </c>
      <c r="F899" s="1383" t="s">
        <v>1416</v>
      </c>
      <c r="G899" s="1383"/>
      <c r="H899" s="1383"/>
      <c r="I899" s="1383"/>
      <c r="J899" s="1195" t="s">
        <v>1292</v>
      </c>
      <c r="K899" s="1196">
        <v>256.752</v>
      </c>
      <c r="L899" s="1384">
        <v>0</v>
      </c>
      <c r="M899" s="1384"/>
      <c r="N899" s="1385">
        <f>ROUND(L899*K899,2)</f>
        <v>0</v>
      </c>
      <c r="O899" s="1376"/>
      <c r="P899" s="1376"/>
      <c r="Q899" s="1376"/>
      <c r="R899" s="1071"/>
      <c r="T899" s="1057" t="s">
        <v>3256</v>
      </c>
      <c r="U899" s="1070" t="s">
        <v>1256</v>
      </c>
      <c r="V899" s="1065"/>
      <c r="W899" s="1069">
        <f>V899*K899</f>
        <v>0</v>
      </c>
      <c r="X899" s="1069">
        <v>0</v>
      </c>
      <c r="Y899" s="1069">
        <f>X899*K899</f>
        <v>0</v>
      </c>
      <c r="Z899" s="1069">
        <v>0</v>
      </c>
      <c r="AA899" s="1068">
        <f>Z899*K899</f>
        <v>0</v>
      </c>
      <c r="AR899" s="1053" t="s">
        <v>1340</v>
      </c>
      <c r="AT899" s="1053" t="s">
        <v>1263</v>
      </c>
      <c r="AU899" s="1053" t="s">
        <v>1284</v>
      </c>
      <c r="AY899" s="1053" t="s">
        <v>1262</v>
      </c>
      <c r="BE899" s="1052">
        <f>IF(U899="základní",N899,0)</f>
        <v>0</v>
      </c>
      <c r="BF899" s="1052">
        <f>IF(U899="snížená",N899,0)</f>
        <v>0</v>
      </c>
      <c r="BG899" s="1052">
        <f>IF(U899="zákl. přenesená",N899,0)</f>
        <v>0</v>
      </c>
      <c r="BH899" s="1052">
        <f>IF(U899="sníž. přenesená",N899,0)</f>
        <v>0</v>
      </c>
      <c r="BI899" s="1052">
        <f>IF(U899="nulová",N899,0)</f>
        <v>0</v>
      </c>
      <c r="BJ899" s="1053" t="s">
        <v>457</v>
      </c>
      <c r="BK899" s="1052">
        <f>ROUND(L899*K899,2)</f>
        <v>0</v>
      </c>
      <c r="BL899" s="1053" t="s">
        <v>1336</v>
      </c>
      <c r="BM899" s="1053" t="s">
        <v>3707</v>
      </c>
    </row>
    <row r="900" spans="2:65" s="1048" customFormat="1" ht="38.25" customHeight="1">
      <c r="B900" s="1072"/>
      <c r="C900" s="1185" t="s">
        <v>1381</v>
      </c>
      <c r="D900" s="1185" t="s">
        <v>1257</v>
      </c>
      <c r="E900" s="1186" t="s">
        <v>3542</v>
      </c>
      <c r="F900" s="1374" t="s">
        <v>3541</v>
      </c>
      <c r="G900" s="1374"/>
      <c r="H900" s="1374"/>
      <c r="I900" s="1374"/>
      <c r="J900" s="1187" t="s">
        <v>1292</v>
      </c>
      <c r="K900" s="1188">
        <v>539.94</v>
      </c>
      <c r="L900" s="1375">
        <v>0</v>
      </c>
      <c r="M900" s="1375"/>
      <c r="N900" s="1376">
        <f>ROUND(L900*K900,2)</f>
        <v>0</v>
      </c>
      <c r="O900" s="1376"/>
      <c r="P900" s="1376"/>
      <c r="Q900" s="1376"/>
      <c r="R900" s="1071"/>
      <c r="T900" s="1057" t="s">
        <v>3256</v>
      </c>
      <c r="U900" s="1070" t="s">
        <v>1256</v>
      </c>
      <c r="V900" s="1065"/>
      <c r="W900" s="1069">
        <f>V900*K900</f>
        <v>0</v>
      </c>
      <c r="X900" s="1069">
        <v>0</v>
      </c>
      <c r="Y900" s="1069">
        <f>X900*K900</f>
        <v>0</v>
      </c>
      <c r="Z900" s="1069">
        <v>0</v>
      </c>
      <c r="AA900" s="1068">
        <f>Z900*K900</f>
        <v>0</v>
      </c>
      <c r="AR900" s="1053" t="s">
        <v>1336</v>
      </c>
      <c r="AT900" s="1053" t="s">
        <v>1257</v>
      </c>
      <c r="AU900" s="1053" t="s">
        <v>1284</v>
      </c>
      <c r="AY900" s="1053" t="s">
        <v>1262</v>
      </c>
      <c r="BE900" s="1052">
        <f>IF(U900="základní",N900,0)</f>
        <v>0</v>
      </c>
      <c r="BF900" s="1052">
        <f>IF(U900="snížená",N900,0)</f>
        <v>0</v>
      </c>
      <c r="BG900" s="1052">
        <f>IF(U900="zákl. přenesená",N900,0)</f>
        <v>0</v>
      </c>
      <c r="BH900" s="1052">
        <f>IF(U900="sníž. přenesená",N900,0)</f>
        <v>0</v>
      </c>
      <c r="BI900" s="1052">
        <f>IF(U900="nulová",N900,0)</f>
        <v>0</v>
      </c>
      <c r="BJ900" s="1053" t="s">
        <v>457</v>
      </c>
      <c r="BK900" s="1052">
        <f>ROUND(L900*K900,2)</f>
        <v>0</v>
      </c>
      <c r="BL900" s="1053" t="s">
        <v>1336</v>
      </c>
      <c r="BM900" s="1053" t="s">
        <v>3706</v>
      </c>
    </row>
    <row r="901" spans="2:51" s="1080" customFormat="1" ht="16.5" customHeight="1">
      <c r="B901" s="1086"/>
      <c r="C901" s="1177"/>
      <c r="D901" s="1177"/>
      <c r="E901" s="1189" t="s">
        <v>3256</v>
      </c>
      <c r="F901" s="1377" t="s">
        <v>3540</v>
      </c>
      <c r="G901" s="1378"/>
      <c r="H901" s="1378"/>
      <c r="I901" s="1378"/>
      <c r="J901" s="1177"/>
      <c r="K901" s="1190">
        <v>19</v>
      </c>
      <c r="L901" s="1083"/>
      <c r="M901" s="1083"/>
      <c r="N901" s="1177"/>
      <c r="O901" s="1177"/>
      <c r="P901" s="1177"/>
      <c r="Q901" s="1177"/>
      <c r="R901" s="1085"/>
      <c r="T901" s="1084"/>
      <c r="U901" s="1083"/>
      <c r="V901" s="1083"/>
      <c r="W901" s="1083"/>
      <c r="X901" s="1083"/>
      <c r="Y901" s="1083"/>
      <c r="Z901" s="1083"/>
      <c r="AA901" s="1082"/>
      <c r="AT901" s="1081" t="s">
        <v>1285</v>
      </c>
      <c r="AU901" s="1081" t="s">
        <v>1284</v>
      </c>
      <c r="AV901" s="1080" t="s">
        <v>1284</v>
      </c>
      <c r="AW901" s="1080" t="s">
        <v>3670</v>
      </c>
      <c r="AX901" s="1080" t="s">
        <v>1258</v>
      </c>
      <c r="AY901" s="1081" t="s">
        <v>1262</v>
      </c>
    </row>
    <row r="902" spans="2:51" s="1080" customFormat="1" ht="16.5" customHeight="1">
      <c r="B902" s="1086"/>
      <c r="C902" s="1177"/>
      <c r="D902" s="1177"/>
      <c r="E902" s="1189" t="s">
        <v>3256</v>
      </c>
      <c r="F902" s="1379" t="s">
        <v>3539</v>
      </c>
      <c r="G902" s="1380"/>
      <c r="H902" s="1380"/>
      <c r="I902" s="1380"/>
      <c r="J902" s="1177"/>
      <c r="K902" s="1190">
        <v>435.84</v>
      </c>
      <c r="L902" s="1083"/>
      <c r="M902" s="1083"/>
      <c r="N902" s="1177"/>
      <c r="O902" s="1177"/>
      <c r="P902" s="1177"/>
      <c r="Q902" s="1177"/>
      <c r="R902" s="1085"/>
      <c r="T902" s="1084"/>
      <c r="U902" s="1083"/>
      <c r="V902" s="1083"/>
      <c r="W902" s="1083"/>
      <c r="X902" s="1083"/>
      <c r="Y902" s="1083"/>
      <c r="Z902" s="1083"/>
      <c r="AA902" s="1082"/>
      <c r="AT902" s="1081" t="s">
        <v>1285</v>
      </c>
      <c r="AU902" s="1081" t="s">
        <v>1284</v>
      </c>
      <c r="AV902" s="1080" t="s">
        <v>1284</v>
      </c>
      <c r="AW902" s="1080" t="s">
        <v>3670</v>
      </c>
      <c r="AX902" s="1080" t="s">
        <v>1258</v>
      </c>
      <c r="AY902" s="1081" t="s">
        <v>1262</v>
      </c>
    </row>
    <row r="903" spans="2:51" s="1080" customFormat="1" ht="16.5" customHeight="1">
      <c r="B903" s="1086"/>
      <c r="C903" s="1177"/>
      <c r="D903" s="1177"/>
      <c r="E903" s="1189" t="s">
        <v>3256</v>
      </c>
      <c r="F903" s="1379" t="s">
        <v>1389</v>
      </c>
      <c r="G903" s="1380"/>
      <c r="H903" s="1380"/>
      <c r="I903" s="1380"/>
      <c r="J903" s="1177"/>
      <c r="K903" s="1190">
        <v>85.1</v>
      </c>
      <c r="L903" s="1083"/>
      <c r="M903" s="1083"/>
      <c r="N903" s="1177"/>
      <c r="O903" s="1177"/>
      <c r="P903" s="1177"/>
      <c r="Q903" s="1177"/>
      <c r="R903" s="1085"/>
      <c r="T903" s="1084"/>
      <c r="U903" s="1083"/>
      <c r="V903" s="1083"/>
      <c r="W903" s="1083"/>
      <c r="X903" s="1083"/>
      <c r="Y903" s="1083"/>
      <c r="Z903" s="1083"/>
      <c r="AA903" s="1082"/>
      <c r="AT903" s="1081" t="s">
        <v>1285</v>
      </c>
      <c r="AU903" s="1081" t="s">
        <v>1284</v>
      </c>
      <c r="AV903" s="1080" t="s">
        <v>1284</v>
      </c>
      <c r="AW903" s="1080" t="s">
        <v>3670</v>
      </c>
      <c r="AX903" s="1080" t="s">
        <v>1258</v>
      </c>
      <c r="AY903" s="1081" t="s">
        <v>1262</v>
      </c>
    </row>
    <row r="904" spans="2:51" s="1073" customFormat="1" ht="16.5" customHeight="1">
      <c r="B904" s="1079"/>
      <c r="C904" s="1178"/>
      <c r="D904" s="1178"/>
      <c r="E904" s="1191" t="s">
        <v>3256</v>
      </c>
      <c r="F904" s="1372" t="s">
        <v>1386</v>
      </c>
      <c r="G904" s="1373"/>
      <c r="H904" s="1373"/>
      <c r="I904" s="1373"/>
      <c r="J904" s="1178"/>
      <c r="K904" s="1192">
        <v>539.94</v>
      </c>
      <c r="L904" s="1076"/>
      <c r="M904" s="1076"/>
      <c r="N904" s="1178"/>
      <c r="O904" s="1178"/>
      <c r="P904" s="1178"/>
      <c r="Q904" s="1178"/>
      <c r="R904" s="1078"/>
      <c r="T904" s="1077"/>
      <c r="U904" s="1076"/>
      <c r="V904" s="1076"/>
      <c r="W904" s="1076"/>
      <c r="X904" s="1076"/>
      <c r="Y904" s="1076"/>
      <c r="Z904" s="1076"/>
      <c r="AA904" s="1075"/>
      <c r="AT904" s="1074" t="s">
        <v>1285</v>
      </c>
      <c r="AU904" s="1074" t="s">
        <v>1284</v>
      </c>
      <c r="AV904" s="1073" t="s">
        <v>1261</v>
      </c>
      <c r="AW904" s="1073" t="s">
        <v>3670</v>
      </c>
      <c r="AX904" s="1073" t="s">
        <v>457</v>
      </c>
      <c r="AY904" s="1074" t="s">
        <v>1262</v>
      </c>
    </row>
    <row r="905" spans="2:65" s="1048" customFormat="1" ht="25.5" customHeight="1">
      <c r="B905" s="1072"/>
      <c r="C905" s="1193" t="s">
        <v>1371</v>
      </c>
      <c r="D905" s="1193" t="s">
        <v>1263</v>
      </c>
      <c r="E905" s="1194" t="s">
        <v>3538</v>
      </c>
      <c r="F905" s="1392" t="s">
        <v>3897</v>
      </c>
      <c r="G905" s="1383"/>
      <c r="H905" s="1383"/>
      <c r="I905" s="1383"/>
      <c r="J905" s="1195" t="s">
        <v>1292</v>
      </c>
      <c r="K905" s="1196">
        <v>620</v>
      </c>
      <c r="L905" s="1384">
        <v>0</v>
      </c>
      <c r="M905" s="1384"/>
      <c r="N905" s="1385">
        <f>ROUND(L905*K905,2)</f>
        <v>0</v>
      </c>
      <c r="O905" s="1376"/>
      <c r="P905" s="1376"/>
      <c r="Q905" s="1376"/>
      <c r="R905" s="1071"/>
      <c r="T905" s="1057" t="s">
        <v>3256</v>
      </c>
      <c r="U905" s="1070" t="s">
        <v>1256</v>
      </c>
      <c r="V905" s="1065"/>
      <c r="W905" s="1069">
        <f>V905*K905</f>
        <v>0</v>
      </c>
      <c r="X905" s="1069">
        <v>0</v>
      </c>
      <c r="Y905" s="1069">
        <f>X905*K905</f>
        <v>0</v>
      </c>
      <c r="Z905" s="1069">
        <v>0</v>
      </c>
      <c r="AA905" s="1068">
        <f>Z905*K905</f>
        <v>0</v>
      </c>
      <c r="AR905" s="1053" t="s">
        <v>1340</v>
      </c>
      <c r="AT905" s="1053" t="s">
        <v>1263</v>
      </c>
      <c r="AU905" s="1053" t="s">
        <v>1284</v>
      </c>
      <c r="AY905" s="1053" t="s">
        <v>1262</v>
      </c>
      <c r="BE905" s="1052">
        <f>IF(U905="základní",N905,0)</f>
        <v>0</v>
      </c>
      <c r="BF905" s="1052">
        <f>IF(U905="snížená",N905,0)</f>
        <v>0</v>
      </c>
      <c r="BG905" s="1052">
        <f>IF(U905="zákl. přenesená",N905,0)</f>
        <v>0</v>
      </c>
      <c r="BH905" s="1052">
        <f>IF(U905="sníž. přenesená",N905,0)</f>
        <v>0</v>
      </c>
      <c r="BI905" s="1052">
        <f>IF(U905="nulová",N905,0)</f>
        <v>0</v>
      </c>
      <c r="BJ905" s="1053" t="s">
        <v>457</v>
      </c>
      <c r="BK905" s="1052">
        <f>ROUND(L905*K905,2)</f>
        <v>0</v>
      </c>
      <c r="BL905" s="1053" t="s">
        <v>1336</v>
      </c>
      <c r="BM905" s="1053" t="s">
        <v>3705</v>
      </c>
    </row>
    <row r="906" spans="2:65" s="1048" customFormat="1" ht="25.5" customHeight="1">
      <c r="B906" s="1072"/>
      <c r="C906" s="1185" t="s">
        <v>1369</v>
      </c>
      <c r="D906" s="1185" t="s">
        <v>1257</v>
      </c>
      <c r="E906" s="1186" t="s">
        <v>1412</v>
      </c>
      <c r="F906" s="1374" t="s">
        <v>1411</v>
      </c>
      <c r="G906" s="1374"/>
      <c r="H906" s="1374"/>
      <c r="I906" s="1374"/>
      <c r="J906" s="1187" t="s">
        <v>1292</v>
      </c>
      <c r="K906" s="1188">
        <v>539.59</v>
      </c>
      <c r="L906" s="1375">
        <v>0</v>
      </c>
      <c r="M906" s="1375"/>
      <c r="N906" s="1376">
        <f>ROUND(L906*K906,2)</f>
        <v>0</v>
      </c>
      <c r="O906" s="1376"/>
      <c r="P906" s="1376"/>
      <c r="Q906" s="1376"/>
      <c r="R906" s="1071"/>
      <c r="T906" s="1057" t="s">
        <v>3256</v>
      </c>
      <c r="U906" s="1070" t="s">
        <v>1256</v>
      </c>
      <c r="V906" s="1065"/>
      <c r="W906" s="1069">
        <f>V906*K906</f>
        <v>0</v>
      </c>
      <c r="X906" s="1069">
        <v>0</v>
      </c>
      <c r="Y906" s="1069">
        <f>X906*K906</f>
        <v>0</v>
      </c>
      <c r="Z906" s="1069">
        <v>0</v>
      </c>
      <c r="AA906" s="1068">
        <f>Z906*K906</f>
        <v>0</v>
      </c>
      <c r="AR906" s="1053" t="s">
        <v>1336</v>
      </c>
      <c r="AT906" s="1053" t="s">
        <v>1257</v>
      </c>
      <c r="AU906" s="1053" t="s">
        <v>1284</v>
      </c>
      <c r="AY906" s="1053" t="s">
        <v>1262</v>
      </c>
      <c r="BE906" s="1052">
        <f>IF(U906="základní",N906,0)</f>
        <v>0</v>
      </c>
      <c r="BF906" s="1052">
        <f>IF(U906="snížená",N906,0)</f>
        <v>0</v>
      </c>
      <c r="BG906" s="1052">
        <f>IF(U906="zákl. přenesená",N906,0)</f>
        <v>0</v>
      </c>
      <c r="BH906" s="1052">
        <f>IF(U906="sníž. přenesená",N906,0)</f>
        <v>0</v>
      </c>
      <c r="BI906" s="1052">
        <f>IF(U906="nulová",N906,0)</f>
        <v>0</v>
      </c>
      <c r="BJ906" s="1053" t="s">
        <v>457</v>
      </c>
      <c r="BK906" s="1052">
        <f>ROUND(L906*K906,2)</f>
        <v>0</v>
      </c>
      <c r="BL906" s="1053" t="s">
        <v>1336</v>
      </c>
      <c r="BM906" s="1053" t="s">
        <v>3704</v>
      </c>
    </row>
    <row r="907" spans="2:51" s="1080" customFormat="1" ht="16.5" customHeight="1">
      <c r="B907" s="1086"/>
      <c r="C907" s="1177"/>
      <c r="D907" s="1177"/>
      <c r="E907" s="1189" t="s">
        <v>3256</v>
      </c>
      <c r="F907" s="1377" t="s">
        <v>1410</v>
      </c>
      <c r="G907" s="1378"/>
      <c r="H907" s="1378"/>
      <c r="I907" s="1378"/>
      <c r="J907" s="1177"/>
      <c r="K907" s="1190">
        <v>539.59</v>
      </c>
      <c r="L907" s="1083"/>
      <c r="M907" s="1083"/>
      <c r="N907" s="1177"/>
      <c r="O907" s="1177"/>
      <c r="P907" s="1177"/>
      <c r="Q907" s="1177"/>
      <c r="R907" s="1085"/>
      <c r="T907" s="1084"/>
      <c r="U907" s="1083"/>
      <c r="V907" s="1083"/>
      <c r="W907" s="1083"/>
      <c r="X907" s="1083"/>
      <c r="Y907" s="1083"/>
      <c r="Z907" s="1083"/>
      <c r="AA907" s="1082"/>
      <c r="AT907" s="1081" t="s">
        <v>1285</v>
      </c>
      <c r="AU907" s="1081" t="s">
        <v>1284</v>
      </c>
      <c r="AV907" s="1080" t="s">
        <v>1284</v>
      </c>
      <c r="AW907" s="1080" t="s">
        <v>3670</v>
      </c>
      <c r="AX907" s="1080" t="s">
        <v>1258</v>
      </c>
      <c r="AY907" s="1081" t="s">
        <v>1262</v>
      </c>
    </row>
    <row r="908" spans="2:51" s="1073" customFormat="1" ht="16.5" customHeight="1">
      <c r="B908" s="1079"/>
      <c r="C908" s="1178"/>
      <c r="D908" s="1178"/>
      <c r="E908" s="1191" t="s">
        <v>3256</v>
      </c>
      <c r="F908" s="1372" t="s">
        <v>1386</v>
      </c>
      <c r="G908" s="1373"/>
      <c r="H908" s="1373"/>
      <c r="I908" s="1373"/>
      <c r="J908" s="1178"/>
      <c r="K908" s="1192">
        <v>539.59</v>
      </c>
      <c r="L908" s="1076"/>
      <c r="M908" s="1076"/>
      <c r="N908" s="1178"/>
      <c r="O908" s="1178"/>
      <c r="P908" s="1178"/>
      <c r="Q908" s="1178"/>
      <c r="R908" s="1078"/>
      <c r="T908" s="1077"/>
      <c r="U908" s="1076"/>
      <c r="V908" s="1076"/>
      <c r="W908" s="1076"/>
      <c r="X908" s="1076"/>
      <c r="Y908" s="1076"/>
      <c r="Z908" s="1076"/>
      <c r="AA908" s="1075"/>
      <c r="AT908" s="1074" t="s">
        <v>1285</v>
      </c>
      <c r="AU908" s="1074" t="s">
        <v>1284</v>
      </c>
      <c r="AV908" s="1073" t="s">
        <v>1261</v>
      </c>
      <c r="AW908" s="1073" t="s">
        <v>3670</v>
      </c>
      <c r="AX908" s="1073" t="s">
        <v>457</v>
      </c>
      <c r="AY908" s="1074" t="s">
        <v>1262</v>
      </c>
    </row>
    <row r="909" spans="2:65" s="1048" customFormat="1" ht="25.5" customHeight="1">
      <c r="B909" s="1072"/>
      <c r="C909" s="1185" t="s">
        <v>1363</v>
      </c>
      <c r="D909" s="1185" t="s">
        <v>1257</v>
      </c>
      <c r="E909" s="1186" t="s">
        <v>1408</v>
      </c>
      <c r="F909" s="1374" t="s">
        <v>1407</v>
      </c>
      <c r="G909" s="1374"/>
      <c r="H909" s="1374"/>
      <c r="I909" s="1374"/>
      <c r="J909" s="1187" t="s">
        <v>1287</v>
      </c>
      <c r="K909" s="1188">
        <v>5.526</v>
      </c>
      <c r="L909" s="1375">
        <v>0</v>
      </c>
      <c r="M909" s="1375"/>
      <c r="N909" s="1376">
        <f>ROUND(L909*K909,2)</f>
        <v>0</v>
      </c>
      <c r="O909" s="1376"/>
      <c r="P909" s="1376"/>
      <c r="Q909" s="1376"/>
      <c r="R909" s="1071"/>
      <c r="T909" s="1057" t="s">
        <v>3256</v>
      </c>
      <c r="U909" s="1070" t="s">
        <v>1256</v>
      </c>
      <c r="V909" s="1065"/>
      <c r="W909" s="1069">
        <f>V909*K909</f>
        <v>0</v>
      </c>
      <c r="X909" s="1069">
        <v>0</v>
      </c>
      <c r="Y909" s="1069">
        <f>X909*K909</f>
        <v>0</v>
      </c>
      <c r="Z909" s="1069">
        <v>0</v>
      </c>
      <c r="AA909" s="1068">
        <f>Z909*K909</f>
        <v>0</v>
      </c>
      <c r="AR909" s="1053" t="s">
        <v>1336</v>
      </c>
      <c r="AT909" s="1053" t="s">
        <v>1257</v>
      </c>
      <c r="AU909" s="1053" t="s">
        <v>1284</v>
      </c>
      <c r="AY909" s="1053" t="s">
        <v>1262</v>
      </c>
      <c r="BE909" s="1052">
        <f>IF(U909="základní",N909,0)</f>
        <v>0</v>
      </c>
      <c r="BF909" s="1052">
        <f>IF(U909="snížená",N909,0)</f>
        <v>0</v>
      </c>
      <c r="BG909" s="1052">
        <f>IF(U909="zákl. přenesená",N909,0)</f>
        <v>0</v>
      </c>
      <c r="BH909" s="1052">
        <f>IF(U909="sníž. přenesená",N909,0)</f>
        <v>0</v>
      </c>
      <c r="BI909" s="1052">
        <f>IF(U909="nulová",N909,0)</f>
        <v>0</v>
      </c>
      <c r="BJ909" s="1053" t="s">
        <v>457</v>
      </c>
      <c r="BK909" s="1052">
        <f>ROUND(L909*K909,2)</f>
        <v>0</v>
      </c>
      <c r="BL909" s="1053" t="s">
        <v>1336</v>
      </c>
      <c r="BM909" s="1053" t="s">
        <v>3703</v>
      </c>
    </row>
    <row r="910" spans="2:63" s="1087" customFormat="1" ht="29.85" customHeight="1">
      <c r="B910" s="1096"/>
      <c r="C910" s="1182"/>
      <c r="D910" s="1184" t="s">
        <v>1406</v>
      </c>
      <c r="E910" s="1184"/>
      <c r="F910" s="1184"/>
      <c r="G910" s="1184"/>
      <c r="H910" s="1184"/>
      <c r="I910" s="1184"/>
      <c r="J910" s="1184"/>
      <c r="K910" s="1184"/>
      <c r="L910" s="1097"/>
      <c r="M910" s="1097"/>
      <c r="N910" s="1388">
        <f>BK910</f>
        <v>0</v>
      </c>
      <c r="O910" s="1389"/>
      <c r="P910" s="1389"/>
      <c r="Q910" s="1389"/>
      <c r="R910" s="1095"/>
      <c r="T910" s="1094"/>
      <c r="U910" s="1092"/>
      <c r="V910" s="1092"/>
      <c r="W910" s="1093">
        <f>SUM(W911:W930)</f>
        <v>0</v>
      </c>
      <c r="X910" s="1092"/>
      <c r="Y910" s="1093">
        <f>SUM(Y911:Y930)</f>
        <v>0</v>
      </c>
      <c r="Z910" s="1092"/>
      <c r="AA910" s="1091">
        <f>SUM(AA911:AA930)</f>
        <v>0</v>
      </c>
      <c r="AR910" s="1089" t="s">
        <v>1284</v>
      </c>
      <c r="AT910" s="1090" t="s">
        <v>1259</v>
      </c>
      <c r="AU910" s="1090" t="s">
        <v>457</v>
      </c>
      <c r="AY910" s="1089" t="s">
        <v>1262</v>
      </c>
      <c r="BK910" s="1088">
        <f>SUM(BK911:BK930)</f>
        <v>0</v>
      </c>
    </row>
    <row r="911" spans="2:65" s="1048" customFormat="1" ht="25.5" customHeight="1">
      <c r="B911" s="1072"/>
      <c r="C911" s="1185" t="s">
        <v>1359</v>
      </c>
      <c r="D911" s="1185" t="s">
        <v>1257</v>
      </c>
      <c r="E911" s="1186" t="s">
        <v>1404</v>
      </c>
      <c r="F911" s="1374" t="s">
        <v>3537</v>
      </c>
      <c r="G911" s="1374"/>
      <c r="H911" s="1374"/>
      <c r="I911" s="1374"/>
      <c r="J911" s="1187" t="s">
        <v>1292</v>
      </c>
      <c r="K911" s="1188">
        <v>265.97</v>
      </c>
      <c r="L911" s="1375">
        <v>0</v>
      </c>
      <c r="M911" s="1375"/>
      <c r="N911" s="1376">
        <f>ROUND(L911*K911,2)</f>
        <v>0</v>
      </c>
      <c r="O911" s="1376"/>
      <c r="P911" s="1376"/>
      <c r="Q911" s="1376"/>
      <c r="R911" s="1071"/>
      <c r="T911" s="1057" t="s">
        <v>3256</v>
      </c>
      <c r="U911" s="1070" t="s">
        <v>1256</v>
      </c>
      <c r="V911" s="1065"/>
      <c r="W911" s="1069">
        <f>V911*K911</f>
        <v>0</v>
      </c>
      <c r="X911" s="1069">
        <v>0</v>
      </c>
      <c r="Y911" s="1069">
        <f>X911*K911</f>
        <v>0</v>
      </c>
      <c r="Z911" s="1069">
        <v>0</v>
      </c>
      <c r="AA911" s="1068">
        <f>Z911*K911</f>
        <v>0</v>
      </c>
      <c r="AR911" s="1053" t="s">
        <v>1336</v>
      </c>
      <c r="AT911" s="1053" t="s">
        <v>1257</v>
      </c>
      <c r="AU911" s="1053" t="s">
        <v>1284</v>
      </c>
      <c r="AY911" s="1053" t="s">
        <v>1262</v>
      </c>
      <c r="BE911" s="1052">
        <f>IF(U911="základní",N911,0)</f>
        <v>0</v>
      </c>
      <c r="BF911" s="1052">
        <f>IF(U911="snížená",N911,0)</f>
        <v>0</v>
      </c>
      <c r="BG911" s="1052">
        <f>IF(U911="zákl. přenesená",N911,0)</f>
        <v>0</v>
      </c>
      <c r="BH911" s="1052">
        <f>IF(U911="sníž. přenesená",N911,0)</f>
        <v>0</v>
      </c>
      <c r="BI911" s="1052">
        <f>IF(U911="nulová",N911,0)</f>
        <v>0</v>
      </c>
      <c r="BJ911" s="1053" t="s">
        <v>457</v>
      </c>
      <c r="BK911" s="1052">
        <f>ROUND(L911*K911,2)</f>
        <v>0</v>
      </c>
      <c r="BL911" s="1053" t="s">
        <v>1336</v>
      </c>
      <c r="BM911" s="1053" t="s">
        <v>3702</v>
      </c>
    </row>
    <row r="912" spans="2:51" s="1080" customFormat="1" ht="16.5" customHeight="1">
      <c r="B912" s="1086"/>
      <c r="C912" s="1177"/>
      <c r="D912" s="1177"/>
      <c r="E912" s="1189" t="s">
        <v>3256</v>
      </c>
      <c r="F912" s="1377" t="s">
        <v>1403</v>
      </c>
      <c r="G912" s="1378"/>
      <c r="H912" s="1378"/>
      <c r="I912" s="1378"/>
      <c r="J912" s="1177"/>
      <c r="K912" s="1190">
        <v>167.89</v>
      </c>
      <c r="L912" s="1083"/>
      <c r="M912" s="1083"/>
      <c r="N912" s="1177"/>
      <c r="O912" s="1177"/>
      <c r="P912" s="1177"/>
      <c r="Q912" s="1177"/>
      <c r="R912" s="1085"/>
      <c r="T912" s="1084"/>
      <c r="U912" s="1083"/>
      <c r="V912" s="1083"/>
      <c r="W912" s="1083"/>
      <c r="X912" s="1083"/>
      <c r="Y912" s="1083"/>
      <c r="Z912" s="1083"/>
      <c r="AA912" s="1082"/>
      <c r="AT912" s="1081" t="s">
        <v>1285</v>
      </c>
      <c r="AU912" s="1081" t="s">
        <v>1284</v>
      </c>
      <c r="AV912" s="1080" t="s">
        <v>1284</v>
      </c>
      <c r="AW912" s="1080" t="s">
        <v>3670</v>
      </c>
      <c r="AX912" s="1080" t="s">
        <v>1258</v>
      </c>
      <c r="AY912" s="1081" t="s">
        <v>1262</v>
      </c>
    </row>
    <row r="913" spans="2:51" s="1080" customFormat="1" ht="16.5" customHeight="1">
      <c r="B913" s="1086"/>
      <c r="C913" s="1177"/>
      <c r="D913" s="1177"/>
      <c r="E913" s="1189" t="s">
        <v>3256</v>
      </c>
      <c r="F913" s="1379" t="s">
        <v>1402</v>
      </c>
      <c r="G913" s="1380"/>
      <c r="H913" s="1380"/>
      <c r="I913" s="1380"/>
      <c r="J913" s="1177"/>
      <c r="K913" s="1190">
        <v>56.31</v>
      </c>
      <c r="L913" s="1083"/>
      <c r="M913" s="1083"/>
      <c r="N913" s="1177"/>
      <c r="O913" s="1177"/>
      <c r="P913" s="1177"/>
      <c r="Q913" s="1177"/>
      <c r="R913" s="1085"/>
      <c r="T913" s="1084"/>
      <c r="U913" s="1083"/>
      <c r="V913" s="1083"/>
      <c r="W913" s="1083"/>
      <c r="X913" s="1083"/>
      <c r="Y913" s="1083"/>
      <c r="Z913" s="1083"/>
      <c r="AA913" s="1082"/>
      <c r="AT913" s="1081" t="s">
        <v>1285</v>
      </c>
      <c r="AU913" s="1081" t="s">
        <v>1284</v>
      </c>
      <c r="AV913" s="1080" t="s">
        <v>1284</v>
      </c>
      <c r="AW913" s="1080" t="s">
        <v>3670</v>
      </c>
      <c r="AX913" s="1080" t="s">
        <v>1258</v>
      </c>
      <c r="AY913" s="1081" t="s">
        <v>1262</v>
      </c>
    </row>
    <row r="914" spans="2:51" s="1080" customFormat="1" ht="16.5" customHeight="1">
      <c r="B914" s="1086"/>
      <c r="C914" s="1177"/>
      <c r="D914" s="1177"/>
      <c r="E914" s="1189" t="s">
        <v>3256</v>
      </c>
      <c r="F914" s="1379" t="s">
        <v>1401</v>
      </c>
      <c r="G914" s="1380"/>
      <c r="H914" s="1380"/>
      <c r="I914" s="1380"/>
      <c r="J914" s="1177"/>
      <c r="K914" s="1190">
        <v>36.27</v>
      </c>
      <c r="L914" s="1083"/>
      <c r="M914" s="1083"/>
      <c r="N914" s="1177"/>
      <c r="O914" s="1177"/>
      <c r="P914" s="1177"/>
      <c r="Q914" s="1177"/>
      <c r="R914" s="1085"/>
      <c r="T914" s="1084"/>
      <c r="U914" s="1083"/>
      <c r="V914" s="1083"/>
      <c r="W914" s="1083"/>
      <c r="X914" s="1083"/>
      <c r="Y914" s="1083"/>
      <c r="Z914" s="1083"/>
      <c r="AA914" s="1082"/>
      <c r="AT914" s="1081" t="s">
        <v>1285</v>
      </c>
      <c r="AU914" s="1081" t="s">
        <v>1284</v>
      </c>
      <c r="AV914" s="1080" t="s">
        <v>1284</v>
      </c>
      <c r="AW914" s="1080" t="s">
        <v>3670</v>
      </c>
      <c r="AX914" s="1080" t="s">
        <v>1258</v>
      </c>
      <c r="AY914" s="1081" t="s">
        <v>1262</v>
      </c>
    </row>
    <row r="915" spans="2:51" s="1080" customFormat="1" ht="16.5" customHeight="1">
      <c r="B915" s="1086"/>
      <c r="C915" s="1177"/>
      <c r="D915" s="1177"/>
      <c r="E915" s="1189" t="s">
        <v>3256</v>
      </c>
      <c r="F915" s="1379" t="s">
        <v>1400</v>
      </c>
      <c r="G915" s="1380"/>
      <c r="H915" s="1380"/>
      <c r="I915" s="1380"/>
      <c r="J915" s="1177"/>
      <c r="K915" s="1190">
        <v>5.5</v>
      </c>
      <c r="L915" s="1083"/>
      <c r="M915" s="1083"/>
      <c r="N915" s="1177"/>
      <c r="O915" s="1177"/>
      <c r="P915" s="1177"/>
      <c r="Q915" s="1177"/>
      <c r="R915" s="1085"/>
      <c r="T915" s="1084"/>
      <c r="U915" s="1083"/>
      <c r="V915" s="1083"/>
      <c r="W915" s="1083"/>
      <c r="X915" s="1083"/>
      <c r="Y915" s="1083"/>
      <c r="Z915" s="1083"/>
      <c r="AA915" s="1082"/>
      <c r="AT915" s="1081" t="s">
        <v>1285</v>
      </c>
      <c r="AU915" s="1081" t="s">
        <v>1284</v>
      </c>
      <c r="AV915" s="1080" t="s">
        <v>1284</v>
      </c>
      <c r="AW915" s="1080" t="s">
        <v>3670</v>
      </c>
      <c r="AX915" s="1080" t="s">
        <v>1258</v>
      </c>
      <c r="AY915" s="1081" t="s">
        <v>1262</v>
      </c>
    </row>
    <row r="916" spans="2:51" s="1073" customFormat="1" ht="16.5" customHeight="1">
      <c r="B916" s="1079"/>
      <c r="C916" s="1178"/>
      <c r="D916" s="1178"/>
      <c r="E916" s="1191" t="s">
        <v>3256</v>
      </c>
      <c r="F916" s="1372" t="s">
        <v>1386</v>
      </c>
      <c r="G916" s="1373"/>
      <c r="H916" s="1373"/>
      <c r="I916" s="1373"/>
      <c r="J916" s="1178"/>
      <c r="K916" s="1192">
        <v>265.97</v>
      </c>
      <c r="L916" s="1076"/>
      <c r="M916" s="1076"/>
      <c r="N916" s="1178"/>
      <c r="O916" s="1178"/>
      <c r="P916" s="1178"/>
      <c r="Q916" s="1178"/>
      <c r="R916" s="1078"/>
      <c r="T916" s="1077"/>
      <c r="U916" s="1076"/>
      <c r="V916" s="1076"/>
      <c r="W916" s="1076"/>
      <c r="X916" s="1076"/>
      <c r="Y916" s="1076"/>
      <c r="Z916" s="1076"/>
      <c r="AA916" s="1075"/>
      <c r="AT916" s="1074" t="s">
        <v>1285</v>
      </c>
      <c r="AU916" s="1074" t="s">
        <v>1284</v>
      </c>
      <c r="AV916" s="1073" t="s">
        <v>1261</v>
      </c>
      <c r="AW916" s="1073" t="s">
        <v>3670</v>
      </c>
      <c r="AX916" s="1073" t="s">
        <v>457</v>
      </c>
      <c r="AY916" s="1074" t="s">
        <v>1262</v>
      </c>
    </row>
    <row r="917" spans="2:65" s="1048" customFormat="1" ht="25.5" customHeight="1">
      <c r="B917" s="1072"/>
      <c r="C917" s="1185" t="s">
        <v>1354</v>
      </c>
      <c r="D917" s="1185" t="s">
        <v>1257</v>
      </c>
      <c r="E917" s="1186" t="s">
        <v>1398</v>
      </c>
      <c r="F917" s="1374" t="s">
        <v>3536</v>
      </c>
      <c r="G917" s="1374"/>
      <c r="H917" s="1374"/>
      <c r="I917" s="1374"/>
      <c r="J917" s="1187" t="s">
        <v>1292</v>
      </c>
      <c r="K917" s="1188">
        <v>1465.91</v>
      </c>
      <c r="L917" s="1375">
        <v>0</v>
      </c>
      <c r="M917" s="1375"/>
      <c r="N917" s="1376">
        <f>ROUND(L917*K917,2)</f>
        <v>0</v>
      </c>
      <c r="O917" s="1376"/>
      <c r="P917" s="1376"/>
      <c r="Q917" s="1376"/>
      <c r="R917" s="1071"/>
      <c r="T917" s="1057" t="s">
        <v>3256</v>
      </c>
      <c r="U917" s="1070" t="s">
        <v>1256</v>
      </c>
      <c r="V917" s="1065"/>
      <c r="W917" s="1069">
        <f>V917*K917</f>
        <v>0</v>
      </c>
      <c r="X917" s="1069">
        <v>0</v>
      </c>
      <c r="Y917" s="1069">
        <f>X917*K917</f>
        <v>0</v>
      </c>
      <c r="Z917" s="1069">
        <v>0</v>
      </c>
      <c r="AA917" s="1068">
        <f>Z917*K917</f>
        <v>0</v>
      </c>
      <c r="AR917" s="1053" t="s">
        <v>1336</v>
      </c>
      <c r="AT917" s="1053" t="s">
        <v>1257</v>
      </c>
      <c r="AU917" s="1053" t="s">
        <v>1284</v>
      </c>
      <c r="AY917" s="1053" t="s">
        <v>1262</v>
      </c>
      <c r="BE917" s="1052">
        <f>IF(U917="základní",N917,0)</f>
        <v>0</v>
      </c>
      <c r="BF917" s="1052">
        <f>IF(U917="snížená",N917,0)</f>
        <v>0</v>
      </c>
      <c r="BG917" s="1052">
        <f>IF(U917="zákl. přenesená",N917,0)</f>
        <v>0</v>
      </c>
      <c r="BH917" s="1052">
        <f>IF(U917="sníž. přenesená",N917,0)</f>
        <v>0</v>
      </c>
      <c r="BI917" s="1052">
        <f>IF(U917="nulová",N917,0)</f>
        <v>0</v>
      </c>
      <c r="BJ917" s="1053" t="s">
        <v>457</v>
      </c>
      <c r="BK917" s="1052">
        <f>ROUND(L917*K917,2)</f>
        <v>0</v>
      </c>
      <c r="BL917" s="1053" t="s">
        <v>1336</v>
      </c>
      <c r="BM917" s="1053" t="s">
        <v>3701</v>
      </c>
    </row>
    <row r="918" spans="2:51" s="1080" customFormat="1" ht="16.5" customHeight="1">
      <c r="B918" s="1086"/>
      <c r="C918" s="1177"/>
      <c r="D918" s="1177"/>
      <c r="E918" s="1189" t="s">
        <v>3256</v>
      </c>
      <c r="F918" s="1377" t="s">
        <v>1397</v>
      </c>
      <c r="G918" s="1378"/>
      <c r="H918" s="1378"/>
      <c r="I918" s="1378"/>
      <c r="J918" s="1177"/>
      <c r="K918" s="1190">
        <v>80</v>
      </c>
      <c r="L918" s="1083"/>
      <c r="M918" s="1083"/>
      <c r="N918" s="1177"/>
      <c r="O918" s="1177"/>
      <c r="P918" s="1177"/>
      <c r="Q918" s="1177"/>
      <c r="R918" s="1085"/>
      <c r="T918" s="1084"/>
      <c r="U918" s="1083"/>
      <c r="V918" s="1083"/>
      <c r="W918" s="1083"/>
      <c r="X918" s="1083"/>
      <c r="Y918" s="1083"/>
      <c r="Z918" s="1083"/>
      <c r="AA918" s="1082"/>
      <c r="AT918" s="1081" t="s">
        <v>1285</v>
      </c>
      <c r="AU918" s="1081" t="s">
        <v>1284</v>
      </c>
      <c r="AV918" s="1080" t="s">
        <v>1284</v>
      </c>
      <c r="AW918" s="1080" t="s">
        <v>3670</v>
      </c>
      <c r="AX918" s="1080" t="s">
        <v>1258</v>
      </c>
      <c r="AY918" s="1081" t="s">
        <v>1262</v>
      </c>
    </row>
    <row r="919" spans="2:51" s="1080" customFormat="1" ht="16.5" customHeight="1">
      <c r="B919" s="1086"/>
      <c r="C919" s="1177"/>
      <c r="D919" s="1177"/>
      <c r="E919" s="1189" t="s">
        <v>3256</v>
      </c>
      <c r="F919" s="1379" t="s">
        <v>1396</v>
      </c>
      <c r="G919" s="1380"/>
      <c r="H919" s="1380"/>
      <c r="I919" s="1380"/>
      <c r="J919" s="1177"/>
      <c r="K919" s="1190">
        <v>226.43</v>
      </c>
      <c r="L919" s="1083"/>
      <c r="M919" s="1083"/>
      <c r="N919" s="1177"/>
      <c r="O919" s="1177"/>
      <c r="P919" s="1177"/>
      <c r="Q919" s="1177"/>
      <c r="R919" s="1085"/>
      <c r="T919" s="1084"/>
      <c r="U919" s="1083"/>
      <c r="V919" s="1083"/>
      <c r="W919" s="1083"/>
      <c r="X919" s="1083"/>
      <c r="Y919" s="1083"/>
      <c r="Z919" s="1083"/>
      <c r="AA919" s="1082"/>
      <c r="AT919" s="1081" t="s">
        <v>1285</v>
      </c>
      <c r="AU919" s="1081" t="s">
        <v>1284</v>
      </c>
      <c r="AV919" s="1080" t="s">
        <v>1284</v>
      </c>
      <c r="AW919" s="1080" t="s">
        <v>3670</v>
      </c>
      <c r="AX919" s="1080" t="s">
        <v>1258</v>
      </c>
      <c r="AY919" s="1081" t="s">
        <v>1262</v>
      </c>
    </row>
    <row r="920" spans="2:51" s="1080" customFormat="1" ht="16.5" customHeight="1">
      <c r="B920" s="1086"/>
      <c r="C920" s="1177"/>
      <c r="D920" s="1177"/>
      <c r="E920" s="1189" t="s">
        <v>3256</v>
      </c>
      <c r="F920" s="1379" t="s">
        <v>1395</v>
      </c>
      <c r="G920" s="1380"/>
      <c r="H920" s="1380"/>
      <c r="I920" s="1380"/>
      <c r="J920" s="1177"/>
      <c r="K920" s="1190">
        <v>17.44</v>
      </c>
      <c r="L920" s="1083"/>
      <c r="M920" s="1083"/>
      <c r="N920" s="1177"/>
      <c r="O920" s="1177"/>
      <c r="P920" s="1177"/>
      <c r="Q920" s="1177"/>
      <c r="R920" s="1085"/>
      <c r="T920" s="1084"/>
      <c r="U920" s="1083"/>
      <c r="V920" s="1083"/>
      <c r="W920" s="1083"/>
      <c r="X920" s="1083"/>
      <c r="Y920" s="1083"/>
      <c r="Z920" s="1083"/>
      <c r="AA920" s="1082"/>
      <c r="AT920" s="1081" t="s">
        <v>1285</v>
      </c>
      <c r="AU920" s="1081" t="s">
        <v>1284</v>
      </c>
      <c r="AV920" s="1080" t="s">
        <v>1284</v>
      </c>
      <c r="AW920" s="1080" t="s">
        <v>3670</v>
      </c>
      <c r="AX920" s="1080" t="s">
        <v>1258</v>
      </c>
      <c r="AY920" s="1081" t="s">
        <v>1262</v>
      </c>
    </row>
    <row r="921" spans="2:51" s="1080" customFormat="1" ht="16.5" customHeight="1">
      <c r="B921" s="1086"/>
      <c r="C921" s="1177"/>
      <c r="D921" s="1177"/>
      <c r="E921" s="1189" t="s">
        <v>3256</v>
      </c>
      <c r="F921" s="1379" t="s">
        <v>1394</v>
      </c>
      <c r="G921" s="1380"/>
      <c r="H921" s="1380"/>
      <c r="I921" s="1380"/>
      <c r="J921" s="1177"/>
      <c r="K921" s="1190">
        <v>36.88</v>
      </c>
      <c r="L921" s="1083"/>
      <c r="M921" s="1083"/>
      <c r="N921" s="1177"/>
      <c r="O921" s="1177"/>
      <c r="P921" s="1177"/>
      <c r="Q921" s="1177"/>
      <c r="R921" s="1085"/>
      <c r="T921" s="1084"/>
      <c r="U921" s="1083"/>
      <c r="V921" s="1083"/>
      <c r="W921" s="1083"/>
      <c r="X921" s="1083"/>
      <c r="Y921" s="1083"/>
      <c r="Z921" s="1083"/>
      <c r="AA921" s="1082"/>
      <c r="AT921" s="1081" t="s">
        <v>1285</v>
      </c>
      <c r="AU921" s="1081" t="s">
        <v>1284</v>
      </c>
      <c r="AV921" s="1080" t="s">
        <v>1284</v>
      </c>
      <c r="AW921" s="1080" t="s">
        <v>3670</v>
      </c>
      <c r="AX921" s="1080" t="s">
        <v>1258</v>
      </c>
      <c r="AY921" s="1081" t="s">
        <v>1262</v>
      </c>
    </row>
    <row r="922" spans="2:51" s="1080" customFormat="1" ht="16.5" customHeight="1">
      <c r="B922" s="1086"/>
      <c r="C922" s="1177"/>
      <c r="D922" s="1177"/>
      <c r="E922" s="1189" t="s">
        <v>3256</v>
      </c>
      <c r="F922" s="1379" t="s">
        <v>1393</v>
      </c>
      <c r="G922" s="1380"/>
      <c r="H922" s="1380"/>
      <c r="I922" s="1380"/>
      <c r="J922" s="1177"/>
      <c r="K922" s="1190">
        <v>157.08</v>
      </c>
      <c r="L922" s="1083"/>
      <c r="M922" s="1083"/>
      <c r="N922" s="1177"/>
      <c r="O922" s="1177"/>
      <c r="P922" s="1177"/>
      <c r="Q922" s="1177"/>
      <c r="R922" s="1085"/>
      <c r="T922" s="1084"/>
      <c r="U922" s="1083"/>
      <c r="V922" s="1083"/>
      <c r="W922" s="1083"/>
      <c r="X922" s="1083"/>
      <c r="Y922" s="1083"/>
      <c r="Z922" s="1083"/>
      <c r="AA922" s="1082"/>
      <c r="AT922" s="1081" t="s">
        <v>1285</v>
      </c>
      <c r="AU922" s="1081" t="s">
        <v>1284</v>
      </c>
      <c r="AV922" s="1080" t="s">
        <v>1284</v>
      </c>
      <c r="AW922" s="1080" t="s">
        <v>3670</v>
      </c>
      <c r="AX922" s="1080" t="s">
        <v>1258</v>
      </c>
      <c r="AY922" s="1081" t="s">
        <v>1262</v>
      </c>
    </row>
    <row r="923" spans="2:51" s="1080" customFormat="1" ht="16.5" customHeight="1">
      <c r="B923" s="1086"/>
      <c r="C923" s="1177"/>
      <c r="D923" s="1177"/>
      <c r="E923" s="1189" t="s">
        <v>3256</v>
      </c>
      <c r="F923" s="1379" t="s">
        <v>1392</v>
      </c>
      <c r="G923" s="1380"/>
      <c r="H923" s="1380"/>
      <c r="I923" s="1380"/>
      <c r="J923" s="1177"/>
      <c r="K923" s="1190">
        <v>398.96</v>
      </c>
      <c r="L923" s="1083"/>
      <c r="M923" s="1083"/>
      <c r="N923" s="1177"/>
      <c r="O923" s="1177"/>
      <c r="P923" s="1177"/>
      <c r="Q923" s="1177"/>
      <c r="R923" s="1085"/>
      <c r="T923" s="1084"/>
      <c r="U923" s="1083"/>
      <c r="V923" s="1083"/>
      <c r="W923" s="1083"/>
      <c r="X923" s="1083"/>
      <c r="Y923" s="1083"/>
      <c r="Z923" s="1083"/>
      <c r="AA923" s="1082"/>
      <c r="AT923" s="1081" t="s">
        <v>1285</v>
      </c>
      <c r="AU923" s="1081" t="s">
        <v>1284</v>
      </c>
      <c r="AV923" s="1080" t="s">
        <v>1284</v>
      </c>
      <c r="AW923" s="1080" t="s">
        <v>3670</v>
      </c>
      <c r="AX923" s="1080" t="s">
        <v>1258</v>
      </c>
      <c r="AY923" s="1081" t="s">
        <v>1262</v>
      </c>
    </row>
    <row r="924" spans="2:51" s="1080" customFormat="1" ht="16.5" customHeight="1">
      <c r="B924" s="1086"/>
      <c r="C924" s="1177"/>
      <c r="D924" s="1177"/>
      <c r="E924" s="1189" t="s">
        <v>3256</v>
      </c>
      <c r="F924" s="1379" t="s">
        <v>1391</v>
      </c>
      <c r="G924" s="1380"/>
      <c r="H924" s="1380"/>
      <c r="I924" s="1380"/>
      <c r="J924" s="1177"/>
      <c r="K924" s="1190">
        <v>297.34</v>
      </c>
      <c r="L924" s="1083"/>
      <c r="M924" s="1083"/>
      <c r="N924" s="1177"/>
      <c r="O924" s="1177"/>
      <c r="P924" s="1177"/>
      <c r="Q924" s="1177"/>
      <c r="R924" s="1085"/>
      <c r="T924" s="1084"/>
      <c r="U924" s="1083"/>
      <c r="V924" s="1083"/>
      <c r="W924" s="1083"/>
      <c r="X924" s="1083"/>
      <c r="Y924" s="1083"/>
      <c r="Z924" s="1083"/>
      <c r="AA924" s="1082"/>
      <c r="AT924" s="1081" t="s">
        <v>1285</v>
      </c>
      <c r="AU924" s="1081" t="s">
        <v>1284</v>
      </c>
      <c r="AV924" s="1080" t="s">
        <v>1284</v>
      </c>
      <c r="AW924" s="1080" t="s">
        <v>3670</v>
      </c>
      <c r="AX924" s="1080" t="s">
        <v>1258</v>
      </c>
      <c r="AY924" s="1081" t="s">
        <v>1262</v>
      </c>
    </row>
    <row r="925" spans="2:51" s="1080" customFormat="1" ht="16.5" customHeight="1">
      <c r="B925" s="1086"/>
      <c r="C925" s="1177"/>
      <c r="D925" s="1177"/>
      <c r="E925" s="1189" t="s">
        <v>3256</v>
      </c>
      <c r="F925" s="1379" t="s">
        <v>1390</v>
      </c>
      <c r="G925" s="1380"/>
      <c r="H925" s="1380"/>
      <c r="I925" s="1380"/>
      <c r="J925" s="1177"/>
      <c r="K925" s="1190">
        <v>31.88</v>
      </c>
      <c r="L925" s="1083"/>
      <c r="M925" s="1083"/>
      <c r="N925" s="1177"/>
      <c r="O925" s="1177"/>
      <c r="P925" s="1177"/>
      <c r="Q925" s="1177"/>
      <c r="R925" s="1085"/>
      <c r="T925" s="1084"/>
      <c r="U925" s="1083"/>
      <c r="V925" s="1083"/>
      <c r="W925" s="1083"/>
      <c r="X925" s="1083"/>
      <c r="Y925" s="1083"/>
      <c r="Z925" s="1083"/>
      <c r="AA925" s="1082"/>
      <c r="AT925" s="1081" t="s">
        <v>1285</v>
      </c>
      <c r="AU925" s="1081" t="s">
        <v>1284</v>
      </c>
      <c r="AV925" s="1080" t="s">
        <v>1284</v>
      </c>
      <c r="AW925" s="1080" t="s">
        <v>3670</v>
      </c>
      <c r="AX925" s="1080" t="s">
        <v>1258</v>
      </c>
      <c r="AY925" s="1081" t="s">
        <v>1262</v>
      </c>
    </row>
    <row r="926" spans="2:51" s="1080" customFormat="1" ht="16.5" customHeight="1">
      <c r="B926" s="1086"/>
      <c r="C926" s="1177"/>
      <c r="D926" s="1177"/>
      <c r="E926" s="1189" t="s">
        <v>3256</v>
      </c>
      <c r="F926" s="1379" t="s">
        <v>1389</v>
      </c>
      <c r="G926" s="1380"/>
      <c r="H926" s="1380"/>
      <c r="I926" s="1380"/>
      <c r="J926" s="1177"/>
      <c r="K926" s="1190">
        <v>85.1</v>
      </c>
      <c r="L926" s="1083"/>
      <c r="M926" s="1083"/>
      <c r="N926" s="1177"/>
      <c r="O926" s="1177"/>
      <c r="P926" s="1177"/>
      <c r="Q926" s="1177"/>
      <c r="R926" s="1085"/>
      <c r="T926" s="1084"/>
      <c r="U926" s="1083"/>
      <c r="V926" s="1083"/>
      <c r="W926" s="1083"/>
      <c r="X926" s="1083"/>
      <c r="Y926" s="1083"/>
      <c r="Z926" s="1083"/>
      <c r="AA926" s="1082"/>
      <c r="AT926" s="1081" t="s">
        <v>1285</v>
      </c>
      <c r="AU926" s="1081" t="s">
        <v>1284</v>
      </c>
      <c r="AV926" s="1080" t="s">
        <v>1284</v>
      </c>
      <c r="AW926" s="1080" t="s">
        <v>3670</v>
      </c>
      <c r="AX926" s="1080" t="s">
        <v>1258</v>
      </c>
      <c r="AY926" s="1081" t="s">
        <v>1262</v>
      </c>
    </row>
    <row r="927" spans="2:51" s="1080" customFormat="1" ht="16.5" customHeight="1">
      <c r="B927" s="1086"/>
      <c r="C927" s="1177"/>
      <c r="D927" s="1177"/>
      <c r="E927" s="1189" t="s">
        <v>3256</v>
      </c>
      <c r="F927" s="1379" t="s">
        <v>1388</v>
      </c>
      <c r="G927" s="1380"/>
      <c r="H927" s="1380"/>
      <c r="I927" s="1380"/>
      <c r="J927" s="1177"/>
      <c r="K927" s="1190">
        <v>111.12</v>
      </c>
      <c r="L927" s="1083"/>
      <c r="M927" s="1083"/>
      <c r="N927" s="1177"/>
      <c r="O927" s="1177"/>
      <c r="P927" s="1177"/>
      <c r="Q927" s="1177"/>
      <c r="R927" s="1085"/>
      <c r="T927" s="1084"/>
      <c r="U927" s="1083"/>
      <c r="V927" s="1083"/>
      <c r="W927" s="1083"/>
      <c r="X927" s="1083"/>
      <c r="Y927" s="1083"/>
      <c r="Z927" s="1083"/>
      <c r="AA927" s="1082"/>
      <c r="AT927" s="1081" t="s">
        <v>1285</v>
      </c>
      <c r="AU927" s="1081" t="s">
        <v>1284</v>
      </c>
      <c r="AV927" s="1080" t="s">
        <v>1284</v>
      </c>
      <c r="AW927" s="1080" t="s">
        <v>3670</v>
      </c>
      <c r="AX927" s="1080" t="s">
        <v>1258</v>
      </c>
      <c r="AY927" s="1081" t="s">
        <v>1262</v>
      </c>
    </row>
    <row r="928" spans="2:51" s="1080" customFormat="1" ht="16.5" customHeight="1">
      <c r="B928" s="1086"/>
      <c r="C928" s="1177"/>
      <c r="D928" s="1177"/>
      <c r="E928" s="1189" t="s">
        <v>3256</v>
      </c>
      <c r="F928" s="1379" t="s">
        <v>1387</v>
      </c>
      <c r="G928" s="1380"/>
      <c r="H928" s="1380"/>
      <c r="I928" s="1380"/>
      <c r="J928" s="1177"/>
      <c r="K928" s="1190">
        <v>23.68</v>
      </c>
      <c r="L928" s="1083"/>
      <c r="M928" s="1083"/>
      <c r="N928" s="1177"/>
      <c r="O928" s="1177"/>
      <c r="P928" s="1177"/>
      <c r="Q928" s="1177"/>
      <c r="R928" s="1085"/>
      <c r="T928" s="1084"/>
      <c r="U928" s="1083"/>
      <c r="V928" s="1083"/>
      <c r="W928" s="1083"/>
      <c r="X928" s="1083"/>
      <c r="Y928" s="1083"/>
      <c r="Z928" s="1083"/>
      <c r="AA928" s="1082"/>
      <c r="AT928" s="1081" t="s">
        <v>1285</v>
      </c>
      <c r="AU928" s="1081" t="s">
        <v>1284</v>
      </c>
      <c r="AV928" s="1080" t="s">
        <v>1284</v>
      </c>
      <c r="AW928" s="1080" t="s">
        <v>3670</v>
      </c>
      <c r="AX928" s="1080" t="s">
        <v>1258</v>
      </c>
      <c r="AY928" s="1081" t="s">
        <v>1262</v>
      </c>
    </row>
    <row r="929" spans="2:51" s="1073" customFormat="1" ht="16.5" customHeight="1">
      <c r="B929" s="1079"/>
      <c r="C929" s="1178"/>
      <c r="D929" s="1178"/>
      <c r="E929" s="1191" t="s">
        <v>3256</v>
      </c>
      <c r="F929" s="1372" t="s">
        <v>1386</v>
      </c>
      <c r="G929" s="1373"/>
      <c r="H929" s="1373"/>
      <c r="I929" s="1373"/>
      <c r="J929" s="1178"/>
      <c r="K929" s="1192">
        <v>1465.91</v>
      </c>
      <c r="L929" s="1076"/>
      <c r="M929" s="1076"/>
      <c r="N929" s="1178"/>
      <c r="O929" s="1178"/>
      <c r="P929" s="1178"/>
      <c r="Q929" s="1178"/>
      <c r="R929" s="1078"/>
      <c r="T929" s="1077"/>
      <c r="U929" s="1076"/>
      <c r="V929" s="1076"/>
      <c r="W929" s="1076"/>
      <c r="X929" s="1076"/>
      <c r="Y929" s="1076"/>
      <c r="Z929" s="1076"/>
      <c r="AA929" s="1075"/>
      <c r="AT929" s="1074" t="s">
        <v>1285</v>
      </c>
      <c r="AU929" s="1074" t="s">
        <v>1284</v>
      </c>
      <c r="AV929" s="1073" t="s">
        <v>1261</v>
      </c>
      <c r="AW929" s="1073" t="s">
        <v>3670</v>
      </c>
      <c r="AX929" s="1073" t="s">
        <v>457</v>
      </c>
      <c r="AY929" s="1074" t="s">
        <v>1262</v>
      </c>
    </row>
    <row r="930" spans="2:65" s="1048" customFormat="1" ht="25.5" customHeight="1">
      <c r="B930" s="1072"/>
      <c r="C930" s="1185" t="s">
        <v>1351</v>
      </c>
      <c r="D930" s="1185" t="s">
        <v>1257</v>
      </c>
      <c r="E930" s="1186" t="s">
        <v>1384</v>
      </c>
      <c r="F930" s="1374" t="s">
        <v>1383</v>
      </c>
      <c r="G930" s="1374"/>
      <c r="H930" s="1374"/>
      <c r="I930" s="1374"/>
      <c r="J930" s="1187" t="s">
        <v>1287</v>
      </c>
      <c r="K930" s="1188">
        <v>0.866</v>
      </c>
      <c r="L930" s="1375">
        <v>0</v>
      </c>
      <c r="M930" s="1375"/>
      <c r="N930" s="1376">
        <f>ROUND(L930*K930,2)</f>
        <v>0</v>
      </c>
      <c r="O930" s="1376"/>
      <c r="P930" s="1376"/>
      <c r="Q930" s="1376"/>
      <c r="R930" s="1071"/>
      <c r="T930" s="1057" t="s">
        <v>3256</v>
      </c>
      <c r="U930" s="1070" t="s">
        <v>1256</v>
      </c>
      <c r="V930" s="1065"/>
      <c r="W930" s="1069">
        <f>V930*K930</f>
        <v>0</v>
      </c>
      <c r="X930" s="1069">
        <v>0</v>
      </c>
      <c r="Y930" s="1069">
        <f>X930*K930</f>
        <v>0</v>
      </c>
      <c r="Z930" s="1069">
        <v>0</v>
      </c>
      <c r="AA930" s="1068">
        <f>Z930*K930</f>
        <v>0</v>
      </c>
      <c r="AR930" s="1053" t="s">
        <v>1336</v>
      </c>
      <c r="AT930" s="1053" t="s">
        <v>1257</v>
      </c>
      <c r="AU930" s="1053" t="s">
        <v>1284</v>
      </c>
      <c r="AY930" s="1053" t="s">
        <v>1262</v>
      </c>
      <c r="BE930" s="1052">
        <f>IF(U930="základní",N930,0)</f>
        <v>0</v>
      </c>
      <c r="BF930" s="1052">
        <f>IF(U930="snížená",N930,0)</f>
        <v>0</v>
      </c>
      <c r="BG930" s="1052">
        <f>IF(U930="zákl. přenesená",N930,0)</f>
        <v>0</v>
      </c>
      <c r="BH930" s="1052">
        <f>IF(U930="sníž. přenesená",N930,0)</f>
        <v>0</v>
      </c>
      <c r="BI930" s="1052">
        <f>IF(U930="nulová",N930,0)</f>
        <v>0</v>
      </c>
      <c r="BJ930" s="1053" t="s">
        <v>457</v>
      </c>
      <c r="BK930" s="1052">
        <f>ROUND(L930*K930,2)</f>
        <v>0</v>
      </c>
      <c r="BL930" s="1053" t="s">
        <v>1336</v>
      </c>
      <c r="BM930" s="1053" t="s">
        <v>3700</v>
      </c>
    </row>
    <row r="931" spans="2:63" s="1087" customFormat="1" ht="29.85" customHeight="1">
      <c r="B931" s="1096"/>
      <c r="C931" s="1182"/>
      <c r="D931" s="1184" t="s">
        <v>1382</v>
      </c>
      <c r="E931" s="1184"/>
      <c r="F931" s="1184"/>
      <c r="G931" s="1184"/>
      <c r="H931" s="1184"/>
      <c r="I931" s="1184"/>
      <c r="J931" s="1184"/>
      <c r="K931" s="1184"/>
      <c r="L931" s="1097"/>
      <c r="M931" s="1097"/>
      <c r="N931" s="1388">
        <f>BK931</f>
        <v>0</v>
      </c>
      <c r="O931" s="1389"/>
      <c r="P931" s="1389"/>
      <c r="Q931" s="1389"/>
      <c r="R931" s="1095"/>
      <c r="T931" s="1094"/>
      <c r="U931" s="1092"/>
      <c r="V931" s="1092"/>
      <c r="W931" s="1093">
        <f>SUM(W932:W947)</f>
        <v>0</v>
      </c>
      <c r="X931" s="1092"/>
      <c r="Y931" s="1093">
        <f>SUM(Y932:Y947)</f>
        <v>0</v>
      </c>
      <c r="Z931" s="1092"/>
      <c r="AA931" s="1091">
        <f>SUM(AA932:AA947)</f>
        <v>0</v>
      </c>
      <c r="AR931" s="1089" t="s">
        <v>1284</v>
      </c>
      <c r="AT931" s="1090" t="s">
        <v>1259</v>
      </c>
      <c r="AU931" s="1090" t="s">
        <v>457</v>
      </c>
      <c r="AY931" s="1089" t="s">
        <v>1262</v>
      </c>
      <c r="BK931" s="1088">
        <f>SUM(BK932:BK947)</f>
        <v>0</v>
      </c>
    </row>
    <row r="932" spans="2:65" s="1048" customFormat="1" ht="38.25" customHeight="1">
      <c r="B932" s="1072"/>
      <c r="C932" s="1185" t="s">
        <v>1347</v>
      </c>
      <c r="D932" s="1185" t="s">
        <v>1257</v>
      </c>
      <c r="E932" s="1186" t="s">
        <v>1380</v>
      </c>
      <c r="F932" s="1374" t="s">
        <v>1379</v>
      </c>
      <c r="G932" s="1374"/>
      <c r="H932" s="1374"/>
      <c r="I932" s="1374"/>
      <c r="J932" s="1187" t="s">
        <v>1292</v>
      </c>
      <c r="K932" s="1188">
        <v>296.168</v>
      </c>
      <c r="L932" s="1375">
        <v>0</v>
      </c>
      <c r="M932" s="1375"/>
      <c r="N932" s="1376">
        <f>ROUND(L932*K932,2)</f>
        <v>0</v>
      </c>
      <c r="O932" s="1376"/>
      <c r="P932" s="1376"/>
      <c r="Q932" s="1376"/>
      <c r="R932" s="1071"/>
      <c r="T932" s="1057" t="s">
        <v>3256</v>
      </c>
      <c r="U932" s="1070" t="s">
        <v>1256</v>
      </c>
      <c r="V932" s="1065"/>
      <c r="W932" s="1069">
        <f>V932*K932</f>
        <v>0</v>
      </c>
      <c r="X932" s="1069">
        <v>0</v>
      </c>
      <c r="Y932" s="1069">
        <f>X932*K932</f>
        <v>0</v>
      </c>
      <c r="Z932" s="1069">
        <v>0</v>
      </c>
      <c r="AA932" s="1068">
        <f>Z932*K932</f>
        <v>0</v>
      </c>
      <c r="AR932" s="1053" t="s">
        <v>1336</v>
      </c>
      <c r="AT932" s="1053" t="s">
        <v>1257</v>
      </c>
      <c r="AU932" s="1053" t="s">
        <v>1284</v>
      </c>
      <c r="AY932" s="1053" t="s">
        <v>1262</v>
      </c>
      <c r="BE932" s="1052">
        <f>IF(U932="základní",N932,0)</f>
        <v>0</v>
      </c>
      <c r="BF932" s="1052">
        <f>IF(U932="snížená",N932,0)</f>
        <v>0</v>
      </c>
      <c r="BG932" s="1052">
        <f>IF(U932="zákl. přenesená",N932,0)</f>
        <v>0</v>
      </c>
      <c r="BH932" s="1052">
        <f>IF(U932="sníž. přenesená",N932,0)</f>
        <v>0</v>
      </c>
      <c r="BI932" s="1052">
        <f>IF(U932="nulová",N932,0)</f>
        <v>0</v>
      </c>
      <c r="BJ932" s="1053" t="s">
        <v>457</v>
      </c>
      <c r="BK932" s="1052">
        <f>ROUND(L932*K932,2)</f>
        <v>0</v>
      </c>
      <c r="BL932" s="1053" t="s">
        <v>1336</v>
      </c>
      <c r="BM932" s="1053" t="s">
        <v>3699</v>
      </c>
    </row>
    <row r="933" spans="2:51" s="1080" customFormat="1" ht="25.5" customHeight="1">
      <c r="B933" s="1086"/>
      <c r="C933" s="1177"/>
      <c r="D933" s="1177"/>
      <c r="E933" s="1189" t="s">
        <v>3256</v>
      </c>
      <c r="F933" s="1377" t="s">
        <v>1378</v>
      </c>
      <c r="G933" s="1378"/>
      <c r="H933" s="1378"/>
      <c r="I933" s="1378"/>
      <c r="J933" s="1177"/>
      <c r="K933" s="1190">
        <v>22.725</v>
      </c>
      <c r="L933" s="1083"/>
      <c r="M933" s="1083"/>
      <c r="N933" s="1177"/>
      <c r="O933" s="1177"/>
      <c r="P933" s="1177"/>
      <c r="Q933" s="1177"/>
      <c r="R933" s="1085"/>
      <c r="T933" s="1084"/>
      <c r="U933" s="1083"/>
      <c r="V933" s="1083"/>
      <c r="W933" s="1083"/>
      <c r="X933" s="1083"/>
      <c r="Y933" s="1083"/>
      <c r="Z933" s="1083"/>
      <c r="AA933" s="1082"/>
      <c r="AT933" s="1081" t="s">
        <v>1285</v>
      </c>
      <c r="AU933" s="1081" t="s">
        <v>1284</v>
      </c>
      <c r="AV933" s="1080" t="s">
        <v>1284</v>
      </c>
      <c r="AW933" s="1080" t="s">
        <v>3670</v>
      </c>
      <c r="AX933" s="1080" t="s">
        <v>1258</v>
      </c>
      <c r="AY933" s="1081" t="s">
        <v>1262</v>
      </c>
    </row>
    <row r="934" spans="2:51" s="1080" customFormat="1" ht="38.25" customHeight="1">
      <c r="B934" s="1086"/>
      <c r="C934" s="1177"/>
      <c r="D934" s="1177"/>
      <c r="E934" s="1189" t="s">
        <v>3256</v>
      </c>
      <c r="F934" s="1379" t="s">
        <v>1377</v>
      </c>
      <c r="G934" s="1380"/>
      <c r="H934" s="1380"/>
      <c r="I934" s="1380"/>
      <c r="J934" s="1177"/>
      <c r="K934" s="1190">
        <v>44.638</v>
      </c>
      <c r="L934" s="1083"/>
      <c r="M934" s="1083"/>
      <c r="N934" s="1177"/>
      <c r="O934" s="1177"/>
      <c r="P934" s="1177"/>
      <c r="Q934" s="1177"/>
      <c r="R934" s="1085"/>
      <c r="T934" s="1084"/>
      <c r="U934" s="1083"/>
      <c r="V934" s="1083"/>
      <c r="W934" s="1083"/>
      <c r="X934" s="1083"/>
      <c r="Y934" s="1083"/>
      <c r="Z934" s="1083"/>
      <c r="AA934" s="1082"/>
      <c r="AT934" s="1081" t="s">
        <v>1285</v>
      </c>
      <c r="AU934" s="1081" t="s">
        <v>1284</v>
      </c>
      <c r="AV934" s="1080" t="s">
        <v>1284</v>
      </c>
      <c r="AW934" s="1080" t="s">
        <v>3670</v>
      </c>
      <c r="AX934" s="1080" t="s">
        <v>1258</v>
      </c>
      <c r="AY934" s="1081" t="s">
        <v>1262</v>
      </c>
    </row>
    <row r="935" spans="2:51" s="1080" customFormat="1" ht="25.5" customHeight="1">
      <c r="B935" s="1086"/>
      <c r="C935" s="1177"/>
      <c r="D935" s="1177"/>
      <c r="E935" s="1189" t="s">
        <v>3256</v>
      </c>
      <c r="F935" s="1379" t="s">
        <v>1376</v>
      </c>
      <c r="G935" s="1380"/>
      <c r="H935" s="1380"/>
      <c r="I935" s="1380"/>
      <c r="J935" s="1177"/>
      <c r="K935" s="1190">
        <v>125.4</v>
      </c>
      <c r="L935" s="1083"/>
      <c r="M935" s="1083"/>
      <c r="N935" s="1177"/>
      <c r="O935" s="1177"/>
      <c r="P935" s="1177"/>
      <c r="Q935" s="1177"/>
      <c r="R935" s="1085"/>
      <c r="T935" s="1084"/>
      <c r="U935" s="1083"/>
      <c r="V935" s="1083"/>
      <c r="W935" s="1083"/>
      <c r="X935" s="1083"/>
      <c r="Y935" s="1083"/>
      <c r="Z935" s="1083"/>
      <c r="AA935" s="1082"/>
      <c r="AT935" s="1081" t="s">
        <v>1285</v>
      </c>
      <c r="AU935" s="1081" t="s">
        <v>1284</v>
      </c>
      <c r="AV935" s="1080" t="s">
        <v>1284</v>
      </c>
      <c r="AW935" s="1080" t="s">
        <v>3670</v>
      </c>
      <c r="AX935" s="1080" t="s">
        <v>1258</v>
      </c>
      <c r="AY935" s="1081" t="s">
        <v>1262</v>
      </c>
    </row>
    <row r="936" spans="2:51" s="1080" customFormat="1" ht="16.5" customHeight="1">
      <c r="B936" s="1086"/>
      <c r="C936" s="1177"/>
      <c r="D936" s="1177"/>
      <c r="E936" s="1189" t="s">
        <v>3256</v>
      </c>
      <c r="F936" s="1379" t="s">
        <v>1375</v>
      </c>
      <c r="G936" s="1380"/>
      <c r="H936" s="1380"/>
      <c r="I936" s="1380"/>
      <c r="J936" s="1177"/>
      <c r="K936" s="1190">
        <v>-22.064</v>
      </c>
      <c r="L936" s="1083"/>
      <c r="M936" s="1083"/>
      <c r="N936" s="1177"/>
      <c r="O936" s="1177"/>
      <c r="P936" s="1177"/>
      <c r="Q936" s="1177"/>
      <c r="R936" s="1085"/>
      <c r="T936" s="1084"/>
      <c r="U936" s="1083"/>
      <c r="V936" s="1083"/>
      <c r="W936" s="1083"/>
      <c r="X936" s="1083"/>
      <c r="Y936" s="1083"/>
      <c r="Z936" s="1083"/>
      <c r="AA936" s="1082"/>
      <c r="AT936" s="1081" t="s">
        <v>1285</v>
      </c>
      <c r="AU936" s="1081" t="s">
        <v>1284</v>
      </c>
      <c r="AV936" s="1080" t="s">
        <v>1284</v>
      </c>
      <c r="AW936" s="1080" t="s">
        <v>3670</v>
      </c>
      <c r="AX936" s="1080" t="s">
        <v>1258</v>
      </c>
      <c r="AY936" s="1081" t="s">
        <v>1262</v>
      </c>
    </row>
    <row r="937" spans="2:51" s="1080" customFormat="1" ht="25.5" customHeight="1">
      <c r="B937" s="1086"/>
      <c r="C937" s="1177"/>
      <c r="D937" s="1177"/>
      <c r="E937" s="1189" t="s">
        <v>3256</v>
      </c>
      <c r="F937" s="1379" t="s">
        <v>1374</v>
      </c>
      <c r="G937" s="1380"/>
      <c r="H937" s="1380"/>
      <c r="I937" s="1380"/>
      <c r="J937" s="1177"/>
      <c r="K937" s="1190">
        <v>17.776</v>
      </c>
      <c r="L937" s="1083"/>
      <c r="M937" s="1083"/>
      <c r="N937" s="1177"/>
      <c r="O937" s="1177"/>
      <c r="P937" s="1177"/>
      <c r="Q937" s="1177"/>
      <c r="R937" s="1085"/>
      <c r="T937" s="1084"/>
      <c r="U937" s="1083"/>
      <c r="V937" s="1083"/>
      <c r="W937" s="1083"/>
      <c r="X937" s="1083"/>
      <c r="Y937" s="1083"/>
      <c r="Z937" s="1083"/>
      <c r="AA937" s="1082"/>
      <c r="AT937" s="1081" t="s">
        <v>1285</v>
      </c>
      <c r="AU937" s="1081" t="s">
        <v>1284</v>
      </c>
      <c r="AV937" s="1080" t="s">
        <v>1284</v>
      </c>
      <c r="AW937" s="1080" t="s">
        <v>3670</v>
      </c>
      <c r="AX937" s="1080" t="s">
        <v>1258</v>
      </c>
      <c r="AY937" s="1081" t="s">
        <v>1262</v>
      </c>
    </row>
    <row r="938" spans="2:51" s="1080" customFormat="1" ht="38.25" customHeight="1">
      <c r="B938" s="1086"/>
      <c r="C938" s="1177"/>
      <c r="D938" s="1177"/>
      <c r="E938" s="1189" t="s">
        <v>3256</v>
      </c>
      <c r="F938" s="1379" t="s">
        <v>1373</v>
      </c>
      <c r="G938" s="1380"/>
      <c r="H938" s="1380"/>
      <c r="I938" s="1380"/>
      <c r="J938" s="1177"/>
      <c r="K938" s="1190">
        <v>125.62</v>
      </c>
      <c r="L938" s="1083"/>
      <c r="M938" s="1083"/>
      <c r="N938" s="1177"/>
      <c r="O938" s="1177"/>
      <c r="P938" s="1177"/>
      <c r="Q938" s="1177"/>
      <c r="R938" s="1085"/>
      <c r="T938" s="1084"/>
      <c r="U938" s="1083"/>
      <c r="V938" s="1083"/>
      <c r="W938" s="1083"/>
      <c r="X938" s="1083"/>
      <c r="Y938" s="1083"/>
      <c r="Z938" s="1083"/>
      <c r="AA938" s="1082"/>
      <c r="AT938" s="1081" t="s">
        <v>1285</v>
      </c>
      <c r="AU938" s="1081" t="s">
        <v>1284</v>
      </c>
      <c r="AV938" s="1080" t="s">
        <v>1284</v>
      </c>
      <c r="AW938" s="1080" t="s">
        <v>3670</v>
      </c>
      <c r="AX938" s="1080" t="s">
        <v>1258</v>
      </c>
      <c r="AY938" s="1081" t="s">
        <v>1262</v>
      </c>
    </row>
    <row r="939" spans="2:51" s="1080" customFormat="1" ht="16.5" customHeight="1">
      <c r="B939" s="1086"/>
      <c r="C939" s="1177"/>
      <c r="D939" s="1177"/>
      <c r="E939" s="1189" t="s">
        <v>3256</v>
      </c>
      <c r="F939" s="1379" t="s">
        <v>1372</v>
      </c>
      <c r="G939" s="1380"/>
      <c r="H939" s="1380"/>
      <c r="I939" s="1380"/>
      <c r="J939" s="1177"/>
      <c r="K939" s="1190">
        <v>-17.927</v>
      </c>
      <c r="L939" s="1083"/>
      <c r="M939" s="1083"/>
      <c r="N939" s="1177"/>
      <c r="O939" s="1177"/>
      <c r="P939" s="1177"/>
      <c r="Q939" s="1177"/>
      <c r="R939" s="1085"/>
      <c r="T939" s="1084"/>
      <c r="U939" s="1083"/>
      <c r="V939" s="1083"/>
      <c r="W939" s="1083"/>
      <c r="X939" s="1083"/>
      <c r="Y939" s="1083"/>
      <c r="Z939" s="1083"/>
      <c r="AA939" s="1082"/>
      <c r="AT939" s="1081" t="s">
        <v>1285</v>
      </c>
      <c r="AU939" s="1081" t="s">
        <v>1284</v>
      </c>
      <c r="AV939" s="1080" t="s">
        <v>1284</v>
      </c>
      <c r="AW939" s="1080" t="s">
        <v>3670</v>
      </c>
      <c r="AX939" s="1080" t="s">
        <v>1258</v>
      </c>
      <c r="AY939" s="1081" t="s">
        <v>1262</v>
      </c>
    </row>
    <row r="940" spans="2:51" s="1073" customFormat="1" ht="16.5" customHeight="1">
      <c r="B940" s="1079"/>
      <c r="C940" s="1178"/>
      <c r="D940" s="1178"/>
      <c r="E940" s="1191" t="s">
        <v>3256</v>
      </c>
      <c r="F940" s="1372" t="s">
        <v>1386</v>
      </c>
      <c r="G940" s="1373"/>
      <c r="H940" s="1373"/>
      <c r="I940" s="1373"/>
      <c r="J940" s="1178"/>
      <c r="K940" s="1192">
        <v>296.168</v>
      </c>
      <c r="L940" s="1076"/>
      <c r="M940" s="1076"/>
      <c r="N940" s="1178"/>
      <c r="O940" s="1178"/>
      <c r="P940" s="1178"/>
      <c r="Q940" s="1178"/>
      <c r="R940" s="1078"/>
      <c r="T940" s="1077"/>
      <c r="U940" s="1076"/>
      <c r="V940" s="1076"/>
      <c r="W940" s="1076"/>
      <c r="X940" s="1076"/>
      <c r="Y940" s="1076"/>
      <c r="Z940" s="1076"/>
      <c r="AA940" s="1075"/>
      <c r="AT940" s="1074" t="s">
        <v>1285</v>
      </c>
      <c r="AU940" s="1074" t="s">
        <v>1284</v>
      </c>
      <c r="AV940" s="1073" t="s">
        <v>1261</v>
      </c>
      <c r="AW940" s="1073" t="s">
        <v>3670</v>
      </c>
      <c r="AX940" s="1073" t="s">
        <v>457</v>
      </c>
      <c r="AY940" s="1074" t="s">
        <v>1262</v>
      </c>
    </row>
    <row r="941" spans="2:65" s="1048" customFormat="1" ht="25.5" customHeight="1">
      <c r="B941" s="1072"/>
      <c r="C941" s="1193" t="s">
        <v>1343</v>
      </c>
      <c r="D941" s="1193" t="s">
        <v>1263</v>
      </c>
      <c r="E941" s="1194" t="s">
        <v>1370</v>
      </c>
      <c r="F941" s="1383" t="s">
        <v>3535</v>
      </c>
      <c r="G941" s="1383"/>
      <c r="H941" s="1383"/>
      <c r="I941" s="1383"/>
      <c r="J941" s="1195" t="s">
        <v>1292</v>
      </c>
      <c r="K941" s="1196">
        <v>325.785</v>
      </c>
      <c r="L941" s="1384">
        <v>0</v>
      </c>
      <c r="M941" s="1384"/>
      <c r="N941" s="1385">
        <f>ROUND(L941*K941,2)</f>
        <v>0</v>
      </c>
      <c r="O941" s="1376"/>
      <c r="P941" s="1376"/>
      <c r="Q941" s="1376"/>
      <c r="R941" s="1071"/>
      <c r="T941" s="1057" t="s">
        <v>3256</v>
      </c>
      <c r="U941" s="1070" t="s">
        <v>1256</v>
      </c>
      <c r="V941" s="1065"/>
      <c r="W941" s="1069">
        <f>V941*K941</f>
        <v>0</v>
      </c>
      <c r="X941" s="1069">
        <v>0</v>
      </c>
      <c r="Y941" s="1069">
        <f>X941*K941</f>
        <v>0</v>
      </c>
      <c r="Z941" s="1069">
        <v>0</v>
      </c>
      <c r="AA941" s="1068">
        <f>Z941*K941</f>
        <v>0</v>
      </c>
      <c r="AR941" s="1053" t="s">
        <v>1340</v>
      </c>
      <c r="AT941" s="1053" t="s">
        <v>1263</v>
      </c>
      <c r="AU941" s="1053" t="s">
        <v>1284</v>
      </c>
      <c r="AY941" s="1053" t="s">
        <v>1262</v>
      </c>
      <c r="BE941" s="1052">
        <f>IF(U941="základní",N941,0)</f>
        <v>0</v>
      </c>
      <c r="BF941" s="1052">
        <f>IF(U941="snížená",N941,0)</f>
        <v>0</v>
      </c>
      <c r="BG941" s="1052">
        <f>IF(U941="zákl. přenesená",N941,0)</f>
        <v>0</v>
      </c>
      <c r="BH941" s="1052">
        <f>IF(U941="sníž. přenesená",N941,0)</f>
        <v>0</v>
      </c>
      <c r="BI941" s="1052">
        <f>IF(U941="nulová",N941,0)</f>
        <v>0</v>
      </c>
      <c r="BJ941" s="1053" t="s">
        <v>457</v>
      </c>
      <c r="BK941" s="1052">
        <f>ROUND(L941*K941,2)</f>
        <v>0</v>
      </c>
      <c r="BL941" s="1053" t="s">
        <v>1336</v>
      </c>
      <c r="BM941" s="1053" t="s">
        <v>3698</v>
      </c>
    </row>
    <row r="942" spans="2:65" s="1048" customFormat="1" ht="25.5" customHeight="1">
      <c r="B942" s="1072"/>
      <c r="C942" s="1185" t="s">
        <v>1339</v>
      </c>
      <c r="D942" s="1185" t="s">
        <v>1257</v>
      </c>
      <c r="E942" s="1186" t="s">
        <v>1368</v>
      </c>
      <c r="F942" s="1374" t="s">
        <v>1367</v>
      </c>
      <c r="G942" s="1374"/>
      <c r="H942" s="1374"/>
      <c r="I942" s="1374"/>
      <c r="J942" s="1187" t="s">
        <v>14</v>
      </c>
      <c r="K942" s="1188">
        <v>134.39</v>
      </c>
      <c r="L942" s="1375">
        <v>0</v>
      </c>
      <c r="M942" s="1375"/>
      <c r="N942" s="1376">
        <f>ROUND(L942*K942,2)</f>
        <v>0</v>
      </c>
      <c r="O942" s="1376"/>
      <c r="P942" s="1376"/>
      <c r="Q942" s="1376"/>
      <c r="R942" s="1071"/>
      <c r="T942" s="1057" t="s">
        <v>3256</v>
      </c>
      <c r="U942" s="1070" t="s">
        <v>1256</v>
      </c>
      <c r="V942" s="1065"/>
      <c r="W942" s="1069">
        <f>V942*K942</f>
        <v>0</v>
      </c>
      <c r="X942" s="1069">
        <v>0</v>
      </c>
      <c r="Y942" s="1069">
        <f>X942*K942</f>
        <v>0</v>
      </c>
      <c r="Z942" s="1069">
        <v>0</v>
      </c>
      <c r="AA942" s="1068">
        <f>Z942*K942</f>
        <v>0</v>
      </c>
      <c r="AR942" s="1053" t="s">
        <v>1336</v>
      </c>
      <c r="AT942" s="1053" t="s">
        <v>1257</v>
      </c>
      <c r="AU942" s="1053" t="s">
        <v>1284</v>
      </c>
      <c r="AY942" s="1053" t="s">
        <v>1262</v>
      </c>
      <c r="BE942" s="1052">
        <f>IF(U942="základní",N942,0)</f>
        <v>0</v>
      </c>
      <c r="BF942" s="1052">
        <f>IF(U942="snížená",N942,0)</f>
        <v>0</v>
      </c>
      <c r="BG942" s="1052">
        <f>IF(U942="zákl. přenesená",N942,0)</f>
        <v>0</v>
      </c>
      <c r="BH942" s="1052">
        <f>IF(U942="sníž. přenesená",N942,0)</f>
        <v>0</v>
      </c>
      <c r="BI942" s="1052">
        <f>IF(U942="nulová",N942,0)</f>
        <v>0</v>
      </c>
      <c r="BJ942" s="1053" t="s">
        <v>457</v>
      </c>
      <c r="BK942" s="1052">
        <f>ROUND(L942*K942,2)</f>
        <v>0</v>
      </c>
      <c r="BL942" s="1053" t="s">
        <v>1336</v>
      </c>
      <c r="BM942" s="1053" t="s">
        <v>3697</v>
      </c>
    </row>
    <row r="943" spans="2:51" s="1080" customFormat="1" ht="38.25" customHeight="1">
      <c r="B943" s="1086"/>
      <c r="C943" s="1177"/>
      <c r="D943" s="1177"/>
      <c r="E943" s="1189" t="s">
        <v>3256</v>
      </c>
      <c r="F943" s="1377" t="s">
        <v>1366</v>
      </c>
      <c r="G943" s="1378"/>
      <c r="H943" s="1378"/>
      <c r="I943" s="1378"/>
      <c r="J943" s="1177"/>
      <c r="K943" s="1190">
        <v>20.29</v>
      </c>
      <c r="L943" s="1083"/>
      <c r="M943" s="1083"/>
      <c r="N943" s="1177"/>
      <c r="O943" s="1177"/>
      <c r="P943" s="1177"/>
      <c r="Q943" s="1177"/>
      <c r="R943" s="1085"/>
      <c r="T943" s="1084"/>
      <c r="U943" s="1083"/>
      <c r="V943" s="1083"/>
      <c r="W943" s="1083"/>
      <c r="X943" s="1083"/>
      <c r="Y943" s="1083"/>
      <c r="Z943" s="1083"/>
      <c r="AA943" s="1082"/>
      <c r="AT943" s="1081" t="s">
        <v>1285</v>
      </c>
      <c r="AU943" s="1081" t="s">
        <v>1284</v>
      </c>
      <c r="AV943" s="1080" t="s">
        <v>1284</v>
      </c>
      <c r="AW943" s="1080" t="s">
        <v>3670</v>
      </c>
      <c r="AX943" s="1080" t="s">
        <v>1258</v>
      </c>
      <c r="AY943" s="1081" t="s">
        <v>1262</v>
      </c>
    </row>
    <row r="944" spans="2:51" s="1080" customFormat="1" ht="25.5" customHeight="1">
      <c r="B944" s="1086"/>
      <c r="C944" s="1177"/>
      <c r="D944" s="1177"/>
      <c r="E944" s="1189" t="s">
        <v>3256</v>
      </c>
      <c r="F944" s="1379" t="s">
        <v>1365</v>
      </c>
      <c r="G944" s="1380"/>
      <c r="H944" s="1380"/>
      <c r="I944" s="1380"/>
      <c r="J944" s="1177"/>
      <c r="K944" s="1190">
        <v>57</v>
      </c>
      <c r="L944" s="1083"/>
      <c r="M944" s="1083"/>
      <c r="N944" s="1177"/>
      <c r="O944" s="1177"/>
      <c r="P944" s="1177"/>
      <c r="Q944" s="1177"/>
      <c r="R944" s="1085"/>
      <c r="T944" s="1084"/>
      <c r="U944" s="1083"/>
      <c r="V944" s="1083"/>
      <c r="W944" s="1083"/>
      <c r="X944" s="1083"/>
      <c r="Y944" s="1083"/>
      <c r="Z944" s="1083"/>
      <c r="AA944" s="1082"/>
      <c r="AT944" s="1081" t="s">
        <v>1285</v>
      </c>
      <c r="AU944" s="1081" t="s">
        <v>1284</v>
      </c>
      <c r="AV944" s="1080" t="s">
        <v>1284</v>
      </c>
      <c r="AW944" s="1080" t="s">
        <v>3670</v>
      </c>
      <c r="AX944" s="1080" t="s">
        <v>1258</v>
      </c>
      <c r="AY944" s="1081" t="s">
        <v>1262</v>
      </c>
    </row>
    <row r="945" spans="2:51" s="1080" customFormat="1" ht="38.25" customHeight="1">
      <c r="B945" s="1086"/>
      <c r="C945" s="1177"/>
      <c r="D945" s="1177"/>
      <c r="E945" s="1189" t="s">
        <v>3256</v>
      </c>
      <c r="F945" s="1379" t="s">
        <v>1364</v>
      </c>
      <c r="G945" s="1380"/>
      <c r="H945" s="1380"/>
      <c r="I945" s="1380"/>
      <c r="J945" s="1177"/>
      <c r="K945" s="1190">
        <v>57.1</v>
      </c>
      <c r="L945" s="1083"/>
      <c r="M945" s="1083"/>
      <c r="N945" s="1177"/>
      <c r="O945" s="1177"/>
      <c r="P945" s="1177"/>
      <c r="Q945" s="1177"/>
      <c r="R945" s="1085"/>
      <c r="T945" s="1084"/>
      <c r="U945" s="1083"/>
      <c r="V945" s="1083"/>
      <c r="W945" s="1083"/>
      <c r="X945" s="1083"/>
      <c r="Y945" s="1083"/>
      <c r="Z945" s="1083"/>
      <c r="AA945" s="1082"/>
      <c r="AT945" s="1081" t="s">
        <v>1285</v>
      </c>
      <c r="AU945" s="1081" t="s">
        <v>1284</v>
      </c>
      <c r="AV945" s="1080" t="s">
        <v>1284</v>
      </c>
      <c r="AW945" s="1080" t="s">
        <v>3670</v>
      </c>
      <c r="AX945" s="1080" t="s">
        <v>1258</v>
      </c>
      <c r="AY945" s="1081" t="s">
        <v>1262</v>
      </c>
    </row>
    <row r="946" spans="2:51" s="1073" customFormat="1" ht="16.5" customHeight="1">
      <c r="B946" s="1079"/>
      <c r="C946" s="1178"/>
      <c r="D946" s="1178"/>
      <c r="E946" s="1191" t="s">
        <v>3256</v>
      </c>
      <c r="F946" s="1372" t="s">
        <v>1386</v>
      </c>
      <c r="G946" s="1373"/>
      <c r="H946" s="1373"/>
      <c r="I946" s="1373"/>
      <c r="J946" s="1178"/>
      <c r="K946" s="1192">
        <v>134.39</v>
      </c>
      <c r="L946" s="1076"/>
      <c r="M946" s="1076"/>
      <c r="N946" s="1178"/>
      <c r="O946" s="1178"/>
      <c r="P946" s="1178"/>
      <c r="Q946" s="1178"/>
      <c r="R946" s="1078"/>
      <c r="T946" s="1077"/>
      <c r="U946" s="1076"/>
      <c r="V946" s="1076"/>
      <c r="W946" s="1076"/>
      <c r="X946" s="1076"/>
      <c r="Y946" s="1076"/>
      <c r="Z946" s="1076"/>
      <c r="AA946" s="1075"/>
      <c r="AT946" s="1074" t="s">
        <v>1285</v>
      </c>
      <c r="AU946" s="1074" t="s">
        <v>1284</v>
      </c>
      <c r="AV946" s="1073" t="s">
        <v>1261</v>
      </c>
      <c r="AW946" s="1073" t="s">
        <v>3670</v>
      </c>
      <c r="AX946" s="1073" t="s">
        <v>457</v>
      </c>
      <c r="AY946" s="1074" t="s">
        <v>1262</v>
      </c>
    </row>
    <row r="947" spans="2:65" s="1048" customFormat="1" ht="38.25" customHeight="1">
      <c r="B947" s="1072"/>
      <c r="C947" s="1185" t="s">
        <v>1333</v>
      </c>
      <c r="D947" s="1185" t="s">
        <v>1257</v>
      </c>
      <c r="E947" s="1186" t="s">
        <v>1362</v>
      </c>
      <c r="F947" s="1374" t="s">
        <v>1361</v>
      </c>
      <c r="G947" s="1374"/>
      <c r="H947" s="1374"/>
      <c r="I947" s="1374"/>
      <c r="J947" s="1187" t="s">
        <v>1287</v>
      </c>
      <c r="K947" s="1188">
        <v>4.796</v>
      </c>
      <c r="L947" s="1375">
        <v>0</v>
      </c>
      <c r="M947" s="1375"/>
      <c r="N947" s="1376">
        <f>ROUND(L947*K947,2)</f>
        <v>0</v>
      </c>
      <c r="O947" s="1376"/>
      <c r="P947" s="1376"/>
      <c r="Q947" s="1376"/>
      <c r="R947" s="1071"/>
      <c r="T947" s="1057" t="s">
        <v>3256</v>
      </c>
      <c r="U947" s="1070" t="s">
        <v>1256</v>
      </c>
      <c r="V947" s="1065"/>
      <c r="W947" s="1069">
        <f>V947*K947</f>
        <v>0</v>
      </c>
      <c r="X947" s="1069">
        <v>0</v>
      </c>
      <c r="Y947" s="1069">
        <f>X947*K947</f>
        <v>0</v>
      </c>
      <c r="Z947" s="1069">
        <v>0</v>
      </c>
      <c r="AA947" s="1068">
        <f>Z947*K947</f>
        <v>0</v>
      </c>
      <c r="AR947" s="1053" t="s">
        <v>1336</v>
      </c>
      <c r="AT947" s="1053" t="s">
        <v>1257</v>
      </c>
      <c r="AU947" s="1053" t="s">
        <v>1284</v>
      </c>
      <c r="AY947" s="1053" t="s">
        <v>1262</v>
      </c>
      <c r="BE947" s="1052">
        <f>IF(U947="základní",N947,0)</f>
        <v>0</v>
      </c>
      <c r="BF947" s="1052">
        <f>IF(U947="snížená",N947,0)</f>
        <v>0</v>
      </c>
      <c r="BG947" s="1052">
        <f>IF(U947="zákl. přenesená",N947,0)</f>
        <v>0</v>
      </c>
      <c r="BH947" s="1052">
        <f>IF(U947="sníž. přenesená",N947,0)</f>
        <v>0</v>
      </c>
      <c r="BI947" s="1052">
        <f>IF(U947="nulová",N947,0)</f>
        <v>0</v>
      </c>
      <c r="BJ947" s="1053" t="s">
        <v>457</v>
      </c>
      <c r="BK947" s="1052">
        <f>ROUND(L947*K947,2)</f>
        <v>0</v>
      </c>
      <c r="BL947" s="1053" t="s">
        <v>1336</v>
      </c>
      <c r="BM947" s="1053" t="s">
        <v>3696</v>
      </c>
    </row>
    <row r="948" spans="2:63" s="1087" customFormat="1" ht="29.85" customHeight="1">
      <c r="B948" s="1096"/>
      <c r="C948" s="1182"/>
      <c r="D948" s="1184" t="s">
        <v>1360</v>
      </c>
      <c r="E948" s="1184"/>
      <c r="F948" s="1184"/>
      <c r="G948" s="1184"/>
      <c r="H948" s="1184"/>
      <c r="I948" s="1184"/>
      <c r="J948" s="1184"/>
      <c r="K948" s="1184"/>
      <c r="L948" s="1097"/>
      <c r="M948" s="1097"/>
      <c r="N948" s="1388">
        <f>BK948</f>
        <v>0</v>
      </c>
      <c r="O948" s="1389"/>
      <c r="P948" s="1389"/>
      <c r="Q948" s="1389"/>
      <c r="R948" s="1095"/>
      <c r="T948" s="1094"/>
      <c r="U948" s="1092"/>
      <c r="V948" s="1092"/>
      <c r="W948" s="1093">
        <f>SUM(W949:W952)</f>
        <v>0</v>
      </c>
      <c r="X948" s="1092"/>
      <c r="Y948" s="1093">
        <f>SUM(Y949:Y952)</f>
        <v>0</v>
      </c>
      <c r="Z948" s="1092"/>
      <c r="AA948" s="1091">
        <f>SUM(AA949:AA952)</f>
        <v>0</v>
      </c>
      <c r="AR948" s="1089" t="s">
        <v>1284</v>
      </c>
      <c r="AT948" s="1090" t="s">
        <v>1259</v>
      </c>
      <c r="AU948" s="1090" t="s">
        <v>457</v>
      </c>
      <c r="AY948" s="1089" t="s">
        <v>1262</v>
      </c>
      <c r="BK948" s="1088">
        <f>SUM(BK949:BK952)</f>
        <v>0</v>
      </c>
    </row>
    <row r="949" spans="2:65" s="1048" customFormat="1" ht="38.25" customHeight="1">
      <c r="B949" s="1072"/>
      <c r="C949" s="1185" t="s">
        <v>1331</v>
      </c>
      <c r="D949" s="1185" t="s">
        <v>1257</v>
      </c>
      <c r="E949" s="1186" t="s">
        <v>1358</v>
      </c>
      <c r="F949" s="1374" t="s">
        <v>3534</v>
      </c>
      <c r="G949" s="1374"/>
      <c r="H949" s="1374"/>
      <c r="I949" s="1374"/>
      <c r="J949" s="1187" t="s">
        <v>1292</v>
      </c>
      <c r="K949" s="1188">
        <v>382.8</v>
      </c>
      <c r="L949" s="1375">
        <v>0</v>
      </c>
      <c r="M949" s="1375"/>
      <c r="N949" s="1376">
        <f>ROUND(L949*K949,2)</f>
        <v>0</v>
      </c>
      <c r="O949" s="1376"/>
      <c r="P949" s="1376"/>
      <c r="Q949" s="1376"/>
      <c r="R949" s="1071"/>
      <c r="T949" s="1057" t="s">
        <v>3256</v>
      </c>
      <c r="U949" s="1070" t="s">
        <v>1256</v>
      </c>
      <c r="V949" s="1065"/>
      <c r="W949" s="1069">
        <f>V949*K949</f>
        <v>0</v>
      </c>
      <c r="X949" s="1069">
        <v>0</v>
      </c>
      <c r="Y949" s="1069">
        <f>X949*K949</f>
        <v>0</v>
      </c>
      <c r="Z949" s="1069">
        <v>0</v>
      </c>
      <c r="AA949" s="1068">
        <f>Z949*K949</f>
        <v>0</v>
      </c>
      <c r="AR949" s="1053" t="s">
        <v>1336</v>
      </c>
      <c r="AT949" s="1053" t="s">
        <v>1257</v>
      </c>
      <c r="AU949" s="1053" t="s">
        <v>1284</v>
      </c>
      <c r="AY949" s="1053" t="s">
        <v>1262</v>
      </c>
      <c r="BE949" s="1052">
        <f>IF(U949="základní",N949,0)</f>
        <v>0</v>
      </c>
      <c r="BF949" s="1052">
        <f>IF(U949="snížená",N949,0)</f>
        <v>0</v>
      </c>
      <c r="BG949" s="1052">
        <f>IF(U949="zákl. přenesená",N949,0)</f>
        <v>0</v>
      </c>
      <c r="BH949" s="1052">
        <f>IF(U949="sníž. přenesená",N949,0)</f>
        <v>0</v>
      </c>
      <c r="BI949" s="1052">
        <f>IF(U949="nulová",N949,0)</f>
        <v>0</v>
      </c>
      <c r="BJ949" s="1053" t="s">
        <v>457</v>
      </c>
      <c r="BK949" s="1052">
        <f>ROUND(L949*K949,2)</f>
        <v>0</v>
      </c>
      <c r="BL949" s="1053" t="s">
        <v>1336</v>
      </c>
      <c r="BM949" s="1053" t="s">
        <v>3695</v>
      </c>
    </row>
    <row r="950" spans="2:51" s="1080" customFormat="1" ht="16.5" customHeight="1">
      <c r="B950" s="1086"/>
      <c r="C950" s="1177"/>
      <c r="D950" s="1177"/>
      <c r="E950" s="1189" t="s">
        <v>3256</v>
      </c>
      <c r="F950" s="1377" t="s">
        <v>1357</v>
      </c>
      <c r="G950" s="1378"/>
      <c r="H950" s="1378"/>
      <c r="I950" s="1378"/>
      <c r="J950" s="1177"/>
      <c r="K950" s="1190">
        <v>92.4</v>
      </c>
      <c r="L950" s="1083"/>
      <c r="M950" s="1083"/>
      <c r="N950" s="1177"/>
      <c r="O950" s="1177"/>
      <c r="P950" s="1177"/>
      <c r="Q950" s="1177"/>
      <c r="R950" s="1085"/>
      <c r="T950" s="1084"/>
      <c r="U950" s="1083"/>
      <c r="V950" s="1083"/>
      <c r="W950" s="1083"/>
      <c r="X950" s="1083"/>
      <c r="Y950" s="1083"/>
      <c r="Z950" s="1083"/>
      <c r="AA950" s="1082"/>
      <c r="AT950" s="1081" t="s">
        <v>1285</v>
      </c>
      <c r="AU950" s="1081" t="s">
        <v>1284</v>
      </c>
      <c r="AV950" s="1080" t="s">
        <v>1284</v>
      </c>
      <c r="AW950" s="1080" t="s">
        <v>3670</v>
      </c>
      <c r="AX950" s="1080" t="s">
        <v>1258</v>
      </c>
      <c r="AY950" s="1081" t="s">
        <v>1262</v>
      </c>
    </row>
    <row r="951" spans="2:51" s="1080" customFormat="1" ht="16.5" customHeight="1">
      <c r="B951" s="1086"/>
      <c r="C951" s="1177"/>
      <c r="D951" s="1177"/>
      <c r="E951" s="1189" t="s">
        <v>3256</v>
      </c>
      <c r="F951" s="1379" t="s">
        <v>1356</v>
      </c>
      <c r="G951" s="1380"/>
      <c r="H951" s="1380"/>
      <c r="I951" s="1380"/>
      <c r="J951" s="1177"/>
      <c r="K951" s="1190">
        <v>290.4</v>
      </c>
      <c r="L951" s="1083"/>
      <c r="M951" s="1083"/>
      <c r="N951" s="1177"/>
      <c r="O951" s="1177"/>
      <c r="P951" s="1177"/>
      <c r="Q951" s="1177"/>
      <c r="R951" s="1085"/>
      <c r="T951" s="1084"/>
      <c r="U951" s="1083"/>
      <c r="V951" s="1083"/>
      <c r="W951" s="1083"/>
      <c r="X951" s="1083"/>
      <c r="Y951" s="1083"/>
      <c r="Z951" s="1083"/>
      <c r="AA951" s="1082"/>
      <c r="AT951" s="1081" t="s">
        <v>1285</v>
      </c>
      <c r="AU951" s="1081" t="s">
        <v>1284</v>
      </c>
      <c r="AV951" s="1080" t="s">
        <v>1284</v>
      </c>
      <c r="AW951" s="1080" t="s">
        <v>3670</v>
      </c>
      <c r="AX951" s="1080" t="s">
        <v>1258</v>
      </c>
      <c r="AY951" s="1081" t="s">
        <v>1262</v>
      </c>
    </row>
    <row r="952" spans="2:51" s="1073" customFormat="1" ht="16.5" customHeight="1">
      <c r="B952" s="1079"/>
      <c r="C952" s="1178"/>
      <c r="D952" s="1178"/>
      <c r="E952" s="1191" t="s">
        <v>3256</v>
      </c>
      <c r="F952" s="1372" t="s">
        <v>1386</v>
      </c>
      <c r="G952" s="1373"/>
      <c r="H952" s="1373"/>
      <c r="I952" s="1373"/>
      <c r="J952" s="1178"/>
      <c r="K952" s="1192">
        <v>382.8</v>
      </c>
      <c r="L952" s="1076"/>
      <c r="M952" s="1076"/>
      <c r="N952" s="1178"/>
      <c r="O952" s="1178"/>
      <c r="P952" s="1178"/>
      <c r="Q952" s="1178"/>
      <c r="R952" s="1078"/>
      <c r="T952" s="1077"/>
      <c r="U952" s="1076"/>
      <c r="V952" s="1076"/>
      <c r="W952" s="1076"/>
      <c r="X952" s="1076"/>
      <c r="Y952" s="1076"/>
      <c r="Z952" s="1076"/>
      <c r="AA952" s="1075"/>
      <c r="AT952" s="1074" t="s">
        <v>1285</v>
      </c>
      <c r="AU952" s="1074" t="s">
        <v>1284</v>
      </c>
      <c r="AV952" s="1073" t="s">
        <v>1261</v>
      </c>
      <c r="AW952" s="1073" t="s">
        <v>3670</v>
      </c>
      <c r="AX952" s="1073" t="s">
        <v>457</v>
      </c>
      <c r="AY952" s="1074" t="s">
        <v>1262</v>
      </c>
    </row>
    <row r="953" spans="2:63" s="1087" customFormat="1" ht="29.85" customHeight="1">
      <c r="B953" s="1096"/>
      <c r="C953" s="1182"/>
      <c r="D953" s="1184" t="s">
        <v>1355</v>
      </c>
      <c r="E953" s="1184"/>
      <c r="F953" s="1184"/>
      <c r="G953" s="1184"/>
      <c r="H953" s="1184"/>
      <c r="I953" s="1184"/>
      <c r="J953" s="1184"/>
      <c r="K953" s="1184"/>
      <c r="L953" s="1097"/>
      <c r="M953" s="1097"/>
      <c r="N953" s="1386">
        <f>BK953</f>
        <v>0</v>
      </c>
      <c r="O953" s="1387"/>
      <c r="P953" s="1387"/>
      <c r="Q953" s="1387"/>
      <c r="R953" s="1095"/>
      <c r="T953" s="1094"/>
      <c r="U953" s="1092"/>
      <c r="V953" s="1092"/>
      <c r="W953" s="1093">
        <f>SUM(W954:W955)</f>
        <v>0</v>
      </c>
      <c r="X953" s="1092"/>
      <c r="Y953" s="1093">
        <f>SUM(Y954:Y955)</f>
        <v>0</v>
      </c>
      <c r="Z953" s="1092"/>
      <c r="AA953" s="1091">
        <f>SUM(AA954:AA955)</f>
        <v>0</v>
      </c>
      <c r="AR953" s="1089" t="s">
        <v>1284</v>
      </c>
      <c r="AT953" s="1090" t="s">
        <v>1259</v>
      </c>
      <c r="AU953" s="1090" t="s">
        <v>457</v>
      </c>
      <c r="AY953" s="1089" t="s">
        <v>1262</v>
      </c>
      <c r="BK953" s="1088">
        <f>SUM(BK954:BK955)</f>
        <v>0</v>
      </c>
    </row>
    <row r="954" spans="2:65" s="1048" customFormat="1" ht="38.25" customHeight="1">
      <c r="B954" s="1072"/>
      <c r="C954" s="1185" t="s">
        <v>1330</v>
      </c>
      <c r="D954" s="1185" t="s">
        <v>1257</v>
      </c>
      <c r="E954" s="1186" t="s">
        <v>1353</v>
      </c>
      <c r="F954" s="1374" t="s">
        <v>1352</v>
      </c>
      <c r="G954" s="1374"/>
      <c r="H954" s="1374"/>
      <c r="I954" s="1374"/>
      <c r="J954" s="1187" t="s">
        <v>1292</v>
      </c>
      <c r="K954" s="1188">
        <v>4594.08</v>
      </c>
      <c r="L954" s="1375">
        <v>0</v>
      </c>
      <c r="M954" s="1375"/>
      <c r="N954" s="1376">
        <f>ROUND(L954*K954,2)</f>
        <v>0</v>
      </c>
      <c r="O954" s="1376"/>
      <c r="P954" s="1376"/>
      <c r="Q954" s="1376"/>
      <c r="R954" s="1071"/>
      <c r="T954" s="1057" t="s">
        <v>3256</v>
      </c>
      <c r="U954" s="1070" t="s">
        <v>1256</v>
      </c>
      <c r="V954" s="1065"/>
      <c r="W954" s="1069">
        <f>V954*K954</f>
        <v>0</v>
      </c>
      <c r="X954" s="1069">
        <v>0</v>
      </c>
      <c r="Y954" s="1069">
        <f>X954*K954</f>
        <v>0</v>
      </c>
      <c r="Z954" s="1069">
        <v>0</v>
      </c>
      <c r="AA954" s="1068">
        <f>Z954*K954</f>
        <v>0</v>
      </c>
      <c r="AR954" s="1053" t="s">
        <v>1336</v>
      </c>
      <c r="AT954" s="1053" t="s">
        <v>1257</v>
      </c>
      <c r="AU954" s="1053" t="s">
        <v>1284</v>
      </c>
      <c r="AY954" s="1053" t="s">
        <v>1262</v>
      </c>
      <c r="BE954" s="1052">
        <f>IF(U954="základní",N954,0)</f>
        <v>0</v>
      </c>
      <c r="BF954" s="1052">
        <f>IF(U954="snížená",N954,0)</f>
        <v>0</v>
      </c>
      <c r="BG954" s="1052">
        <f>IF(U954="zákl. přenesená",N954,0)</f>
        <v>0</v>
      </c>
      <c r="BH954" s="1052">
        <f>IF(U954="sníž. přenesená",N954,0)</f>
        <v>0</v>
      </c>
      <c r="BI954" s="1052">
        <f>IF(U954="nulová",N954,0)</f>
        <v>0</v>
      </c>
      <c r="BJ954" s="1053" t="s">
        <v>457</v>
      </c>
      <c r="BK954" s="1052">
        <f>ROUND(L954*K954,2)</f>
        <v>0</v>
      </c>
      <c r="BL954" s="1053" t="s">
        <v>1336</v>
      </c>
      <c r="BM954" s="1053" t="s">
        <v>3694</v>
      </c>
    </row>
    <row r="955" spans="2:65" s="1048" customFormat="1" ht="38.25" customHeight="1">
      <c r="B955" s="1072"/>
      <c r="C955" s="1185" t="s">
        <v>1328</v>
      </c>
      <c r="D955" s="1185" t="s">
        <v>1257</v>
      </c>
      <c r="E955" s="1186" t="s">
        <v>1350</v>
      </c>
      <c r="F955" s="1374" t="s">
        <v>1349</v>
      </c>
      <c r="G955" s="1374"/>
      <c r="H955" s="1374"/>
      <c r="I955" s="1374"/>
      <c r="J955" s="1187" t="s">
        <v>1292</v>
      </c>
      <c r="K955" s="1188">
        <v>4594.08</v>
      </c>
      <c r="L955" s="1375">
        <v>0</v>
      </c>
      <c r="M955" s="1375"/>
      <c r="N955" s="1376">
        <f>ROUND(L955*K955,2)</f>
        <v>0</v>
      </c>
      <c r="O955" s="1376"/>
      <c r="P955" s="1376"/>
      <c r="Q955" s="1376"/>
      <c r="R955" s="1071"/>
      <c r="T955" s="1057" t="s">
        <v>3256</v>
      </c>
      <c r="U955" s="1070" t="s">
        <v>1256</v>
      </c>
      <c r="V955" s="1065"/>
      <c r="W955" s="1069">
        <f>V955*K955</f>
        <v>0</v>
      </c>
      <c r="X955" s="1069">
        <v>0</v>
      </c>
      <c r="Y955" s="1069">
        <f>X955*K955</f>
        <v>0</v>
      </c>
      <c r="Z955" s="1069">
        <v>0</v>
      </c>
      <c r="AA955" s="1068">
        <f>Z955*K955</f>
        <v>0</v>
      </c>
      <c r="AR955" s="1053" t="s">
        <v>1336</v>
      </c>
      <c r="AT955" s="1053" t="s">
        <v>1257</v>
      </c>
      <c r="AU955" s="1053" t="s">
        <v>1284</v>
      </c>
      <c r="AY955" s="1053" t="s">
        <v>1262</v>
      </c>
      <c r="BE955" s="1052">
        <f>IF(U955="základní",N955,0)</f>
        <v>0</v>
      </c>
      <c r="BF955" s="1052">
        <f>IF(U955="snížená",N955,0)</f>
        <v>0</v>
      </c>
      <c r="BG955" s="1052">
        <f>IF(U955="zákl. přenesená",N955,0)</f>
        <v>0</v>
      </c>
      <c r="BH955" s="1052">
        <f>IF(U955="sníž. přenesená",N955,0)</f>
        <v>0</v>
      </c>
      <c r="BI955" s="1052">
        <f>IF(U955="nulová",N955,0)</f>
        <v>0</v>
      </c>
      <c r="BJ955" s="1053" t="s">
        <v>457</v>
      </c>
      <c r="BK955" s="1052">
        <f>ROUND(L955*K955,2)</f>
        <v>0</v>
      </c>
      <c r="BL955" s="1053" t="s">
        <v>1336</v>
      </c>
      <c r="BM955" s="1053" t="s">
        <v>3693</v>
      </c>
    </row>
    <row r="956" spans="2:63" s="1087" customFormat="1" ht="29.85" customHeight="1">
      <c r="B956" s="1096"/>
      <c r="C956" s="1182"/>
      <c r="D956" s="1184" t="s">
        <v>1348</v>
      </c>
      <c r="E956" s="1184"/>
      <c r="F956" s="1184"/>
      <c r="G956" s="1184"/>
      <c r="H956" s="1184"/>
      <c r="I956" s="1184"/>
      <c r="J956" s="1184"/>
      <c r="K956" s="1184"/>
      <c r="L956" s="1097"/>
      <c r="M956" s="1097"/>
      <c r="N956" s="1388">
        <f>BK956</f>
        <v>0</v>
      </c>
      <c r="O956" s="1389"/>
      <c r="P956" s="1389"/>
      <c r="Q956" s="1389"/>
      <c r="R956" s="1095"/>
      <c r="T956" s="1094"/>
      <c r="U956" s="1092"/>
      <c r="V956" s="1092"/>
      <c r="W956" s="1093">
        <f>SUM(W957:W961)</f>
        <v>0</v>
      </c>
      <c r="X956" s="1092"/>
      <c r="Y956" s="1093">
        <f>SUM(Y957:Y961)</f>
        <v>0</v>
      </c>
      <c r="Z956" s="1092"/>
      <c r="AA956" s="1091">
        <f>SUM(AA957:AA961)</f>
        <v>0</v>
      </c>
      <c r="AR956" s="1089" t="s">
        <v>1284</v>
      </c>
      <c r="AT956" s="1090" t="s">
        <v>1259</v>
      </c>
      <c r="AU956" s="1090" t="s">
        <v>457</v>
      </c>
      <c r="AY956" s="1089" t="s">
        <v>1262</v>
      </c>
      <c r="BK956" s="1088">
        <f>SUM(BK957:BK961)</f>
        <v>0</v>
      </c>
    </row>
    <row r="957" spans="2:65" s="1048" customFormat="1" ht="25.5" customHeight="1">
      <c r="B957" s="1072"/>
      <c r="C957" s="1185" t="s">
        <v>1325</v>
      </c>
      <c r="D957" s="1185" t="s">
        <v>1257</v>
      </c>
      <c r="E957" s="1186" t="s">
        <v>1346</v>
      </c>
      <c r="F957" s="1374" t="s">
        <v>1345</v>
      </c>
      <c r="G957" s="1374"/>
      <c r="H957" s="1374"/>
      <c r="I957" s="1374"/>
      <c r="J957" s="1187" t="s">
        <v>1292</v>
      </c>
      <c r="K957" s="1188">
        <v>294.005</v>
      </c>
      <c r="L957" s="1375">
        <v>0</v>
      </c>
      <c r="M957" s="1375"/>
      <c r="N957" s="1376">
        <f>ROUND(L957*K957,2)</f>
        <v>0</v>
      </c>
      <c r="O957" s="1376"/>
      <c r="P957" s="1376"/>
      <c r="Q957" s="1376"/>
      <c r="R957" s="1071"/>
      <c r="T957" s="1057" t="s">
        <v>3256</v>
      </c>
      <c r="U957" s="1070" t="s">
        <v>1256</v>
      </c>
      <c r="V957" s="1065"/>
      <c r="W957" s="1069">
        <f>V957*K957</f>
        <v>0</v>
      </c>
      <c r="X957" s="1069">
        <v>0</v>
      </c>
      <c r="Y957" s="1069">
        <f>X957*K957</f>
        <v>0</v>
      </c>
      <c r="Z957" s="1069">
        <v>0</v>
      </c>
      <c r="AA957" s="1068">
        <f>Z957*K957</f>
        <v>0</v>
      </c>
      <c r="AR957" s="1053" t="s">
        <v>1336</v>
      </c>
      <c r="AT957" s="1053" t="s">
        <v>1257</v>
      </c>
      <c r="AU957" s="1053" t="s">
        <v>1284</v>
      </c>
      <c r="AY957" s="1053" t="s">
        <v>1262</v>
      </c>
      <c r="BE957" s="1052">
        <f>IF(U957="základní",N957,0)</f>
        <v>0</v>
      </c>
      <c r="BF957" s="1052">
        <f>IF(U957="snížená",N957,0)</f>
        <v>0</v>
      </c>
      <c r="BG957" s="1052">
        <f>IF(U957="zákl. přenesená",N957,0)</f>
        <v>0</v>
      </c>
      <c r="BH957" s="1052">
        <f>IF(U957="sníž. přenesená",N957,0)</f>
        <v>0</v>
      </c>
      <c r="BI957" s="1052">
        <f>IF(U957="nulová",N957,0)</f>
        <v>0</v>
      </c>
      <c r="BJ957" s="1053" t="s">
        <v>457</v>
      </c>
      <c r="BK957" s="1052">
        <f>ROUND(L957*K957,2)</f>
        <v>0</v>
      </c>
      <c r="BL957" s="1053" t="s">
        <v>1336</v>
      </c>
      <c r="BM957" s="1053" t="s">
        <v>3692</v>
      </c>
    </row>
    <row r="958" spans="2:51" s="1080" customFormat="1" ht="38.25" customHeight="1">
      <c r="B958" s="1086"/>
      <c r="C958" s="1177"/>
      <c r="D958" s="1177"/>
      <c r="E958" s="1189" t="s">
        <v>3256</v>
      </c>
      <c r="F958" s="1377" t="s">
        <v>1344</v>
      </c>
      <c r="G958" s="1378"/>
      <c r="H958" s="1378"/>
      <c r="I958" s="1378"/>
      <c r="J958" s="1177"/>
      <c r="K958" s="1190">
        <v>294.005</v>
      </c>
      <c r="L958" s="1083"/>
      <c r="M958" s="1083"/>
      <c r="N958" s="1177"/>
      <c r="O958" s="1177"/>
      <c r="P958" s="1177"/>
      <c r="Q958" s="1177"/>
      <c r="R958" s="1085"/>
      <c r="T958" s="1084"/>
      <c r="U958" s="1083"/>
      <c r="V958" s="1083"/>
      <c r="W958" s="1083"/>
      <c r="X958" s="1083"/>
      <c r="Y958" s="1083"/>
      <c r="Z958" s="1083"/>
      <c r="AA958" s="1082"/>
      <c r="AT958" s="1081" t="s">
        <v>1285</v>
      </c>
      <c r="AU958" s="1081" t="s">
        <v>1284</v>
      </c>
      <c r="AV958" s="1080" t="s">
        <v>1284</v>
      </c>
      <c r="AW958" s="1080" t="s">
        <v>3670</v>
      </c>
      <c r="AX958" s="1080" t="s">
        <v>1258</v>
      </c>
      <c r="AY958" s="1081" t="s">
        <v>1262</v>
      </c>
    </row>
    <row r="959" spans="2:51" s="1073" customFormat="1" ht="16.5" customHeight="1">
      <c r="B959" s="1079"/>
      <c r="C959" s="1178"/>
      <c r="D959" s="1178"/>
      <c r="E959" s="1191" t="s">
        <v>3256</v>
      </c>
      <c r="F959" s="1372" t="s">
        <v>1386</v>
      </c>
      <c r="G959" s="1373"/>
      <c r="H959" s="1373"/>
      <c r="I959" s="1373"/>
      <c r="J959" s="1178"/>
      <c r="K959" s="1192">
        <v>294.005</v>
      </c>
      <c r="L959" s="1076"/>
      <c r="M959" s="1076"/>
      <c r="N959" s="1178"/>
      <c r="O959" s="1178"/>
      <c r="P959" s="1178"/>
      <c r="Q959" s="1178"/>
      <c r="R959" s="1078"/>
      <c r="T959" s="1077"/>
      <c r="U959" s="1076"/>
      <c r="V959" s="1076"/>
      <c r="W959" s="1076"/>
      <c r="X959" s="1076"/>
      <c r="Y959" s="1076"/>
      <c r="Z959" s="1076"/>
      <c r="AA959" s="1075"/>
      <c r="AT959" s="1074" t="s">
        <v>1285</v>
      </c>
      <c r="AU959" s="1074" t="s">
        <v>1284</v>
      </c>
      <c r="AV959" s="1073" t="s">
        <v>1261</v>
      </c>
      <c r="AW959" s="1073" t="s">
        <v>3670</v>
      </c>
      <c r="AX959" s="1073" t="s">
        <v>457</v>
      </c>
      <c r="AY959" s="1074" t="s">
        <v>1262</v>
      </c>
    </row>
    <row r="960" spans="2:65" s="1048" customFormat="1" ht="16.5" customHeight="1">
      <c r="B960" s="1072"/>
      <c r="C960" s="1193" t="s">
        <v>1322</v>
      </c>
      <c r="D960" s="1193" t="s">
        <v>1263</v>
      </c>
      <c r="E960" s="1194" t="s">
        <v>1342</v>
      </c>
      <c r="F960" s="1383" t="s">
        <v>1341</v>
      </c>
      <c r="G960" s="1383"/>
      <c r="H960" s="1383"/>
      <c r="I960" s="1383"/>
      <c r="J960" s="1195" t="s">
        <v>1292</v>
      </c>
      <c r="K960" s="1196">
        <v>300</v>
      </c>
      <c r="L960" s="1384">
        <v>0</v>
      </c>
      <c r="M960" s="1384"/>
      <c r="N960" s="1385">
        <f>ROUND(L960*K960,2)</f>
        <v>0</v>
      </c>
      <c r="O960" s="1376"/>
      <c r="P960" s="1376"/>
      <c r="Q960" s="1376"/>
      <c r="R960" s="1071"/>
      <c r="T960" s="1057" t="s">
        <v>3256</v>
      </c>
      <c r="U960" s="1070" t="s">
        <v>1256</v>
      </c>
      <c r="V960" s="1065"/>
      <c r="W960" s="1069">
        <f>V960*K960</f>
        <v>0</v>
      </c>
      <c r="X960" s="1069">
        <v>0</v>
      </c>
      <c r="Y960" s="1069">
        <f>X960*K960</f>
        <v>0</v>
      </c>
      <c r="Z960" s="1069">
        <v>0</v>
      </c>
      <c r="AA960" s="1068">
        <f>Z960*K960</f>
        <v>0</v>
      </c>
      <c r="AR960" s="1053" t="s">
        <v>1340</v>
      </c>
      <c r="AT960" s="1053" t="s">
        <v>1263</v>
      </c>
      <c r="AU960" s="1053" t="s">
        <v>1284</v>
      </c>
      <c r="AY960" s="1053" t="s">
        <v>1262</v>
      </c>
      <c r="BE960" s="1052">
        <f>IF(U960="základní",N960,0)</f>
        <v>0</v>
      </c>
      <c r="BF960" s="1052">
        <f>IF(U960="snížená",N960,0)</f>
        <v>0</v>
      </c>
      <c r="BG960" s="1052">
        <f>IF(U960="zákl. přenesená",N960,0)</f>
        <v>0</v>
      </c>
      <c r="BH960" s="1052">
        <f>IF(U960="sníž. přenesená",N960,0)</f>
        <v>0</v>
      </c>
      <c r="BI960" s="1052">
        <f>IF(U960="nulová",N960,0)</f>
        <v>0</v>
      </c>
      <c r="BJ960" s="1053" t="s">
        <v>457</v>
      </c>
      <c r="BK960" s="1052">
        <f>ROUND(L960*K960,2)</f>
        <v>0</v>
      </c>
      <c r="BL960" s="1053" t="s">
        <v>1336</v>
      </c>
      <c r="BM960" s="1053" t="s">
        <v>3691</v>
      </c>
    </row>
    <row r="961" spans="2:65" s="1048" customFormat="1" ht="25.5" customHeight="1">
      <c r="B961" s="1072"/>
      <c r="C961" s="1185" t="s">
        <v>1318</v>
      </c>
      <c r="D961" s="1185" t="s">
        <v>1257</v>
      </c>
      <c r="E961" s="1186" t="s">
        <v>1338</v>
      </c>
      <c r="F961" s="1374" t="s">
        <v>1337</v>
      </c>
      <c r="G961" s="1374"/>
      <c r="H961" s="1374"/>
      <c r="I961" s="1374"/>
      <c r="J961" s="1187" t="s">
        <v>1287</v>
      </c>
      <c r="K961" s="1188">
        <v>0.39</v>
      </c>
      <c r="L961" s="1375">
        <v>0</v>
      </c>
      <c r="M961" s="1375"/>
      <c r="N961" s="1376">
        <f>ROUND(L961*K961,2)</f>
        <v>0</v>
      </c>
      <c r="O961" s="1376"/>
      <c r="P961" s="1376"/>
      <c r="Q961" s="1376"/>
      <c r="R961" s="1071"/>
      <c r="T961" s="1057" t="s">
        <v>3256</v>
      </c>
      <c r="U961" s="1070" t="s">
        <v>1256</v>
      </c>
      <c r="V961" s="1065"/>
      <c r="W961" s="1069">
        <f>V961*K961</f>
        <v>0</v>
      </c>
      <c r="X961" s="1069">
        <v>0</v>
      </c>
      <c r="Y961" s="1069">
        <f>X961*K961</f>
        <v>0</v>
      </c>
      <c r="Z961" s="1069">
        <v>0</v>
      </c>
      <c r="AA961" s="1068">
        <f>Z961*K961</f>
        <v>0</v>
      </c>
      <c r="AR961" s="1053" t="s">
        <v>1336</v>
      </c>
      <c r="AT961" s="1053" t="s">
        <v>1257</v>
      </c>
      <c r="AU961" s="1053" t="s">
        <v>1284</v>
      </c>
      <c r="AY961" s="1053" t="s">
        <v>1262</v>
      </c>
      <c r="BE961" s="1052">
        <f>IF(U961="základní",N961,0)</f>
        <v>0</v>
      </c>
      <c r="BF961" s="1052">
        <f>IF(U961="snížená",N961,0)</f>
        <v>0</v>
      </c>
      <c r="BG961" s="1052">
        <f>IF(U961="zákl. přenesená",N961,0)</f>
        <v>0</v>
      </c>
      <c r="BH961" s="1052">
        <f>IF(U961="sníž. přenesená",N961,0)</f>
        <v>0</v>
      </c>
      <c r="BI961" s="1052">
        <f>IF(U961="nulová",N961,0)</f>
        <v>0</v>
      </c>
      <c r="BJ961" s="1053" t="s">
        <v>457</v>
      </c>
      <c r="BK961" s="1052">
        <f>ROUND(L961*K961,2)</f>
        <v>0</v>
      </c>
      <c r="BL961" s="1053" t="s">
        <v>1336</v>
      </c>
      <c r="BM961" s="1053" t="s">
        <v>3690</v>
      </c>
    </row>
    <row r="962" spans="2:63" s="1087" customFormat="1" ht="37.35" customHeight="1">
      <c r="B962" s="1096"/>
      <c r="C962" s="1182"/>
      <c r="D962" s="1183" t="s">
        <v>1335</v>
      </c>
      <c r="E962" s="1183"/>
      <c r="F962" s="1183"/>
      <c r="G962" s="1183"/>
      <c r="H962" s="1183"/>
      <c r="I962" s="1183"/>
      <c r="J962" s="1183"/>
      <c r="K962" s="1183"/>
      <c r="L962" s="1067"/>
      <c r="M962" s="1067"/>
      <c r="N962" s="1393">
        <f>BK962</f>
        <v>0</v>
      </c>
      <c r="O962" s="1394"/>
      <c r="P962" s="1394"/>
      <c r="Q962" s="1394"/>
      <c r="R962" s="1095"/>
      <c r="T962" s="1094"/>
      <c r="U962" s="1092"/>
      <c r="V962" s="1092"/>
      <c r="W962" s="1093">
        <f>W963+W970+W973+W975+W977</f>
        <v>0</v>
      </c>
      <c r="X962" s="1092"/>
      <c r="Y962" s="1093">
        <f>Y963+Y970+Y973+Y975+Y977</f>
        <v>0</v>
      </c>
      <c r="Z962" s="1092"/>
      <c r="AA962" s="1091">
        <f>AA963+AA970+AA973+AA975+AA977</f>
        <v>0</v>
      </c>
      <c r="AR962" s="1089" t="s">
        <v>1304</v>
      </c>
      <c r="AT962" s="1090" t="s">
        <v>1259</v>
      </c>
      <c r="AU962" s="1090" t="s">
        <v>1258</v>
      </c>
      <c r="AY962" s="1089" t="s">
        <v>1262</v>
      </c>
      <c r="BK962" s="1088">
        <f>BK963+BK970+BK973+BK975+BK977</f>
        <v>0</v>
      </c>
    </row>
    <row r="963" spans="2:63" s="1087" customFormat="1" ht="19.9" customHeight="1">
      <c r="B963" s="1096"/>
      <c r="C963" s="1182"/>
      <c r="D963" s="1184" t="s">
        <v>1334</v>
      </c>
      <c r="E963" s="1184"/>
      <c r="F963" s="1184"/>
      <c r="G963" s="1184"/>
      <c r="H963" s="1184"/>
      <c r="I963" s="1184"/>
      <c r="J963" s="1184"/>
      <c r="K963" s="1184"/>
      <c r="L963" s="1097"/>
      <c r="M963" s="1097"/>
      <c r="N963" s="1386">
        <f>BK963</f>
        <v>0</v>
      </c>
      <c r="O963" s="1387"/>
      <c r="P963" s="1387"/>
      <c r="Q963" s="1387"/>
      <c r="R963" s="1095"/>
      <c r="T963" s="1094"/>
      <c r="U963" s="1092"/>
      <c r="V963" s="1092"/>
      <c r="W963" s="1093">
        <f>SUM(W964:W969)</f>
        <v>0</v>
      </c>
      <c r="X963" s="1092"/>
      <c r="Y963" s="1093">
        <f>SUM(Y964:Y969)</f>
        <v>0</v>
      </c>
      <c r="Z963" s="1092"/>
      <c r="AA963" s="1091">
        <f>SUM(AA964:AA969)</f>
        <v>0</v>
      </c>
      <c r="AR963" s="1089" t="s">
        <v>1304</v>
      </c>
      <c r="AT963" s="1090" t="s">
        <v>1259</v>
      </c>
      <c r="AU963" s="1090" t="s">
        <v>457</v>
      </c>
      <c r="AY963" s="1089" t="s">
        <v>1262</v>
      </c>
      <c r="BK963" s="1088">
        <f>SUM(BK964:BK969)</f>
        <v>0</v>
      </c>
    </row>
    <row r="964" spans="2:65" s="1048" customFormat="1" ht="25.5" customHeight="1">
      <c r="B964" s="1072"/>
      <c r="C964" s="1185" t="s">
        <v>1315</v>
      </c>
      <c r="D964" s="1185" t="s">
        <v>1257</v>
      </c>
      <c r="E964" s="1186" t="s">
        <v>3689</v>
      </c>
      <c r="F964" s="1374" t="s">
        <v>1332</v>
      </c>
      <c r="G964" s="1374"/>
      <c r="H964" s="1374"/>
      <c r="I964" s="1374"/>
      <c r="J964" s="1187" t="s">
        <v>17</v>
      </c>
      <c r="K964" s="1188">
        <v>1</v>
      </c>
      <c r="L964" s="1375">
        <f>'SO01 Silno D 1.4.5'!E824</f>
        <v>0</v>
      </c>
      <c r="M964" s="1375"/>
      <c r="N964" s="1376">
        <f aca="true" t="shared" si="55" ref="N964:N969">ROUND(L964*K964,2)</f>
        <v>0</v>
      </c>
      <c r="O964" s="1376"/>
      <c r="P964" s="1376"/>
      <c r="Q964" s="1376"/>
      <c r="R964" s="1071"/>
      <c r="T964" s="1057" t="s">
        <v>3256</v>
      </c>
      <c r="U964" s="1070" t="s">
        <v>1256</v>
      </c>
      <c r="V964" s="1065"/>
      <c r="W964" s="1069">
        <f aca="true" t="shared" si="56" ref="W964:W969">V964*K964</f>
        <v>0</v>
      </c>
      <c r="X964" s="1069">
        <v>0</v>
      </c>
      <c r="Y964" s="1069">
        <f aca="true" t="shared" si="57" ref="Y964:Y969">X964*K964</f>
        <v>0</v>
      </c>
      <c r="Z964" s="1069">
        <v>0</v>
      </c>
      <c r="AA964" s="1068">
        <f aca="true" t="shared" si="58" ref="AA964:AA969">Z964*K964</f>
        <v>0</v>
      </c>
      <c r="AR964" s="1053" t="s">
        <v>1301</v>
      </c>
      <c r="AT964" s="1053" t="s">
        <v>1257</v>
      </c>
      <c r="AU964" s="1053" t="s">
        <v>1284</v>
      </c>
      <c r="AY964" s="1053" t="s">
        <v>1262</v>
      </c>
      <c r="BE964" s="1052">
        <f aca="true" t="shared" si="59" ref="BE964:BE969">IF(U964="základní",N964,0)</f>
        <v>0</v>
      </c>
      <c r="BF964" s="1052">
        <f aca="true" t="shared" si="60" ref="BF964:BF969">IF(U964="snížená",N964,0)</f>
        <v>0</v>
      </c>
      <c r="BG964" s="1052">
        <f aca="true" t="shared" si="61" ref="BG964:BG969">IF(U964="zákl. přenesená",N964,0)</f>
        <v>0</v>
      </c>
      <c r="BH964" s="1052">
        <f aca="true" t="shared" si="62" ref="BH964:BH969">IF(U964="sníž. přenesená",N964,0)</f>
        <v>0</v>
      </c>
      <c r="BI964" s="1052">
        <f aca="true" t="shared" si="63" ref="BI964:BI969">IF(U964="nulová",N964,0)</f>
        <v>0</v>
      </c>
      <c r="BJ964" s="1053" t="s">
        <v>457</v>
      </c>
      <c r="BK964" s="1052">
        <f aca="true" t="shared" si="64" ref="BK964:BK969">ROUND(L964*K964,2)</f>
        <v>0</v>
      </c>
      <c r="BL964" s="1053" t="s">
        <v>1301</v>
      </c>
      <c r="BM964" s="1053" t="s">
        <v>3688</v>
      </c>
    </row>
    <row r="965" spans="2:65" s="1048" customFormat="1" ht="25.5" customHeight="1">
      <c r="B965" s="1072"/>
      <c r="C965" s="1185" t="s">
        <v>1311</v>
      </c>
      <c r="D965" s="1185" t="s">
        <v>1257</v>
      </c>
      <c r="E965" s="1186" t="s">
        <v>3533</v>
      </c>
      <c r="F965" s="1374" t="s">
        <v>3687</v>
      </c>
      <c r="G965" s="1374"/>
      <c r="H965" s="1374"/>
      <c r="I965" s="1374"/>
      <c r="J965" s="1187" t="s">
        <v>17</v>
      </c>
      <c r="K965" s="1188">
        <v>1</v>
      </c>
      <c r="L965" s="1375">
        <f>'DTR D 1.4.7 A'!G152+'DTR D 1.4.7 C'!G19</f>
        <v>0</v>
      </c>
      <c r="M965" s="1375"/>
      <c r="N965" s="1376">
        <f t="shared" si="55"/>
        <v>0</v>
      </c>
      <c r="O965" s="1376"/>
      <c r="P965" s="1376"/>
      <c r="Q965" s="1376"/>
      <c r="R965" s="1071"/>
      <c r="T965" s="1057" t="s">
        <v>3256</v>
      </c>
      <c r="U965" s="1070" t="s">
        <v>1256</v>
      </c>
      <c r="V965" s="1065"/>
      <c r="W965" s="1069">
        <f t="shared" si="56"/>
        <v>0</v>
      </c>
      <c r="X965" s="1069">
        <v>0</v>
      </c>
      <c r="Y965" s="1069">
        <f t="shared" si="57"/>
        <v>0</v>
      </c>
      <c r="Z965" s="1069">
        <v>0</v>
      </c>
      <c r="AA965" s="1068">
        <f t="shared" si="58"/>
        <v>0</v>
      </c>
      <c r="AR965" s="1053" t="s">
        <v>1301</v>
      </c>
      <c r="AT965" s="1053" t="s">
        <v>1257</v>
      </c>
      <c r="AU965" s="1053" t="s">
        <v>1284</v>
      </c>
      <c r="AY965" s="1053" t="s">
        <v>1262</v>
      </c>
      <c r="BE965" s="1052">
        <f t="shared" si="59"/>
        <v>0</v>
      </c>
      <c r="BF965" s="1052">
        <f t="shared" si="60"/>
        <v>0</v>
      </c>
      <c r="BG965" s="1052">
        <f t="shared" si="61"/>
        <v>0</v>
      </c>
      <c r="BH965" s="1052">
        <f t="shared" si="62"/>
        <v>0</v>
      </c>
      <c r="BI965" s="1052">
        <f t="shared" si="63"/>
        <v>0</v>
      </c>
      <c r="BJ965" s="1053" t="s">
        <v>457</v>
      </c>
      <c r="BK965" s="1052">
        <f t="shared" si="64"/>
        <v>0</v>
      </c>
      <c r="BL965" s="1053" t="s">
        <v>1301</v>
      </c>
      <c r="BM965" s="1053" t="s">
        <v>3686</v>
      </c>
    </row>
    <row r="966" spans="2:65" s="1048" customFormat="1" ht="16.5" customHeight="1">
      <c r="B966" s="1072"/>
      <c r="C966" s="1185" t="s">
        <v>1308</v>
      </c>
      <c r="D966" s="1185" t="s">
        <v>1257</v>
      </c>
      <c r="E966" s="1186" t="s">
        <v>1329</v>
      </c>
      <c r="F966" s="1374" t="s">
        <v>3685</v>
      </c>
      <c r="G966" s="1374"/>
      <c r="H966" s="1374"/>
      <c r="I966" s="1374"/>
      <c r="J966" s="1187" t="s">
        <v>17</v>
      </c>
      <c r="K966" s="1188">
        <v>1</v>
      </c>
      <c r="L966" s="1375">
        <f>'EPS D 1.4.8'!G80</f>
        <v>0</v>
      </c>
      <c r="M966" s="1375"/>
      <c r="N966" s="1376">
        <f t="shared" si="55"/>
        <v>0</v>
      </c>
      <c r="O966" s="1376"/>
      <c r="P966" s="1376"/>
      <c r="Q966" s="1376"/>
      <c r="R966" s="1071"/>
      <c r="T966" s="1057" t="s">
        <v>3256</v>
      </c>
      <c r="U966" s="1070" t="s">
        <v>1256</v>
      </c>
      <c r="V966" s="1065"/>
      <c r="W966" s="1069">
        <f t="shared" si="56"/>
        <v>0</v>
      </c>
      <c r="X966" s="1069">
        <v>0</v>
      </c>
      <c r="Y966" s="1069">
        <f t="shared" si="57"/>
        <v>0</v>
      </c>
      <c r="Z966" s="1069">
        <v>0</v>
      </c>
      <c r="AA966" s="1068">
        <f t="shared" si="58"/>
        <v>0</v>
      </c>
      <c r="AR966" s="1053" t="s">
        <v>1301</v>
      </c>
      <c r="AT966" s="1053" t="s">
        <v>1257</v>
      </c>
      <c r="AU966" s="1053" t="s">
        <v>1284</v>
      </c>
      <c r="AY966" s="1053" t="s">
        <v>1262</v>
      </c>
      <c r="BE966" s="1052">
        <f t="shared" si="59"/>
        <v>0</v>
      </c>
      <c r="BF966" s="1052">
        <f t="shared" si="60"/>
        <v>0</v>
      </c>
      <c r="BG966" s="1052">
        <f t="shared" si="61"/>
        <v>0</v>
      </c>
      <c r="BH966" s="1052">
        <f t="shared" si="62"/>
        <v>0</v>
      </c>
      <c r="BI966" s="1052">
        <f t="shared" si="63"/>
        <v>0</v>
      </c>
      <c r="BJ966" s="1053" t="s">
        <v>457</v>
      </c>
      <c r="BK966" s="1052">
        <f t="shared" si="64"/>
        <v>0</v>
      </c>
      <c r="BL966" s="1053" t="s">
        <v>1301</v>
      </c>
      <c r="BM966" s="1053" t="s">
        <v>3684</v>
      </c>
    </row>
    <row r="967" spans="2:65" s="1048" customFormat="1" ht="16.5" customHeight="1">
      <c r="B967" s="1072"/>
      <c r="C967" s="1185" t="s">
        <v>1303</v>
      </c>
      <c r="D967" s="1185" t="s">
        <v>1257</v>
      </c>
      <c r="E967" s="1186" t="s">
        <v>1327</v>
      </c>
      <c r="F967" s="1374" t="s">
        <v>1326</v>
      </c>
      <c r="G967" s="1374"/>
      <c r="H967" s="1374"/>
      <c r="I967" s="1374"/>
      <c r="J967" s="1187" t="s">
        <v>17</v>
      </c>
      <c r="K967" s="1188">
        <v>1</v>
      </c>
      <c r="L967" s="1375">
        <f>'CCTV D 1.4.9'!G23</f>
        <v>0</v>
      </c>
      <c r="M967" s="1375"/>
      <c r="N967" s="1376">
        <f t="shared" si="55"/>
        <v>0</v>
      </c>
      <c r="O967" s="1376"/>
      <c r="P967" s="1376"/>
      <c r="Q967" s="1376"/>
      <c r="R967" s="1071"/>
      <c r="T967" s="1057" t="s">
        <v>3256</v>
      </c>
      <c r="U967" s="1070" t="s">
        <v>1256</v>
      </c>
      <c r="V967" s="1065"/>
      <c r="W967" s="1069">
        <f t="shared" si="56"/>
        <v>0</v>
      </c>
      <c r="X967" s="1069">
        <v>0</v>
      </c>
      <c r="Y967" s="1069">
        <f t="shared" si="57"/>
        <v>0</v>
      </c>
      <c r="Z967" s="1069">
        <v>0</v>
      </c>
      <c r="AA967" s="1068">
        <f t="shared" si="58"/>
        <v>0</v>
      </c>
      <c r="AR967" s="1053" t="s">
        <v>1301</v>
      </c>
      <c r="AT967" s="1053" t="s">
        <v>1257</v>
      </c>
      <c r="AU967" s="1053" t="s">
        <v>1284</v>
      </c>
      <c r="AY967" s="1053" t="s">
        <v>1262</v>
      </c>
      <c r="BE967" s="1052">
        <f t="shared" si="59"/>
        <v>0</v>
      </c>
      <c r="BF967" s="1052">
        <f t="shared" si="60"/>
        <v>0</v>
      </c>
      <c r="BG967" s="1052">
        <f t="shared" si="61"/>
        <v>0</v>
      </c>
      <c r="BH967" s="1052">
        <f t="shared" si="62"/>
        <v>0</v>
      </c>
      <c r="BI967" s="1052">
        <f t="shared" si="63"/>
        <v>0</v>
      </c>
      <c r="BJ967" s="1053" t="s">
        <v>457</v>
      </c>
      <c r="BK967" s="1052">
        <f t="shared" si="64"/>
        <v>0</v>
      </c>
      <c r="BL967" s="1053" t="s">
        <v>1301</v>
      </c>
      <c r="BM967" s="1053" t="s">
        <v>3683</v>
      </c>
    </row>
    <row r="968" spans="2:65" s="1048" customFormat="1" ht="16.5" customHeight="1">
      <c r="B968" s="1072"/>
      <c r="C968" s="1185" t="s">
        <v>1299</v>
      </c>
      <c r="D968" s="1185" t="s">
        <v>1257</v>
      </c>
      <c r="E968" s="1186" t="s">
        <v>1324</v>
      </c>
      <c r="F968" s="1374" t="s">
        <v>1323</v>
      </c>
      <c r="G968" s="1374"/>
      <c r="H968" s="1374"/>
      <c r="I968" s="1374"/>
      <c r="J968" s="1187" t="s">
        <v>17</v>
      </c>
      <c r="K968" s="1188">
        <v>1</v>
      </c>
      <c r="L968" s="1375">
        <f>'EKV D 1.4.9'!E44</f>
        <v>0</v>
      </c>
      <c r="M968" s="1375"/>
      <c r="N968" s="1376">
        <f t="shared" si="55"/>
        <v>0</v>
      </c>
      <c r="O968" s="1376"/>
      <c r="P968" s="1376"/>
      <c r="Q968" s="1376"/>
      <c r="R968" s="1071"/>
      <c r="T968" s="1057" t="s">
        <v>3256</v>
      </c>
      <c r="U968" s="1070" t="s">
        <v>1256</v>
      </c>
      <c r="V968" s="1065"/>
      <c r="W968" s="1069">
        <f t="shared" si="56"/>
        <v>0</v>
      </c>
      <c r="X968" s="1069">
        <v>0</v>
      </c>
      <c r="Y968" s="1069">
        <f t="shared" si="57"/>
        <v>0</v>
      </c>
      <c r="Z968" s="1069">
        <v>0</v>
      </c>
      <c r="AA968" s="1068">
        <f t="shared" si="58"/>
        <v>0</v>
      </c>
      <c r="AR968" s="1053" t="s">
        <v>1301</v>
      </c>
      <c r="AT968" s="1053" t="s">
        <v>1257</v>
      </c>
      <c r="AU968" s="1053" t="s">
        <v>1284</v>
      </c>
      <c r="AY968" s="1053" t="s">
        <v>1262</v>
      </c>
      <c r="BE968" s="1052">
        <f t="shared" si="59"/>
        <v>0</v>
      </c>
      <c r="BF968" s="1052">
        <f t="shared" si="60"/>
        <v>0</v>
      </c>
      <c r="BG968" s="1052">
        <f t="shared" si="61"/>
        <v>0</v>
      </c>
      <c r="BH968" s="1052">
        <f t="shared" si="62"/>
        <v>0</v>
      </c>
      <c r="BI968" s="1052">
        <f t="shared" si="63"/>
        <v>0</v>
      </c>
      <c r="BJ968" s="1053" t="s">
        <v>457</v>
      </c>
      <c r="BK968" s="1052">
        <f t="shared" si="64"/>
        <v>0</v>
      </c>
      <c r="BL968" s="1053" t="s">
        <v>1301</v>
      </c>
      <c r="BM968" s="1053" t="s">
        <v>3682</v>
      </c>
    </row>
    <row r="969" spans="2:65" s="1048" customFormat="1" ht="16.5" customHeight="1">
      <c r="B969" s="1072"/>
      <c r="C969" s="1185" t="s">
        <v>1295</v>
      </c>
      <c r="D969" s="1185" t="s">
        <v>1257</v>
      </c>
      <c r="E969" s="1186" t="s">
        <v>1321</v>
      </c>
      <c r="F969" s="1374" t="s">
        <v>1320</v>
      </c>
      <c r="G969" s="1374"/>
      <c r="H969" s="1374"/>
      <c r="I969" s="1374"/>
      <c r="J969" s="1187" t="s">
        <v>17</v>
      </c>
      <c r="K969" s="1188">
        <v>1</v>
      </c>
      <c r="L969" s="1375">
        <f>'EZS D 1.4.9'!G52</f>
        <v>0</v>
      </c>
      <c r="M969" s="1375"/>
      <c r="N969" s="1376">
        <f t="shared" si="55"/>
        <v>0</v>
      </c>
      <c r="O969" s="1376"/>
      <c r="P969" s="1376"/>
      <c r="Q969" s="1376"/>
      <c r="R969" s="1071"/>
      <c r="T969" s="1057" t="s">
        <v>3256</v>
      </c>
      <c r="U969" s="1070" t="s">
        <v>1256</v>
      </c>
      <c r="V969" s="1065"/>
      <c r="W969" s="1069">
        <f t="shared" si="56"/>
        <v>0</v>
      </c>
      <c r="X969" s="1069">
        <v>0</v>
      </c>
      <c r="Y969" s="1069">
        <f t="shared" si="57"/>
        <v>0</v>
      </c>
      <c r="Z969" s="1069">
        <v>0</v>
      </c>
      <c r="AA969" s="1068">
        <f t="shared" si="58"/>
        <v>0</v>
      </c>
      <c r="AR969" s="1053" t="s">
        <v>1301</v>
      </c>
      <c r="AT969" s="1053" t="s">
        <v>1257</v>
      </c>
      <c r="AU969" s="1053" t="s">
        <v>1284</v>
      </c>
      <c r="AY969" s="1053" t="s">
        <v>1262</v>
      </c>
      <c r="BE969" s="1052">
        <f t="shared" si="59"/>
        <v>0</v>
      </c>
      <c r="BF969" s="1052">
        <f t="shared" si="60"/>
        <v>0</v>
      </c>
      <c r="BG969" s="1052">
        <f t="shared" si="61"/>
        <v>0</v>
      </c>
      <c r="BH969" s="1052">
        <f t="shared" si="62"/>
        <v>0</v>
      </c>
      <c r="BI969" s="1052">
        <f t="shared" si="63"/>
        <v>0</v>
      </c>
      <c r="BJ969" s="1053" t="s">
        <v>457</v>
      </c>
      <c r="BK969" s="1052">
        <f t="shared" si="64"/>
        <v>0</v>
      </c>
      <c r="BL969" s="1053" t="s">
        <v>1301</v>
      </c>
      <c r="BM969" s="1053" t="s">
        <v>3681</v>
      </c>
    </row>
    <row r="970" spans="2:63" s="1087" customFormat="1" ht="29.85" customHeight="1">
      <c r="B970" s="1096"/>
      <c r="C970" s="1182"/>
      <c r="D970" s="1184" t="s">
        <v>1319</v>
      </c>
      <c r="E970" s="1184"/>
      <c r="F970" s="1184"/>
      <c r="G970" s="1184"/>
      <c r="H970" s="1184"/>
      <c r="I970" s="1184"/>
      <c r="J970" s="1184"/>
      <c r="K970" s="1184"/>
      <c r="L970" s="1097"/>
      <c r="M970" s="1097"/>
      <c r="N970" s="1388">
        <f>BK970</f>
        <v>0</v>
      </c>
      <c r="O970" s="1389"/>
      <c r="P970" s="1389"/>
      <c r="Q970" s="1389"/>
      <c r="R970" s="1095"/>
      <c r="T970" s="1094"/>
      <c r="U970" s="1092"/>
      <c r="V970" s="1092"/>
      <c r="W970" s="1093">
        <f>SUM(W971:W972)</f>
        <v>0</v>
      </c>
      <c r="X970" s="1092"/>
      <c r="Y970" s="1093">
        <f>SUM(Y971:Y972)</f>
        <v>0</v>
      </c>
      <c r="Z970" s="1092"/>
      <c r="AA970" s="1091">
        <f>SUM(AA971:AA972)</f>
        <v>0</v>
      </c>
      <c r="AR970" s="1089" t="s">
        <v>1304</v>
      </c>
      <c r="AT970" s="1090" t="s">
        <v>1259</v>
      </c>
      <c r="AU970" s="1090" t="s">
        <v>457</v>
      </c>
      <c r="AY970" s="1089" t="s">
        <v>1262</v>
      </c>
      <c r="BK970" s="1088">
        <f>SUM(BK971:BK972)</f>
        <v>0</v>
      </c>
    </row>
    <row r="971" spans="2:65" s="1048" customFormat="1" ht="25.5" customHeight="1">
      <c r="B971" s="1072"/>
      <c r="C971" s="1185" t="s">
        <v>1290</v>
      </c>
      <c r="D971" s="1185" t="s">
        <v>1257</v>
      </c>
      <c r="E971" s="1186" t="s">
        <v>1317</v>
      </c>
      <c r="F971" s="1374" t="s">
        <v>1316</v>
      </c>
      <c r="G971" s="1374"/>
      <c r="H971" s="1374"/>
      <c r="I971" s="1374"/>
      <c r="J971" s="1187" t="s">
        <v>17</v>
      </c>
      <c r="K971" s="1188">
        <v>1</v>
      </c>
      <c r="L971" s="1375">
        <f>'SO 01 CHLAZENÍ D 1.4.3'!E113</f>
        <v>0</v>
      </c>
      <c r="M971" s="1375"/>
      <c r="N971" s="1376">
        <f>ROUND(L971*K971,2)</f>
        <v>0</v>
      </c>
      <c r="O971" s="1376"/>
      <c r="P971" s="1376"/>
      <c r="Q971" s="1376"/>
      <c r="R971" s="1071"/>
      <c r="T971" s="1057" t="s">
        <v>3256</v>
      </c>
      <c r="U971" s="1070" t="s">
        <v>1256</v>
      </c>
      <c r="V971" s="1065"/>
      <c r="W971" s="1069">
        <f>V971*K971</f>
        <v>0</v>
      </c>
      <c r="X971" s="1069">
        <v>0</v>
      </c>
      <c r="Y971" s="1069">
        <f>X971*K971</f>
        <v>0</v>
      </c>
      <c r="Z971" s="1069">
        <v>0</v>
      </c>
      <c r="AA971" s="1068">
        <f>Z971*K971</f>
        <v>0</v>
      </c>
      <c r="AR971" s="1053" t="s">
        <v>1301</v>
      </c>
      <c r="AT971" s="1053" t="s">
        <v>1257</v>
      </c>
      <c r="AU971" s="1053" t="s">
        <v>1284</v>
      </c>
      <c r="AY971" s="1053" t="s">
        <v>1262</v>
      </c>
      <c r="BE971" s="1052">
        <f>IF(U971="základní",N971,0)</f>
        <v>0</v>
      </c>
      <c r="BF971" s="1052">
        <f>IF(U971="snížená",N971,0)</f>
        <v>0</v>
      </c>
      <c r="BG971" s="1052">
        <f>IF(U971="zákl. přenesená",N971,0)</f>
        <v>0</v>
      </c>
      <c r="BH971" s="1052">
        <f>IF(U971="sníž. přenesená",N971,0)</f>
        <v>0</v>
      </c>
      <c r="BI971" s="1052">
        <f>IF(U971="nulová",N971,0)</f>
        <v>0</v>
      </c>
      <c r="BJ971" s="1053" t="s">
        <v>457</v>
      </c>
      <c r="BK971" s="1052">
        <f>ROUND(L971*K971,2)</f>
        <v>0</v>
      </c>
      <c r="BL971" s="1053" t="s">
        <v>1301</v>
      </c>
      <c r="BM971" s="1053" t="s">
        <v>3680</v>
      </c>
    </row>
    <row r="972" spans="2:65" s="1048" customFormat="1" ht="25.5" customHeight="1">
      <c r="B972" s="1072"/>
      <c r="C972" s="1185" t="s">
        <v>1282</v>
      </c>
      <c r="D972" s="1185" t="s">
        <v>1257</v>
      </c>
      <c r="E972" s="1186" t="s">
        <v>1314</v>
      </c>
      <c r="F972" s="1374" t="s">
        <v>1313</v>
      </c>
      <c r="G972" s="1374"/>
      <c r="H972" s="1374"/>
      <c r="I972" s="1374"/>
      <c r="J972" s="1187" t="s">
        <v>17</v>
      </c>
      <c r="K972" s="1188">
        <v>1</v>
      </c>
      <c r="L972" s="1375">
        <f>'SO 01 VZT D 1.4.4'!D161</f>
        <v>0</v>
      </c>
      <c r="M972" s="1375"/>
      <c r="N972" s="1376">
        <f>ROUND(L972*K972,2)</f>
        <v>0</v>
      </c>
      <c r="O972" s="1376"/>
      <c r="P972" s="1376"/>
      <c r="Q972" s="1376"/>
      <c r="R972" s="1071"/>
      <c r="T972" s="1057" t="s">
        <v>3256</v>
      </c>
      <c r="U972" s="1070" t="s">
        <v>1256</v>
      </c>
      <c r="V972" s="1065"/>
      <c r="W972" s="1069">
        <f>V972*K972</f>
        <v>0</v>
      </c>
      <c r="X972" s="1069">
        <v>0</v>
      </c>
      <c r="Y972" s="1069">
        <f>X972*K972</f>
        <v>0</v>
      </c>
      <c r="Z972" s="1069">
        <v>0</v>
      </c>
      <c r="AA972" s="1068">
        <f>Z972*K972</f>
        <v>0</v>
      </c>
      <c r="AR972" s="1053" t="s">
        <v>1301</v>
      </c>
      <c r="AT972" s="1053" t="s">
        <v>1257</v>
      </c>
      <c r="AU972" s="1053" t="s">
        <v>1284</v>
      </c>
      <c r="AY972" s="1053" t="s">
        <v>1262</v>
      </c>
      <c r="BE972" s="1052">
        <f>IF(U972="základní",N972,0)</f>
        <v>0</v>
      </c>
      <c r="BF972" s="1052">
        <f>IF(U972="snížená",N972,0)</f>
        <v>0</v>
      </c>
      <c r="BG972" s="1052">
        <f>IF(U972="zákl. přenesená",N972,0)</f>
        <v>0</v>
      </c>
      <c r="BH972" s="1052">
        <f>IF(U972="sníž. přenesená",N972,0)</f>
        <v>0</v>
      </c>
      <c r="BI972" s="1052">
        <f>IF(U972="nulová",N972,0)</f>
        <v>0</v>
      </c>
      <c r="BJ972" s="1053" t="s">
        <v>457</v>
      </c>
      <c r="BK972" s="1052">
        <f>ROUND(L972*K972,2)</f>
        <v>0</v>
      </c>
      <c r="BL972" s="1053" t="s">
        <v>1301</v>
      </c>
      <c r="BM972" s="1053" t="s">
        <v>3679</v>
      </c>
    </row>
    <row r="973" spans="2:63" s="1087" customFormat="1" ht="29.85" customHeight="1">
      <c r="B973" s="1096"/>
      <c r="C973" s="1182"/>
      <c r="D973" s="1184" t="s">
        <v>1312</v>
      </c>
      <c r="E973" s="1184"/>
      <c r="F973" s="1184"/>
      <c r="G973" s="1184"/>
      <c r="H973" s="1184"/>
      <c r="I973" s="1184"/>
      <c r="J973" s="1184"/>
      <c r="K973" s="1184"/>
      <c r="L973" s="1097"/>
      <c r="M973" s="1097"/>
      <c r="N973" s="1388">
        <f>BK973</f>
        <v>0</v>
      </c>
      <c r="O973" s="1389"/>
      <c r="P973" s="1389"/>
      <c r="Q973" s="1389"/>
      <c r="R973" s="1095"/>
      <c r="T973" s="1094"/>
      <c r="U973" s="1092"/>
      <c r="V973" s="1092"/>
      <c r="W973" s="1093">
        <f>W974</f>
        <v>0</v>
      </c>
      <c r="X973" s="1092"/>
      <c r="Y973" s="1093">
        <f>Y974</f>
        <v>0</v>
      </c>
      <c r="Z973" s="1092"/>
      <c r="AA973" s="1091">
        <f>AA974</f>
        <v>0</v>
      </c>
      <c r="AR973" s="1089" t="s">
        <v>1304</v>
      </c>
      <c r="AT973" s="1090" t="s">
        <v>1259</v>
      </c>
      <c r="AU973" s="1090" t="s">
        <v>457</v>
      </c>
      <c r="AY973" s="1089" t="s">
        <v>1262</v>
      </c>
      <c r="BK973" s="1088">
        <f>BK974</f>
        <v>0</v>
      </c>
    </row>
    <row r="974" spans="2:65" s="1048" customFormat="1" ht="16.5" customHeight="1">
      <c r="B974" s="1072"/>
      <c r="C974" s="1185" t="s">
        <v>1279</v>
      </c>
      <c r="D974" s="1185" t="s">
        <v>1257</v>
      </c>
      <c r="E974" s="1186" t="s">
        <v>3678</v>
      </c>
      <c r="F974" s="1374" t="s">
        <v>1310</v>
      </c>
      <c r="G974" s="1374"/>
      <c r="H974" s="1374"/>
      <c r="I974" s="1374"/>
      <c r="J974" s="1187" t="s">
        <v>17</v>
      </c>
      <c r="K974" s="1188">
        <v>1</v>
      </c>
      <c r="L974" s="1375">
        <f>'d 2.4. Kompresor'!E22</f>
        <v>0</v>
      </c>
      <c r="M974" s="1375"/>
      <c r="N974" s="1376">
        <f>ROUND(L974*K974,2)</f>
        <v>0</v>
      </c>
      <c r="O974" s="1376"/>
      <c r="P974" s="1376"/>
      <c r="Q974" s="1376"/>
      <c r="R974" s="1071"/>
      <c r="T974" s="1057" t="s">
        <v>3256</v>
      </c>
      <c r="U974" s="1070" t="s">
        <v>1256</v>
      </c>
      <c r="V974" s="1065"/>
      <c r="W974" s="1069">
        <f>V974*K974</f>
        <v>0</v>
      </c>
      <c r="X974" s="1069">
        <v>0</v>
      </c>
      <c r="Y974" s="1069">
        <f>X974*K974</f>
        <v>0</v>
      </c>
      <c r="Z974" s="1069">
        <v>0</v>
      </c>
      <c r="AA974" s="1068">
        <f>Z974*K974</f>
        <v>0</v>
      </c>
      <c r="AR974" s="1053" t="s">
        <v>1301</v>
      </c>
      <c r="AT974" s="1053" t="s">
        <v>1257</v>
      </c>
      <c r="AU974" s="1053" t="s">
        <v>1284</v>
      </c>
      <c r="AY974" s="1053" t="s">
        <v>1262</v>
      </c>
      <c r="BE974" s="1052">
        <f>IF(U974="základní",N974,0)</f>
        <v>0</v>
      </c>
      <c r="BF974" s="1052">
        <f>IF(U974="snížená",N974,0)</f>
        <v>0</v>
      </c>
      <c r="BG974" s="1052">
        <f>IF(U974="zákl. přenesená",N974,0)</f>
        <v>0</v>
      </c>
      <c r="BH974" s="1052">
        <f>IF(U974="sníž. přenesená",N974,0)</f>
        <v>0</v>
      </c>
      <c r="BI974" s="1052">
        <f>IF(U974="nulová",N974,0)</f>
        <v>0</v>
      </c>
      <c r="BJ974" s="1053" t="s">
        <v>457</v>
      </c>
      <c r="BK974" s="1052">
        <f>ROUND(L974*K974,2)</f>
        <v>0</v>
      </c>
      <c r="BL974" s="1053" t="s">
        <v>1301</v>
      </c>
      <c r="BM974" s="1053" t="s">
        <v>3677</v>
      </c>
    </row>
    <row r="975" spans="2:63" s="1087" customFormat="1" ht="29.85" customHeight="1">
      <c r="B975" s="1096"/>
      <c r="C975" s="1182"/>
      <c r="D975" s="1184" t="s">
        <v>1309</v>
      </c>
      <c r="E975" s="1184"/>
      <c r="F975" s="1184"/>
      <c r="G975" s="1184"/>
      <c r="H975" s="1184"/>
      <c r="I975" s="1184"/>
      <c r="J975" s="1184"/>
      <c r="K975" s="1184"/>
      <c r="L975" s="1097"/>
      <c r="M975" s="1097"/>
      <c r="N975" s="1388">
        <f>BK975</f>
        <v>0</v>
      </c>
      <c r="O975" s="1389"/>
      <c r="P975" s="1389"/>
      <c r="Q975" s="1389"/>
      <c r="R975" s="1095"/>
      <c r="T975" s="1094"/>
      <c r="U975" s="1092"/>
      <c r="V975" s="1092"/>
      <c r="W975" s="1093">
        <f>W976</f>
        <v>0</v>
      </c>
      <c r="X975" s="1092"/>
      <c r="Y975" s="1093">
        <f>Y976</f>
        <v>0</v>
      </c>
      <c r="Z975" s="1092"/>
      <c r="AA975" s="1091">
        <f>AA976</f>
        <v>0</v>
      </c>
      <c r="AR975" s="1089" t="s">
        <v>1304</v>
      </c>
      <c r="AT975" s="1090" t="s">
        <v>1259</v>
      </c>
      <c r="AU975" s="1090" t="s">
        <v>457</v>
      </c>
      <c r="AY975" s="1089" t="s">
        <v>1262</v>
      </c>
      <c r="BK975" s="1088">
        <f>BK976</f>
        <v>0</v>
      </c>
    </row>
    <row r="976" spans="2:65" s="1048" customFormat="1" ht="16.5" customHeight="1">
      <c r="B976" s="1072"/>
      <c r="C976" s="1185" t="s">
        <v>1276</v>
      </c>
      <c r="D976" s="1185" t="s">
        <v>1257</v>
      </c>
      <c r="E976" s="1186" t="s">
        <v>1307</v>
      </c>
      <c r="F976" s="1374" t="s">
        <v>1306</v>
      </c>
      <c r="G976" s="1374"/>
      <c r="H976" s="1374"/>
      <c r="I976" s="1374"/>
      <c r="J976" s="1187" t="s">
        <v>17</v>
      </c>
      <c r="K976" s="1188">
        <v>1</v>
      </c>
      <c r="L976" s="1375">
        <v>0</v>
      </c>
      <c r="M976" s="1375"/>
      <c r="N976" s="1376">
        <f>ROUND(L976*K976,2)</f>
        <v>0</v>
      </c>
      <c r="O976" s="1376"/>
      <c r="P976" s="1376"/>
      <c r="Q976" s="1376"/>
      <c r="R976" s="1071"/>
      <c r="T976" s="1057" t="s">
        <v>3256</v>
      </c>
      <c r="U976" s="1070" t="s">
        <v>1256</v>
      </c>
      <c r="V976" s="1065"/>
      <c r="W976" s="1069">
        <f>V976*K976</f>
        <v>0</v>
      </c>
      <c r="X976" s="1069">
        <v>0</v>
      </c>
      <c r="Y976" s="1069">
        <f>X976*K976</f>
        <v>0</v>
      </c>
      <c r="Z976" s="1069">
        <v>0</v>
      </c>
      <c r="AA976" s="1068">
        <f>Z976*K976</f>
        <v>0</v>
      </c>
      <c r="AR976" s="1053" t="s">
        <v>1301</v>
      </c>
      <c r="AT976" s="1053" t="s">
        <v>1257</v>
      </c>
      <c r="AU976" s="1053" t="s">
        <v>1284</v>
      </c>
      <c r="AY976" s="1053" t="s">
        <v>1262</v>
      </c>
      <c r="BE976" s="1052">
        <f>IF(U976="základní",N976,0)</f>
        <v>0</v>
      </c>
      <c r="BF976" s="1052">
        <f>IF(U976="snížená",N976,0)</f>
        <v>0</v>
      </c>
      <c r="BG976" s="1052">
        <f>IF(U976="zákl. přenesená",N976,0)</f>
        <v>0</v>
      </c>
      <c r="BH976" s="1052">
        <f>IF(U976="sníž. přenesená",N976,0)</f>
        <v>0</v>
      </c>
      <c r="BI976" s="1052">
        <f>IF(U976="nulová",N976,0)</f>
        <v>0</v>
      </c>
      <c r="BJ976" s="1053" t="s">
        <v>457</v>
      </c>
      <c r="BK976" s="1052">
        <f>ROUND(L976*K976,2)</f>
        <v>0</v>
      </c>
      <c r="BL976" s="1053" t="s">
        <v>1301</v>
      </c>
      <c r="BM976" s="1053" t="s">
        <v>3676</v>
      </c>
    </row>
    <row r="977" spans="2:63" s="1087" customFormat="1" ht="29.85" customHeight="1">
      <c r="B977" s="1096"/>
      <c r="C977" s="1182"/>
      <c r="D977" s="1184" t="s">
        <v>1305</v>
      </c>
      <c r="E977" s="1184"/>
      <c r="F977" s="1184"/>
      <c r="G977" s="1184"/>
      <c r="H977" s="1184"/>
      <c r="I977" s="1184"/>
      <c r="J977" s="1184"/>
      <c r="K977" s="1184"/>
      <c r="L977" s="1097"/>
      <c r="M977" s="1097"/>
      <c r="N977" s="1388">
        <f>BK977</f>
        <v>0</v>
      </c>
      <c r="O977" s="1389"/>
      <c r="P977" s="1389"/>
      <c r="Q977" s="1389"/>
      <c r="R977" s="1095"/>
      <c r="T977" s="1094"/>
      <c r="U977" s="1092"/>
      <c r="V977" s="1092"/>
      <c r="W977" s="1093">
        <f>W978</f>
        <v>0</v>
      </c>
      <c r="X977" s="1092"/>
      <c r="Y977" s="1093">
        <f>Y978</f>
        <v>0</v>
      </c>
      <c r="Z977" s="1092"/>
      <c r="AA977" s="1091">
        <f>AA978</f>
        <v>0</v>
      </c>
      <c r="AR977" s="1089" t="s">
        <v>1304</v>
      </c>
      <c r="AT977" s="1090" t="s">
        <v>1259</v>
      </c>
      <c r="AU977" s="1090" t="s">
        <v>457</v>
      </c>
      <c r="AY977" s="1089" t="s">
        <v>1262</v>
      </c>
      <c r="BK977" s="1088">
        <f>BK978</f>
        <v>0</v>
      </c>
    </row>
    <row r="978" spans="2:65" s="1048" customFormat="1" ht="16.5" customHeight="1">
      <c r="B978" s="1072"/>
      <c r="C978" s="1185" t="s">
        <v>1273</v>
      </c>
      <c r="D978" s="1185" t="s">
        <v>1257</v>
      </c>
      <c r="E978" s="1186" t="s">
        <v>3675</v>
      </c>
      <c r="F978" s="1374" t="s">
        <v>1302</v>
      </c>
      <c r="G978" s="1374"/>
      <c r="H978" s="1374"/>
      <c r="I978" s="1374"/>
      <c r="J978" s="1187" t="s">
        <v>17</v>
      </c>
      <c r="K978" s="1188">
        <v>1</v>
      </c>
      <c r="L978" s="1375">
        <f>'SO01 MAR  D 1.4.6'!E124</f>
        <v>0</v>
      </c>
      <c r="M978" s="1375"/>
      <c r="N978" s="1376">
        <f>ROUND(L978*K978,2)</f>
        <v>0</v>
      </c>
      <c r="O978" s="1376"/>
      <c r="P978" s="1376"/>
      <c r="Q978" s="1376"/>
      <c r="R978" s="1071"/>
      <c r="T978" s="1057" t="s">
        <v>3256</v>
      </c>
      <c r="U978" s="1070" t="s">
        <v>1256</v>
      </c>
      <c r="V978" s="1065"/>
      <c r="W978" s="1069">
        <f>V978*K978</f>
        <v>0</v>
      </c>
      <c r="X978" s="1069">
        <v>0</v>
      </c>
      <c r="Y978" s="1069">
        <f>X978*K978</f>
        <v>0</v>
      </c>
      <c r="Z978" s="1069">
        <v>0</v>
      </c>
      <c r="AA978" s="1068">
        <f>Z978*K978</f>
        <v>0</v>
      </c>
      <c r="AR978" s="1053" t="s">
        <v>1301</v>
      </c>
      <c r="AT978" s="1053" t="s">
        <v>1257</v>
      </c>
      <c r="AU978" s="1053" t="s">
        <v>1284</v>
      </c>
      <c r="AY978" s="1053" t="s">
        <v>1262</v>
      </c>
      <c r="BE978" s="1052">
        <f>IF(U978="základní",N978,0)</f>
        <v>0</v>
      </c>
      <c r="BF978" s="1052">
        <f>IF(U978="snížená",N978,0)</f>
        <v>0</v>
      </c>
      <c r="BG978" s="1052">
        <f>IF(U978="zákl. přenesená",N978,0)</f>
        <v>0</v>
      </c>
      <c r="BH978" s="1052">
        <f>IF(U978="sníž. přenesená",N978,0)</f>
        <v>0</v>
      </c>
      <c r="BI978" s="1052">
        <f>IF(U978="nulová",N978,0)</f>
        <v>0</v>
      </c>
      <c r="BJ978" s="1053" t="s">
        <v>457</v>
      </c>
      <c r="BK978" s="1052">
        <f>ROUND(L978*K978,2)</f>
        <v>0</v>
      </c>
      <c r="BL978" s="1053" t="s">
        <v>1301</v>
      </c>
      <c r="BM978" s="1053" t="s">
        <v>3674</v>
      </c>
    </row>
    <row r="979" spans="2:63" s="1087" customFormat="1" ht="37.35" customHeight="1">
      <c r="B979" s="1096"/>
      <c r="C979" s="1182"/>
      <c r="D979" s="1183" t="s">
        <v>1300</v>
      </c>
      <c r="E979" s="1183"/>
      <c r="F979" s="1183"/>
      <c r="G979" s="1183"/>
      <c r="H979" s="1183"/>
      <c r="I979" s="1183"/>
      <c r="J979" s="1183"/>
      <c r="K979" s="1183"/>
      <c r="L979" s="1067"/>
      <c r="M979" s="1067"/>
      <c r="N979" s="1395">
        <f>BK979</f>
        <v>0</v>
      </c>
      <c r="O979" s="1396"/>
      <c r="P979" s="1396"/>
      <c r="Q979" s="1396"/>
      <c r="R979" s="1095"/>
      <c r="T979" s="1094"/>
      <c r="U979" s="1092"/>
      <c r="V979" s="1092"/>
      <c r="W979" s="1093">
        <f>SUM(W980:W994)</f>
        <v>0</v>
      </c>
      <c r="X979" s="1092"/>
      <c r="Y979" s="1093">
        <f>SUM(Y980:Y994)</f>
        <v>0</v>
      </c>
      <c r="Z979" s="1092"/>
      <c r="AA979" s="1091">
        <f>SUM(AA980:AA994)</f>
        <v>0</v>
      </c>
      <c r="AR979" s="1089" t="s">
        <v>457</v>
      </c>
      <c r="AT979" s="1090" t="s">
        <v>1259</v>
      </c>
      <c r="AU979" s="1090" t="s">
        <v>1258</v>
      </c>
      <c r="AY979" s="1089" t="s">
        <v>1262</v>
      </c>
      <c r="BK979" s="1088">
        <f>SUM(BK980:BK994)</f>
        <v>0</v>
      </c>
    </row>
    <row r="980" spans="2:65" s="1048" customFormat="1" ht="38.25" customHeight="1">
      <c r="B980" s="1072"/>
      <c r="C980" s="1185" t="s">
        <v>1270</v>
      </c>
      <c r="D980" s="1185" t="s">
        <v>1257</v>
      </c>
      <c r="E980" s="1186" t="s">
        <v>1298</v>
      </c>
      <c r="F980" s="1374" t="s">
        <v>1297</v>
      </c>
      <c r="G980" s="1374"/>
      <c r="H980" s="1374"/>
      <c r="I980" s="1374"/>
      <c r="J980" s="1187" t="s">
        <v>1292</v>
      </c>
      <c r="K980" s="1188">
        <v>17.16</v>
      </c>
      <c r="L980" s="1375">
        <v>0</v>
      </c>
      <c r="M980" s="1375"/>
      <c r="N980" s="1376">
        <f>ROUND(L980*K980,2)</f>
        <v>0</v>
      </c>
      <c r="O980" s="1376"/>
      <c r="P980" s="1376"/>
      <c r="Q980" s="1376"/>
      <c r="R980" s="1071"/>
      <c r="T980" s="1057" t="s">
        <v>3256</v>
      </c>
      <c r="U980" s="1070" t="s">
        <v>1256</v>
      </c>
      <c r="V980" s="1065"/>
      <c r="W980" s="1069">
        <f>V980*K980</f>
        <v>0</v>
      </c>
      <c r="X980" s="1069">
        <v>0</v>
      </c>
      <c r="Y980" s="1069">
        <f>X980*K980</f>
        <v>0</v>
      </c>
      <c r="Z980" s="1069">
        <v>0</v>
      </c>
      <c r="AA980" s="1068">
        <f>Z980*K980</f>
        <v>0</v>
      </c>
      <c r="AR980" s="1053" t="s">
        <v>1261</v>
      </c>
      <c r="AT980" s="1053" t="s">
        <v>1257</v>
      </c>
      <c r="AU980" s="1053" t="s">
        <v>457</v>
      </c>
      <c r="AY980" s="1053" t="s">
        <v>1262</v>
      </c>
      <c r="BE980" s="1052">
        <f>IF(U980="základní",N980,0)</f>
        <v>0</v>
      </c>
      <c r="BF980" s="1052">
        <f>IF(U980="snížená",N980,0)</f>
        <v>0</v>
      </c>
      <c r="BG980" s="1052">
        <f>IF(U980="zákl. přenesená",N980,0)</f>
        <v>0</v>
      </c>
      <c r="BH980" s="1052">
        <f>IF(U980="sníž. přenesená",N980,0)</f>
        <v>0</v>
      </c>
      <c r="BI980" s="1052">
        <f>IF(U980="nulová",N980,0)</f>
        <v>0</v>
      </c>
      <c r="BJ980" s="1053" t="s">
        <v>457</v>
      </c>
      <c r="BK980" s="1052">
        <f>ROUND(L980*K980,2)</f>
        <v>0</v>
      </c>
      <c r="BL980" s="1053" t="s">
        <v>1261</v>
      </c>
      <c r="BM980" s="1053" t="s">
        <v>3673</v>
      </c>
    </row>
    <row r="981" spans="2:51" s="1080" customFormat="1" ht="16.5" customHeight="1">
      <c r="B981" s="1086"/>
      <c r="C981" s="1177"/>
      <c r="D981" s="1177"/>
      <c r="E981" s="1189" t="s">
        <v>3256</v>
      </c>
      <c r="F981" s="1377" t="s">
        <v>1296</v>
      </c>
      <c r="G981" s="1378"/>
      <c r="H981" s="1378"/>
      <c r="I981" s="1378"/>
      <c r="J981" s="1177"/>
      <c r="K981" s="1190">
        <v>17.16</v>
      </c>
      <c r="L981" s="1083"/>
      <c r="M981" s="1083"/>
      <c r="N981" s="1177"/>
      <c r="O981" s="1177"/>
      <c r="P981" s="1177"/>
      <c r="Q981" s="1177"/>
      <c r="R981" s="1085"/>
      <c r="T981" s="1084"/>
      <c r="U981" s="1083"/>
      <c r="V981" s="1083"/>
      <c r="W981" s="1083"/>
      <c r="X981" s="1083"/>
      <c r="Y981" s="1083"/>
      <c r="Z981" s="1083"/>
      <c r="AA981" s="1082"/>
      <c r="AT981" s="1081" t="s">
        <v>1285</v>
      </c>
      <c r="AU981" s="1081" t="s">
        <v>457</v>
      </c>
      <c r="AV981" s="1080" t="s">
        <v>1284</v>
      </c>
      <c r="AW981" s="1080" t="s">
        <v>3670</v>
      </c>
      <c r="AX981" s="1080" t="s">
        <v>1258</v>
      </c>
      <c r="AY981" s="1081" t="s">
        <v>1262</v>
      </c>
    </row>
    <row r="982" spans="2:51" s="1073" customFormat="1" ht="16.5" customHeight="1">
      <c r="B982" s="1079"/>
      <c r="C982" s="1178"/>
      <c r="D982" s="1178"/>
      <c r="E982" s="1191" t="s">
        <v>3256</v>
      </c>
      <c r="F982" s="1372" t="s">
        <v>1386</v>
      </c>
      <c r="G982" s="1373"/>
      <c r="H982" s="1373"/>
      <c r="I982" s="1373"/>
      <c r="J982" s="1178"/>
      <c r="K982" s="1192">
        <v>17.16</v>
      </c>
      <c r="L982" s="1076"/>
      <c r="M982" s="1076"/>
      <c r="N982" s="1178"/>
      <c r="O982" s="1178"/>
      <c r="P982" s="1178"/>
      <c r="Q982" s="1178"/>
      <c r="R982" s="1078"/>
      <c r="T982" s="1077"/>
      <c r="U982" s="1076"/>
      <c r="V982" s="1076"/>
      <c r="W982" s="1076"/>
      <c r="X982" s="1076"/>
      <c r="Y982" s="1076"/>
      <c r="Z982" s="1076"/>
      <c r="AA982" s="1075"/>
      <c r="AT982" s="1074" t="s">
        <v>1285</v>
      </c>
      <c r="AU982" s="1074" t="s">
        <v>457</v>
      </c>
      <c r="AV982" s="1073" t="s">
        <v>1261</v>
      </c>
      <c r="AW982" s="1073" t="s">
        <v>3670</v>
      </c>
      <c r="AX982" s="1073" t="s">
        <v>457</v>
      </c>
      <c r="AY982" s="1074" t="s">
        <v>1262</v>
      </c>
    </row>
    <row r="983" spans="2:65" s="1048" customFormat="1" ht="38.25" customHeight="1">
      <c r="B983" s="1072"/>
      <c r="C983" s="1185" t="s">
        <v>1267</v>
      </c>
      <c r="D983" s="1185" t="s">
        <v>1257</v>
      </c>
      <c r="E983" s="1186" t="s">
        <v>1294</v>
      </c>
      <c r="F983" s="1374" t="s">
        <v>1293</v>
      </c>
      <c r="G983" s="1374"/>
      <c r="H983" s="1374"/>
      <c r="I983" s="1374"/>
      <c r="J983" s="1187" t="s">
        <v>1292</v>
      </c>
      <c r="K983" s="1188">
        <v>7.263</v>
      </c>
      <c r="L983" s="1375">
        <v>0</v>
      </c>
      <c r="M983" s="1375"/>
      <c r="N983" s="1376">
        <f>ROUND(L983*K983,2)</f>
        <v>0</v>
      </c>
      <c r="O983" s="1376"/>
      <c r="P983" s="1376"/>
      <c r="Q983" s="1376"/>
      <c r="R983" s="1071"/>
      <c r="T983" s="1057" t="s">
        <v>3256</v>
      </c>
      <c r="U983" s="1070" t="s">
        <v>1256</v>
      </c>
      <c r="V983" s="1065"/>
      <c r="W983" s="1069">
        <f>V983*K983</f>
        <v>0</v>
      </c>
      <c r="X983" s="1069">
        <v>0</v>
      </c>
      <c r="Y983" s="1069">
        <f>X983*K983</f>
        <v>0</v>
      </c>
      <c r="Z983" s="1069">
        <v>0</v>
      </c>
      <c r="AA983" s="1068">
        <f>Z983*K983</f>
        <v>0</v>
      </c>
      <c r="AR983" s="1053" t="s">
        <v>1261</v>
      </c>
      <c r="AT983" s="1053" t="s">
        <v>1257</v>
      </c>
      <c r="AU983" s="1053" t="s">
        <v>457</v>
      </c>
      <c r="AY983" s="1053" t="s">
        <v>1262</v>
      </c>
      <c r="BE983" s="1052">
        <f>IF(U983="základní",N983,0)</f>
        <v>0</v>
      </c>
      <c r="BF983" s="1052">
        <f>IF(U983="snížená",N983,0)</f>
        <v>0</v>
      </c>
      <c r="BG983" s="1052">
        <f>IF(U983="zákl. přenesená",N983,0)</f>
        <v>0</v>
      </c>
      <c r="BH983" s="1052">
        <f>IF(U983="sníž. přenesená",N983,0)</f>
        <v>0</v>
      </c>
      <c r="BI983" s="1052">
        <f>IF(U983="nulová",N983,0)</f>
        <v>0</v>
      </c>
      <c r="BJ983" s="1053" t="s">
        <v>457</v>
      </c>
      <c r="BK983" s="1052">
        <f>ROUND(L983*K983,2)</f>
        <v>0</v>
      </c>
      <c r="BL983" s="1053" t="s">
        <v>1261</v>
      </c>
      <c r="BM983" s="1053" t="s">
        <v>3672</v>
      </c>
    </row>
    <row r="984" spans="2:51" s="1080" customFormat="1" ht="16.5" customHeight="1">
      <c r="B984" s="1086"/>
      <c r="C984" s="1177"/>
      <c r="D984" s="1177"/>
      <c r="E984" s="1189" t="s">
        <v>3256</v>
      </c>
      <c r="F984" s="1377" t="s">
        <v>1291</v>
      </c>
      <c r="G984" s="1378"/>
      <c r="H984" s="1378"/>
      <c r="I984" s="1378"/>
      <c r="J984" s="1177"/>
      <c r="K984" s="1190">
        <v>7.263</v>
      </c>
      <c r="L984" s="1083"/>
      <c r="M984" s="1083"/>
      <c r="N984" s="1177"/>
      <c r="O984" s="1177"/>
      <c r="P984" s="1177"/>
      <c r="Q984" s="1177"/>
      <c r="R984" s="1085"/>
      <c r="T984" s="1084"/>
      <c r="U984" s="1083"/>
      <c r="V984" s="1083"/>
      <c r="W984" s="1083"/>
      <c r="X984" s="1083"/>
      <c r="Y984" s="1083"/>
      <c r="Z984" s="1083"/>
      <c r="AA984" s="1082"/>
      <c r="AT984" s="1081" t="s">
        <v>1285</v>
      </c>
      <c r="AU984" s="1081" t="s">
        <v>457</v>
      </c>
      <c r="AV984" s="1080" t="s">
        <v>1284</v>
      </c>
      <c r="AW984" s="1080" t="s">
        <v>3670</v>
      </c>
      <c r="AX984" s="1080" t="s">
        <v>1258</v>
      </c>
      <c r="AY984" s="1081" t="s">
        <v>1262</v>
      </c>
    </row>
    <row r="985" spans="2:51" s="1073" customFormat="1" ht="16.5" customHeight="1">
      <c r="B985" s="1079"/>
      <c r="C985" s="1178"/>
      <c r="D985" s="1178"/>
      <c r="E985" s="1191" t="s">
        <v>3256</v>
      </c>
      <c r="F985" s="1372" t="s">
        <v>1386</v>
      </c>
      <c r="G985" s="1373"/>
      <c r="H985" s="1373"/>
      <c r="I985" s="1373"/>
      <c r="J985" s="1178"/>
      <c r="K985" s="1192">
        <v>7.263</v>
      </c>
      <c r="L985" s="1076"/>
      <c r="M985" s="1076"/>
      <c r="N985" s="1178"/>
      <c r="O985" s="1178"/>
      <c r="P985" s="1178"/>
      <c r="Q985" s="1178"/>
      <c r="R985" s="1078"/>
      <c r="T985" s="1077"/>
      <c r="U985" s="1076"/>
      <c r="V985" s="1076"/>
      <c r="W985" s="1076"/>
      <c r="X985" s="1076"/>
      <c r="Y985" s="1076"/>
      <c r="Z985" s="1076"/>
      <c r="AA985" s="1075"/>
      <c r="AT985" s="1074" t="s">
        <v>1285</v>
      </c>
      <c r="AU985" s="1074" t="s">
        <v>457</v>
      </c>
      <c r="AV985" s="1073" t="s">
        <v>1261</v>
      </c>
      <c r="AW985" s="1073" t="s">
        <v>3670</v>
      </c>
      <c r="AX985" s="1073" t="s">
        <v>457</v>
      </c>
      <c r="AY985" s="1074" t="s">
        <v>1262</v>
      </c>
    </row>
    <row r="986" spans="2:65" s="1048" customFormat="1" ht="25.5" customHeight="1">
      <c r="B986" s="1072"/>
      <c r="C986" s="1185" t="s">
        <v>3532</v>
      </c>
      <c r="D986" s="1185" t="s">
        <v>1257</v>
      </c>
      <c r="E986" s="1186" t="s">
        <v>1289</v>
      </c>
      <c r="F986" s="1374" t="s">
        <v>1288</v>
      </c>
      <c r="G986" s="1374"/>
      <c r="H986" s="1374"/>
      <c r="I986" s="1374"/>
      <c r="J986" s="1187" t="s">
        <v>1287</v>
      </c>
      <c r="K986" s="1188">
        <v>0.103</v>
      </c>
      <c r="L986" s="1375">
        <v>0</v>
      </c>
      <c r="M986" s="1375"/>
      <c r="N986" s="1376">
        <f>ROUND(L986*K986,2)</f>
        <v>0</v>
      </c>
      <c r="O986" s="1376"/>
      <c r="P986" s="1376"/>
      <c r="Q986" s="1376"/>
      <c r="R986" s="1071"/>
      <c r="T986" s="1057" t="s">
        <v>3256</v>
      </c>
      <c r="U986" s="1070" t="s">
        <v>1256</v>
      </c>
      <c r="V986" s="1065"/>
      <c r="W986" s="1069">
        <f>V986*K986</f>
        <v>0</v>
      </c>
      <c r="X986" s="1069">
        <v>0</v>
      </c>
      <c r="Y986" s="1069">
        <f>X986*K986</f>
        <v>0</v>
      </c>
      <c r="Z986" s="1069">
        <v>0</v>
      </c>
      <c r="AA986" s="1068">
        <f>Z986*K986</f>
        <v>0</v>
      </c>
      <c r="AR986" s="1053" t="s">
        <v>1261</v>
      </c>
      <c r="AT986" s="1053" t="s">
        <v>1257</v>
      </c>
      <c r="AU986" s="1053" t="s">
        <v>457</v>
      </c>
      <c r="AY986" s="1053" t="s">
        <v>1262</v>
      </c>
      <c r="BE986" s="1052">
        <f>IF(U986="základní",N986,0)</f>
        <v>0</v>
      </c>
      <c r="BF986" s="1052">
        <f>IF(U986="snížená",N986,0)</f>
        <v>0</v>
      </c>
      <c r="BG986" s="1052">
        <f>IF(U986="zákl. přenesená",N986,0)</f>
        <v>0</v>
      </c>
      <c r="BH986" s="1052">
        <f>IF(U986="sníž. přenesená",N986,0)</f>
        <v>0</v>
      </c>
      <c r="BI986" s="1052">
        <f>IF(U986="nulová",N986,0)</f>
        <v>0</v>
      </c>
      <c r="BJ986" s="1053" t="s">
        <v>457</v>
      </c>
      <c r="BK986" s="1052">
        <f>ROUND(L986*K986,2)</f>
        <v>0</v>
      </c>
      <c r="BL986" s="1053" t="s">
        <v>1261</v>
      </c>
      <c r="BM986" s="1053" t="s">
        <v>3671</v>
      </c>
    </row>
    <row r="987" spans="2:51" s="1080" customFormat="1" ht="16.5" customHeight="1">
      <c r="B987" s="1086"/>
      <c r="C987" s="1177"/>
      <c r="D987" s="1177"/>
      <c r="E987" s="1189" t="s">
        <v>3256</v>
      </c>
      <c r="F987" s="1377" t="s">
        <v>1286</v>
      </c>
      <c r="G987" s="1378"/>
      <c r="H987" s="1378"/>
      <c r="I987" s="1378"/>
      <c r="J987" s="1177"/>
      <c r="K987" s="1190">
        <v>0.103</v>
      </c>
      <c r="L987" s="1083"/>
      <c r="M987" s="1083"/>
      <c r="N987" s="1177"/>
      <c r="O987" s="1177"/>
      <c r="P987" s="1177"/>
      <c r="Q987" s="1177"/>
      <c r="R987" s="1085"/>
      <c r="T987" s="1084"/>
      <c r="U987" s="1083"/>
      <c r="V987" s="1083"/>
      <c r="W987" s="1083"/>
      <c r="X987" s="1083"/>
      <c r="Y987" s="1083"/>
      <c r="Z987" s="1083"/>
      <c r="AA987" s="1082"/>
      <c r="AT987" s="1081" t="s">
        <v>1285</v>
      </c>
      <c r="AU987" s="1081" t="s">
        <v>457</v>
      </c>
      <c r="AV987" s="1080" t="s">
        <v>1284</v>
      </c>
      <c r="AW987" s="1080" t="s">
        <v>3670</v>
      </c>
      <c r="AX987" s="1080" t="s">
        <v>1258</v>
      </c>
      <c r="AY987" s="1081" t="s">
        <v>1262</v>
      </c>
    </row>
    <row r="988" spans="2:51" s="1073" customFormat="1" ht="16.5" customHeight="1">
      <c r="B988" s="1079"/>
      <c r="C988" s="1178"/>
      <c r="D988" s="1178"/>
      <c r="E988" s="1191" t="s">
        <v>3256</v>
      </c>
      <c r="F988" s="1372" t="s">
        <v>1386</v>
      </c>
      <c r="G988" s="1373"/>
      <c r="H988" s="1373"/>
      <c r="I988" s="1373"/>
      <c r="J988" s="1178"/>
      <c r="K988" s="1192">
        <v>0.103</v>
      </c>
      <c r="L988" s="1076"/>
      <c r="M988" s="1076"/>
      <c r="N988" s="1178"/>
      <c r="O988" s="1178"/>
      <c r="P988" s="1178"/>
      <c r="Q988" s="1178"/>
      <c r="R988" s="1078"/>
      <c r="T988" s="1077"/>
      <c r="U988" s="1076"/>
      <c r="V988" s="1076"/>
      <c r="W988" s="1076"/>
      <c r="X988" s="1076"/>
      <c r="Y988" s="1076"/>
      <c r="Z988" s="1076"/>
      <c r="AA988" s="1075"/>
      <c r="AT988" s="1074" t="s">
        <v>1285</v>
      </c>
      <c r="AU988" s="1074" t="s">
        <v>457</v>
      </c>
      <c r="AV988" s="1073" t="s">
        <v>1261</v>
      </c>
      <c r="AW988" s="1073" t="s">
        <v>3670</v>
      </c>
      <c r="AX988" s="1073" t="s">
        <v>457</v>
      </c>
      <c r="AY988" s="1074" t="s">
        <v>1262</v>
      </c>
    </row>
    <row r="989" spans="2:65" s="1048" customFormat="1" ht="38.25" customHeight="1">
      <c r="B989" s="1072"/>
      <c r="C989" s="1185" t="s">
        <v>3531</v>
      </c>
      <c r="D989" s="1185" t="s">
        <v>1257</v>
      </c>
      <c r="E989" s="1186" t="s">
        <v>1281</v>
      </c>
      <c r="F989" s="1374" t="s">
        <v>1280</v>
      </c>
      <c r="G989" s="1374"/>
      <c r="H989" s="1374"/>
      <c r="I989" s="1374"/>
      <c r="J989" s="1187" t="s">
        <v>1265</v>
      </c>
      <c r="K989" s="1188">
        <v>5</v>
      </c>
      <c r="L989" s="1375">
        <v>0</v>
      </c>
      <c r="M989" s="1375"/>
      <c r="N989" s="1376">
        <f aca="true" t="shared" si="65" ref="N989:N994">ROUND(L989*K989,2)</f>
        <v>0</v>
      </c>
      <c r="O989" s="1376"/>
      <c r="P989" s="1376"/>
      <c r="Q989" s="1376"/>
      <c r="R989" s="1071"/>
      <c r="T989" s="1057" t="s">
        <v>3256</v>
      </c>
      <c r="U989" s="1070" t="s">
        <v>1256</v>
      </c>
      <c r="V989" s="1065"/>
      <c r="W989" s="1069">
        <f aca="true" t="shared" si="66" ref="W989:W994">V989*K989</f>
        <v>0</v>
      </c>
      <c r="X989" s="1069">
        <v>0</v>
      </c>
      <c r="Y989" s="1069">
        <f aca="true" t="shared" si="67" ref="Y989:Y994">X989*K989</f>
        <v>0</v>
      </c>
      <c r="Z989" s="1069">
        <v>0</v>
      </c>
      <c r="AA989" s="1068">
        <f aca="true" t="shared" si="68" ref="AA989:AA994">Z989*K989</f>
        <v>0</v>
      </c>
      <c r="AR989" s="1053" t="s">
        <v>1261</v>
      </c>
      <c r="AT989" s="1053" t="s">
        <v>1257</v>
      </c>
      <c r="AU989" s="1053" t="s">
        <v>457</v>
      </c>
      <c r="AY989" s="1053" t="s">
        <v>1262</v>
      </c>
      <c r="BE989" s="1052">
        <f aca="true" t="shared" si="69" ref="BE989:BE994">IF(U989="základní",N989,0)</f>
        <v>0</v>
      </c>
      <c r="BF989" s="1052">
        <f aca="true" t="shared" si="70" ref="BF989:BF994">IF(U989="snížená",N989,0)</f>
        <v>0</v>
      </c>
      <c r="BG989" s="1052">
        <f aca="true" t="shared" si="71" ref="BG989:BG994">IF(U989="zákl. přenesená",N989,0)</f>
        <v>0</v>
      </c>
      <c r="BH989" s="1052">
        <f aca="true" t="shared" si="72" ref="BH989:BH994">IF(U989="sníž. přenesená",N989,0)</f>
        <v>0</v>
      </c>
      <c r="BI989" s="1052">
        <f aca="true" t="shared" si="73" ref="BI989:BI994">IF(U989="nulová",N989,0)</f>
        <v>0</v>
      </c>
      <c r="BJ989" s="1053" t="s">
        <v>457</v>
      </c>
      <c r="BK989" s="1052">
        <f aca="true" t="shared" si="74" ref="BK989:BK994">ROUND(L989*K989,2)</f>
        <v>0</v>
      </c>
      <c r="BL989" s="1053" t="s">
        <v>1261</v>
      </c>
      <c r="BM989" s="1053" t="s">
        <v>3669</v>
      </c>
    </row>
    <row r="990" spans="2:65" s="1048" customFormat="1" ht="25.5" customHeight="1">
      <c r="B990" s="1072"/>
      <c r="C990" s="1193" t="s">
        <v>3530</v>
      </c>
      <c r="D990" s="1193" t="s">
        <v>1263</v>
      </c>
      <c r="E990" s="1194" t="s">
        <v>1278</v>
      </c>
      <c r="F990" s="1383" t="s">
        <v>1277</v>
      </c>
      <c r="G990" s="1383"/>
      <c r="H990" s="1383"/>
      <c r="I990" s="1383"/>
      <c r="J990" s="1195" t="s">
        <v>1265</v>
      </c>
      <c r="K990" s="1196">
        <v>5</v>
      </c>
      <c r="L990" s="1384">
        <v>0</v>
      </c>
      <c r="M990" s="1384"/>
      <c r="N990" s="1385">
        <f t="shared" si="65"/>
        <v>0</v>
      </c>
      <c r="O990" s="1376"/>
      <c r="P990" s="1376"/>
      <c r="Q990" s="1376"/>
      <c r="R990" s="1071"/>
      <c r="T990" s="1057" t="s">
        <v>3256</v>
      </c>
      <c r="U990" s="1070" t="s">
        <v>1256</v>
      </c>
      <c r="V990" s="1065"/>
      <c r="W990" s="1069">
        <f t="shared" si="66"/>
        <v>0</v>
      </c>
      <c r="X990" s="1069">
        <v>0</v>
      </c>
      <c r="Y990" s="1069">
        <f t="shared" si="67"/>
        <v>0</v>
      </c>
      <c r="Z990" s="1069">
        <v>0</v>
      </c>
      <c r="AA990" s="1068">
        <f t="shared" si="68"/>
        <v>0</v>
      </c>
      <c r="AR990" s="1053" t="s">
        <v>1264</v>
      </c>
      <c r="AT990" s="1053" t="s">
        <v>1263</v>
      </c>
      <c r="AU990" s="1053" t="s">
        <v>457</v>
      </c>
      <c r="AY990" s="1053" t="s">
        <v>1262</v>
      </c>
      <c r="BE990" s="1052">
        <f t="shared" si="69"/>
        <v>0</v>
      </c>
      <c r="BF990" s="1052">
        <f t="shared" si="70"/>
        <v>0</v>
      </c>
      <c r="BG990" s="1052">
        <f t="shared" si="71"/>
        <v>0</v>
      </c>
      <c r="BH990" s="1052">
        <f t="shared" si="72"/>
        <v>0</v>
      </c>
      <c r="BI990" s="1052">
        <f t="shared" si="73"/>
        <v>0</v>
      </c>
      <c r="BJ990" s="1053" t="s">
        <v>457</v>
      </c>
      <c r="BK990" s="1052">
        <f t="shared" si="74"/>
        <v>0</v>
      </c>
      <c r="BL990" s="1053" t="s">
        <v>1261</v>
      </c>
      <c r="BM990" s="1053" t="s">
        <v>3668</v>
      </c>
    </row>
    <row r="991" spans="2:65" s="1048" customFormat="1" ht="25.5" customHeight="1">
      <c r="B991" s="1072"/>
      <c r="C991" s="1193" t="s">
        <v>3529</v>
      </c>
      <c r="D991" s="1193" t="s">
        <v>1263</v>
      </c>
      <c r="E991" s="1194" t="s">
        <v>1275</v>
      </c>
      <c r="F991" s="1383" t="s">
        <v>1274</v>
      </c>
      <c r="G991" s="1383"/>
      <c r="H991" s="1383"/>
      <c r="I991" s="1383"/>
      <c r="J991" s="1195" t="s">
        <v>1265</v>
      </c>
      <c r="K991" s="1196">
        <v>2</v>
      </c>
      <c r="L991" s="1384">
        <v>0</v>
      </c>
      <c r="M991" s="1384"/>
      <c r="N991" s="1385">
        <f t="shared" si="65"/>
        <v>0</v>
      </c>
      <c r="O991" s="1376"/>
      <c r="P991" s="1376"/>
      <c r="Q991" s="1376"/>
      <c r="R991" s="1071"/>
      <c r="T991" s="1057" t="s">
        <v>3256</v>
      </c>
      <c r="U991" s="1070" t="s">
        <v>1256</v>
      </c>
      <c r="V991" s="1065"/>
      <c r="W991" s="1069">
        <f t="shared" si="66"/>
        <v>0</v>
      </c>
      <c r="X991" s="1069">
        <v>0</v>
      </c>
      <c r="Y991" s="1069">
        <f t="shared" si="67"/>
        <v>0</v>
      </c>
      <c r="Z991" s="1069">
        <v>0</v>
      </c>
      <c r="AA991" s="1068">
        <f t="shared" si="68"/>
        <v>0</v>
      </c>
      <c r="AR991" s="1053" t="s">
        <v>1264</v>
      </c>
      <c r="AT991" s="1053" t="s">
        <v>1263</v>
      </c>
      <c r="AU991" s="1053" t="s">
        <v>457</v>
      </c>
      <c r="AY991" s="1053" t="s">
        <v>1262</v>
      </c>
      <c r="BE991" s="1052">
        <f t="shared" si="69"/>
        <v>0</v>
      </c>
      <c r="BF991" s="1052">
        <f t="shared" si="70"/>
        <v>0</v>
      </c>
      <c r="BG991" s="1052">
        <f t="shared" si="71"/>
        <v>0</v>
      </c>
      <c r="BH991" s="1052">
        <f t="shared" si="72"/>
        <v>0</v>
      </c>
      <c r="BI991" s="1052">
        <f t="shared" si="73"/>
        <v>0</v>
      </c>
      <c r="BJ991" s="1053" t="s">
        <v>457</v>
      </c>
      <c r="BK991" s="1052">
        <f t="shared" si="74"/>
        <v>0</v>
      </c>
      <c r="BL991" s="1053" t="s">
        <v>1261</v>
      </c>
      <c r="BM991" s="1053" t="s">
        <v>3667</v>
      </c>
    </row>
    <row r="992" spans="2:65" s="1048" customFormat="1" ht="16.5" customHeight="1">
      <c r="B992" s="1072"/>
      <c r="C992" s="1185" t="s">
        <v>3528</v>
      </c>
      <c r="D992" s="1185" t="s">
        <v>1257</v>
      </c>
      <c r="E992" s="1186" t="s">
        <v>1272</v>
      </c>
      <c r="F992" s="1374" t="s">
        <v>1271</v>
      </c>
      <c r="G992" s="1374"/>
      <c r="H992" s="1374"/>
      <c r="I992" s="1374"/>
      <c r="J992" s="1187" t="s">
        <v>1265</v>
      </c>
      <c r="K992" s="1188">
        <v>1</v>
      </c>
      <c r="L992" s="1375">
        <v>0</v>
      </c>
      <c r="M992" s="1375"/>
      <c r="N992" s="1376">
        <f t="shared" si="65"/>
        <v>0</v>
      </c>
      <c r="O992" s="1376"/>
      <c r="P992" s="1376"/>
      <c r="Q992" s="1376"/>
      <c r="R992" s="1071"/>
      <c r="T992" s="1057" t="s">
        <v>3256</v>
      </c>
      <c r="U992" s="1070" t="s">
        <v>1256</v>
      </c>
      <c r="V992" s="1065"/>
      <c r="W992" s="1069">
        <f t="shared" si="66"/>
        <v>0</v>
      </c>
      <c r="X992" s="1069">
        <v>0</v>
      </c>
      <c r="Y992" s="1069">
        <f t="shared" si="67"/>
        <v>0</v>
      </c>
      <c r="Z992" s="1069">
        <v>0</v>
      </c>
      <c r="AA992" s="1068">
        <f t="shared" si="68"/>
        <v>0</v>
      </c>
      <c r="AR992" s="1053" t="s">
        <v>1261</v>
      </c>
      <c r="AT992" s="1053" t="s">
        <v>1257</v>
      </c>
      <c r="AU992" s="1053" t="s">
        <v>457</v>
      </c>
      <c r="AY992" s="1053" t="s">
        <v>1262</v>
      </c>
      <c r="BE992" s="1052">
        <f t="shared" si="69"/>
        <v>0</v>
      </c>
      <c r="BF992" s="1052">
        <f t="shared" si="70"/>
        <v>0</v>
      </c>
      <c r="BG992" s="1052">
        <f t="shared" si="71"/>
        <v>0</v>
      </c>
      <c r="BH992" s="1052">
        <f t="shared" si="72"/>
        <v>0</v>
      </c>
      <c r="BI992" s="1052">
        <f t="shared" si="73"/>
        <v>0</v>
      </c>
      <c r="BJ992" s="1053" t="s">
        <v>457</v>
      </c>
      <c r="BK992" s="1052">
        <f t="shared" si="74"/>
        <v>0</v>
      </c>
      <c r="BL992" s="1053" t="s">
        <v>1261</v>
      </c>
      <c r="BM992" s="1053" t="s">
        <v>3666</v>
      </c>
    </row>
    <row r="993" spans="2:65" s="1048" customFormat="1" ht="25.5" customHeight="1">
      <c r="B993" s="1072"/>
      <c r="C993" s="1185" t="s">
        <v>3527</v>
      </c>
      <c r="D993" s="1185" t="s">
        <v>1257</v>
      </c>
      <c r="E993" s="1186" t="s">
        <v>1269</v>
      </c>
      <c r="F993" s="1374" t="s">
        <v>1268</v>
      </c>
      <c r="G993" s="1374"/>
      <c r="H993" s="1374"/>
      <c r="I993" s="1374"/>
      <c r="J993" s="1187" t="s">
        <v>14</v>
      </c>
      <c r="K993" s="1188">
        <v>3</v>
      </c>
      <c r="L993" s="1375">
        <v>0</v>
      </c>
      <c r="M993" s="1375"/>
      <c r="N993" s="1376">
        <f t="shared" si="65"/>
        <v>0</v>
      </c>
      <c r="O993" s="1376"/>
      <c r="P993" s="1376"/>
      <c r="Q993" s="1376"/>
      <c r="R993" s="1071"/>
      <c r="T993" s="1057" t="s">
        <v>3256</v>
      </c>
      <c r="U993" s="1070" t="s">
        <v>1256</v>
      </c>
      <c r="V993" s="1065"/>
      <c r="W993" s="1069">
        <f t="shared" si="66"/>
        <v>0</v>
      </c>
      <c r="X993" s="1069">
        <v>0</v>
      </c>
      <c r="Y993" s="1069">
        <f t="shared" si="67"/>
        <v>0</v>
      </c>
      <c r="Z993" s="1069">
        <v>0</v>
      </c>
      <c r="AA993" s="1068">
        <f t="shared" si="68"/>
        <v>0</v>
      </c>
      <c r="AR993" s="1053" t="s">
        <v>1261</v>
      </c>
      <c r="AT993" s="1053" t="s">
        <v>1257</v>
      </c>
      <c r="AU993" s="1053" t="s">
        <v>457</v>
      </c>
      <c r="AY993" s="1053" t="s">
        <v>1262</v>
      </c>
      <c r="BE993" s="1052">
        <f t="shared" si="69"/>
        <v>0</v>
      </c>
      <c r="BF993" s="1052">
        <f t="shared" si="70"/>
        <v>0</v>
      </c>
      <c r="BG993" s="1052">
        <f t="shared" si="71"/>
        <v>0</v>
      </c>
      <c r="BH993" s="1052">
        <f t="shared" si="72"/>
        <v>0</v>
      </c>
      <c r="BI993" s="1052">
        <f t="shared" si="73"/>
        <v>0</v>
      </c>
      <c r="BJ993" s="1053" t="s">
        <v>457</v>
      </c>
      <c r="BK993" s="1052">
        <f t="shared" si="74"/>
        <v>0</v>
      </c>
      <c r="BL993" s="1053" t="s">
        <v>1261</v>
      </c>
      <c r="BM993" s="1053" t="s">
        <v>3665</v>
      </c>
    </row>
    <row r="994" spans="2:65" s="1048" customFormat="1" ht="25.5" customHeight="1">
      <c r="B994" s="1072"/>
      <c r="C994" s="1193" t="s">
        <v>3526</v>
      </c>
      <c r="D994" s="1193" t="s">
        <v>1263</v>
      </c>
      <c r="E994" s="1194" t="s">
        <v>1266</v>
      </c>
      <c r="F994" s="1383" t="s">
        <v>3525</v>
      </c>
      <c r="G994" s="1383"/>
      <c r="H994" s="1383"/>
      <c r="I994" s="1383"/>
      <c r="J994" s="1195" t="s">
        <v>1265</v>
      </c>
      <c r="K994" s="1196">
        <v>2</v>
      </c>
      <c r="L994" s="1384">
        <v>0</v>
      </c>
      <c r="M994" s="1384"/>
      <c r="N994" s="1385">
        <f t="shared" si="65"/>
        <v>0</v>
      </c>
      <c r="O994" s="1376"/>
      <c r="P994" s="1376"/>
      <c r="Q994" s="1376"/>
      <c r="R994" s="1071"/>
      <c r="T994" s="1057" t="s">
        <v>3256</v>
      </c>
      <c r="U994" s="1070" t="s">
        <v>1256</v>
      </c>
      <c r="V994" s="1065"/>
      <c r="W994" s="1069">
        <f t="shared" si="66"/>
        <v>0</v>
      </c>
      <c r="X994" s="1069">
        <v>0</v>
      </c>
      <c r="Y994" s="1069">
        <f t="shared" si="67"/>
        <v>0</v>
      </c>
      <c r="Z994" s="1069">
        <v>0</v>
      </c>
      <c r="AA994" s="1068">
        <f t="shared" si="68"/>
        <v>0</v>
      </c>
      <c r="AR994" s="1053" t="s">
        <v>1264</v>
      </c>
      <c r="AT994" s="1053" t="s">
        <v>1263</v>
      </c>
      <c r="AU994" s="1053" t="s">
        <v>457</v>
      </c>
      <c r="AY994" s="1053" t="s">
        <v>1262</v>
      </c>
      <c r="BE994" s="1052">
        <f t="shared" si="69"/>
        <v>0</v>
      </c>
      <c r="BF994" s="1052">
        <f t="shared" si="70"/>
        <v>0</v>
      </c>
      <c r="BG994" s="1052">
        <f t="shared" si="71"/>
        <v>0</v>
      </c>
      <c r="BH994" s="1052">
        <f t="shared" si="72"/>
        <v>0</v>
      </c>
      <c r="BI994" s="1052">
        <f t="shared" si="73"/>
        <v>0</v>
      </c>
      <c r="BJ994" s="1053" t="s">
        <v>457</v>
      </c>
      <c r="BK994" s="1052">
        <f t="shared" si="74"/>
        <v>0</v>
      </c>
      <c r="BL994" s="1053" t="s">
        <v>1261</v>
      </c>
      <c r="BM994" s="1053" t="s">
        <v>3664</v>
      </c>
    </row>
    <row r="995" spans="2:63" s="1048" customFormat="1" ht="49.9" customHeight="1">
      <c r="B995" s="1063"/>
      <c r="C995" s="1181"/>
      <c r="D995" s="1183" t="s">
        <v>1260</v>
      </c>
      <c r="E995" s="1181"/>
      <c r="F995" s="1181"/>
      <c r="G995" s="1181"/>
      <c r="H995" s="1181"/>
      <c r="I995" s="1181"/>
      <c r="J995" s="1181"/>
      <c r="K995" s="1181"/>
      <c r="L995" s="1065"/>
      <c r="M995" s="1065"/>
      <c r="N995" s="1395">
        <f aca="true" t="shared" si="75" ref="N995:N1000">BK995</f>
        <v>0</v>
      </c>
      <c r="O995" s="1396"/>
      <c r="P995" s="1396"/>
      <c r="Q995" s="1396"/>
      <c r="R995" s="1058"/>
      <c r="T995" s="1066"/>
      <c r="U995" s="1065"/>
      <c r="V995" s="1065"/>
      <c r="W995" s="1065"/>
      <c r="X995" s="1065"/>
      <c r="Y995" s="1065"/>
      <c r="Z995" s="1065"/>
      <c r="AA995" s="1064"/>
      <c r="AT995" s="1053" t="s">
        <v>1259</v>
      </c>
      <c r="AU995" s="1053" t="s">
        <v>1258</v>
      </c>
      <c r="AY995" s="1053" t="s">
        <v>1255</v>
      </c>
      <c r="BK995" s="1052">
        <f>SUM(BK996:BK1000)</f>
        <v>0</v>
      </c>
    </row>
    <row r="996" spans="2:63" s="1048" customFormat="1" ht="22.35" customHeight="1">
      <c r="B996" s="1063"/>
      <c r="C996" s="1062" t="s">
        <v>3256</v>
      </c>
      <c r="D996" s="1062" t="s">
        <v>1257</v>
      </c>
      <c r="E996" s="1061" t="s">
        <v>3256</v>
      </c>
      <c r="F996" s="1404" t="s">
        <v>3256</v>
      </c>
      <c r="G996" s="1404"/>
      <c r="H996" s="1404"/>
      <c r="I996" s="1404"/>
      <c r="J996" s="1060" t="s">
        <v>3256</v>
      </c>
      <c r="K996" s="1059"/>
      <c r="L996" s="1375"/>
      <c r="M996" s="1405"/>
      <c r="N996" s="1376">
        <f t="shared" si="75"/>
        <v>0</v>
      </c>
      <c r="O996" s="1376"/>
      <c r="P996" s="1376"/>
      <c r="Q996" s="1376"/>
      <c r="R996" s="1058"/>
      <c r="T996" s="1057" t="s">
        <v>3256</v>
      </c>
      <c r="U996" s="1056" t="s">
        <v>1256</v>
      </c>
      <c r="V996" s="1065"/>
      <c r="W996" s="1065"/>
      <c r="X996" s="1065"/>
      <c r="Y996" s="1065"/>
      <c r="Z996" s="1065"/>
      <c r="AA996" s="1064"/>
      <c r="AT996" s="1053" t="s">
        <v>1255</v>
      </c>
      <c r="AU996" s="1053" t="s">
        <v>457</v>
      </c>
      <c r="AY996" s="1053" t="s">
        <v>1255</v>
      </c>
      <c r="BE996" s="1052">
        <f>IF(U996="základní",N996,0)</f>
        <v>0</v>
      </c>
      <c r="BF996" s="1052">
        <f>IF(U996="snížená",N996,0)</f>
        <v>0</v>
      </c>
      <c r="BG996" s="1052">
        <f>IF(U996="zákl. přenesená",N996,0)</f>
        <v>0</v>
      </c>
      <c r="BH996" s="1052">
        <f>IF(U996="sníž. přenesená",N996,0)</f>
        <v>0</v>
      </c>
      <c r="BI996" s="1052">
        <f>IF(U996="nulová",N996,0)</f>
        <v>0</v>
      </c>
      <c r="BJ996" s="1053" t="s">
        <v>457</v>
      </c>
      <c r="BK996" s="1052">
        <f>L996*K996</f>
        <v>0</v>
      </c>
    </row>
    <row r="997" spans="2:63" s="1048" customFormat="1" ht="22.35" customHeight="1">
      <c r="B997" s="1063"/>
      <c r="C997" s="1062" t="s">
        <v>3256</v>
      </c>
      <c r="D997" s="1062" t="s">
        <v>1257</v>
      </c>
      <c r="E997" s="1061" t="s">
        <v>3256</v>
      </c>
      <c r="F997" s="1404" t="s">
        <v>3256</v>
      </c>
      <c r="G997" s="1404"/>
      <c r="H997" s="1404"/>
      <c r="I997" s="1404"/>
      <c r="J997" s="1060" t="s">
        <v>3256</v>
      </c>
      <c r="K997" s="1059"/>
      <c r="L997" s="1375"/>
      <c r="M997" s="1405"/>
      <c r="N997" s="1376">
        <f t="shared" si="75"/>
        <v>0</v>
      </c>
      <c r="O997" s="1376"/>
      <c r="P997" s="1376"/>
      <c r="Q997" s="1376"/>
      <c r="R997" s="1058"/>
      <c r="T997" s="1057" t="s">
        <v>3256</v>
      </c>
      <c r="U997" s="1056" t="s">
        <v>1256</v>
      </c>
      <c r="V997" s="1065"/>
      <c r="W997" s="1065"/>
      <c r="X997" s="1065"/>
      <c r="Y997" s="1065"/>
      <c r="Z997" s="1065"/>
      <c r="AA997" s="1064"/>
      <c r="AT997" s="1053" t="s">
        <v>1255</v>
      </c>
      <c r="AU997" s="1053" t="s">
        <v>457</v>
      </c>
      <c r="AY997" s="1053" t="s">
        <v>1255</v>
      </c>
      <c r="BE997" s="1052">
        <f>IF(U997="základní",N997,0)</f>
        <v>0</v>
      </c>
      <c r="BF997" s="1052">
        <f>IF(U997="snížená",N997,0)</f>
        <v>0</v>
      </c>
      <c r="BG997" s="1052">
        <f>IF(U997="zákl. přenesená",N997,0)</f>
        <v>0</v>
      </c>
      <c r="BH997" s="1052">
        <f>IF(U997="sníž. přenesená",N997,0)</f>
        <v>0</v>
      </c>
      <c r="BI997" s="1052">
        <f>IF(U997="nulová",N997,0)</f>
        <v>0</v>
      </c>
      <c r="BJ997" s="1053" t="s">
        <v>457</v>
      </c>
      <c r="BK997" s="1052">
        <f>L997*K997</f>
        <v>0</v>
      </c>
    </row>
    <row r="998" spans="2:63" s="1048" customFormat="1" ht="22.35" customHeight="1">
      <c r="B998" s="1063"/>
      <c r="C998" s="1062" t="s">
        <v>3256</v>
      </c>
      <c r="D998" s="1062" t="s">
        <v>1257</v>
      </c>
      <c r="E998" s="1061" t="s">
        <v>3256</v>
      </c>
      <c r="F998" s="1404" t="s">
        <v>3256</v>
      </c>
      <c r="G998" s="1404"/>
      <c r="H998" s="1404"/>
      <c r="I998" s="1404"/>
      <c r="J998" s="1060" t="s">
        <v>3256</v>
      </c>
      <c r="K998" s="1059"/>
      <c r="L998" s="1375"/>
      <c r="M998" s="1405"/>
      <c r="N998" s="1376">
        <f t="shared" si="75"/>
        <v>0</v>
      </c>
      <c r="O998" s="1376"/>
      <c r="P998" s="1376"/>
      <c r="Q998" s="1376"/>
      <c r="R998" s="1058"/>
      <c r="T998" s="1057" t="s">
        <v>3256</v>
      </c>
      <c r="U998" s="1056" t="s">
        <v>1256</v>
      </c>
      <c r="V998" s="1065"/>
      <c r="W998" s="1065"/>
      <c r="X998" s="1065"/>
      <c r="Y998" s="1065"/>
      <c r="Z998" s="1065"/>
      <c r="AA998" s="1064"/>
      <c r="AT998" s="1053" t="s">
        <v>1255</v>
      </c>
      <c r="AU998" s="1053" t="s">
        <v>457</v>
      </c>
      <c r="AY998" s="1053" t="s">
        <v>1255</v>
      </c>
      <c r="BE998" s="1052">
        <f>IF(U998="základní",N998,0)</f>
        <v>0</v>
      </c>
      <c r="BF998" s="1052">
        <f>IF(U998="snížená",N998,0)</f>
        <v>0</v>
      </c>
      <c r="BG998" s="1052">
        <f>IF(U998="zákl. přenesená",N998,0)</f>
        <v>0</v>
      </c>
      <c r="BH998" s="1052">
        <f>IF(U998="sníž. přenesená",N998,0)</f>
        <v>0</v>
      </c>
      <c r="BI998" s="1052">
        <f>IF(U998="nulová",N998,0)</f>
        <v>0</v>
      </c>
      <c r="BJ998" s="1053" t="s">
        <v>457</v>
      </c>
      <c r="BK998" s="1052">
        <f>L998*K998</f>
        <v>0</v>
      </c>
    </row>
    <row r="999" spans="2:63" s="1048" customFormat="1" ht="22.35" customHeight="1">
      <c r="B999" s="1063"/>
      <c r="C999" s="1062" t="s">
        <v>3256</v>
      </c>
      <c r="D999" s="1062" t="s">
        <v>1257</v>
      </c>
      <c r="E999" s="1061" t="s">
        <v>3256</v>
      </c>
      <c r="F999" s="1404" t="s">
        <v>3256</v>
      </c>
      <c r="G999" s="1404"/>
      <c r="H999" s="1404"/>
      <c r="I999" s="1404"/>
      <c r="J999" s="1060" t="s">
        <v>3256</v>
      </c>
      <c r="K999" s="1059"/>
      <c r="L999" s="1375"/>
      <c r="M999" s="1405"/>
      <c r="N999" s="1376">
        <f t="shared" si="75"/>
        <v>0</v>
      </c>
      <c r="O999" s="1376"/>
      <c r="P999" s="1376"/>
      <c r="Q999" s="1376"/>
      <c r="R999" s="1058"/>
      <c r="T999" s="1057" t="s">
        <v>3256</v>
      </c>
      <c r="U999" s="1056" t="s">
        <v>1256</v>
      </c>
      <c r="V999" s="1065"/>
      <c r="W999" s="1065"/>
      <c r="X999" s="1065"/>
      <c r="Y999" s="1065"/>
      <c r="Z999" s="1065"/>
      <c r="AA999" s="1064"/>
      <c r="AT999" s="1053" t="s">
        <v>1255</v>
      </c>
      <c r="AU999" s="1053" t="s">
        <v>457</v>
      </c>
      <c r="AY999" s="1053" t="s">
        <v>1255</v>
      </c>
      <c r="BE999" s="1052">
        <f>IF(U999="základní",N999,0)</f>
        <v>0</v>
      </c>
      <c r="BF999" s="1052">
        <f>IF(U999="snížená",N999,0)</f>
        <v>0</v>
      </c>
      <c r="BG999" s="1052">
        <f>IF(U999="zákl. přenesená",N999,0)</f>
        <v>0</v>
      </c>
      <c r="BH999" s="1052">
        <f>IF(U999="sníž. přenesená",N999,0)</f>
        <v>0</v>
      </c>
      <c r="BI999" s="1052">
        <f>IF(U999="nulová",N999,0)</f>
        <v>0</v>
      </c>
      <c r="BJ999" s="1053" t="s">
        <v>457</v>
      </c>
      <c r="BK999" s="1052">
        <f>L999*K999</f>
        <v>0</v>
      </c>
    </row>
    <row r="1000" spans="2:63" s="1048" customFormat="1" ht="22.35" customHeight="1">
      <c r="B1000" s="1063"/>
      <c r="C1000" s="1062" t="s">
        <v>3256</v>
      </c>
      <c r="D1000" s="1062" t="s">
        <v>1257</v>
      </c>
      <c r="E1000" s="1061" t="s">
        <v>3256</v>
      </c>
      <c r="F1000" s="1404" t="s">
        <v>3256</v>
      </c>
      <c r="G1000" s="1404"/>
      <c r="H1000" s="1404"/>
      <c r="I1000" s="1404"/>
      <c r="J1000" s="1060" t="s">
        <v>3256</v>
      </c>
      <c r="K1000" s="1059"/>
      <c r="L1000" s="1375"/>
      <c r="M1000" s="1405"/>
      <c r="N1000" s="1376">
        <f t="shared" si="75"/>
        <v>0</v>
      </c>
      <c r="O1000" s="1376"/>
      <c r="P1000" s="1376"/>
      <c r="Q1000" s="1376"/>
      <c r="R1000" s="1058"/>
      <c r="T1000" s="1057" t="s">
        <v>3256</v>
      </c>
      <c r="U1000" s="1056" t="s">
        <v>1256</v>
      </c>
      <c r="V1000" s="1055"/>
      <c r="W1000" s="1055"/>
      <c r="X1000" s="1055"/>
      <c r="Y1000" s="1055"/>
      <c r="Z1000" s="1055"/>
      <c r="AA1000" s="1054"/>
      <c r="AT1000" s="1053" t="s">
        <v>1255</v>
      </c>
      <c r="AU1000" s="1053" t="s">
        <v>457</v>
      </c>
      <c r="AY1000" s="1053" t="s">
        <v>1255</v>
      </c>
      <c r="BE1000" s="1052">
        <f>IF(U1000="základní",N1000,0)</f>
        <v>0</v>
      </c>
      <c r="BF1000" s="1052">
        <f>IF(U1000="snížená",N1000,0)</f>
        <v>0</v>
      </c>
      <c r="BG1000" s="1052">
        <f>IF(U1000="zákl. přenesená",N1000,0)</f>
        <v>0</v>
      </c>
      <c r="BH1000" s="1052">
        <f>IF(U1000="sníž. přenesená",N1000,0)</f>
        <v>0</v>
      </c>
      <c r="BI1000" s="1052">
        <f>IF(U1000="nulová",N1000,0)</f>
        <v>0</v>
      </c>
      <c r="BJ1000" s="1053" t="s">
        <v>457</v>
      </c>
      <c r="BK1000" s="1052">
        <f>L1000*K1000</f>
        <v>0</v>
      </c>
    </row>
    <row r="1001" spans="2:18" s="1048" customFormat="1" ht="6.95" customHeight="1">
      <c r="B1001" s="1051"/>
      <c r="C1001" s="1050"/>
      <c r="D1001" s="1050"/>
      <c r="E1001" s="1050"/>
      <c r="F1001" s="1050"/>
      <c r="G1001" s="1050"/>
      <c r="H1001" s="1050"/>
      <c r="I1001" s="1050"/>
      <c r="J1001" s="1050"/>
      <c r="K1001" s="1050"/>
      <c r="L1001" s="1050"/>
      <c r="M1001" s="1050"/>
      <c r="N1001" s="1050"/>
      <c r="O1001" s="1050"/>
      <c r="P1001" s="1050"/>
      <c r="Q1001" s="1050"/>
      <c r="R1001" s="1049"/>
    </row>
  </sheetData>
  <sheetProtection algorithmName="SHA-512" hashValue="3OaOi+gfrm5HzkRud30s3yoxOMJhx9jLYpl8jkUhcNGAN8BmYSmS4xt4Cn9JDIvHS6ja3ufx4uwXety6xNJ/wQ==" saltValue="aBFpOm1Oed8LmlGUGSGuuQ==" spinCount="100000" sheet="1" objects="1" scenarios="1" selectLockedCells="1"/>
  <mergeCells count="1636">
    <mergeCell ref="N628:Q628"/>
    <mergeCell ref="N630:Q630"/>
    <mergeCell ref="N634:Q634"/>
    <mergeCell ref="N643:Q643"/>
    <mergeCell ref="N687:Q687"/>
    <mergeCell ref="N427:Q427"/>
    <mergeCell ref="N431:Q431"/>
    <mergeCell ref="N472:Q472"/>
    <mergeCell ref="N474:Q474"/>
    <mergeCell ref="N475:Q475"/>
    <mergeCell ref="N510:Q510"/>
    <mergeCell ref="F999:I999"/>
    <mergeCell ref="L999:M999"/>
    <mergeCell ref="N999:Q999"/>
    <mergeCell ref="F1000:I1000"/>
    <mergeCell ref="L1000:M1000"/>
    <mergeCell ref="N1000:Q1000"/>
    <mergeCell ref="N978:Q978"/>
    <mergeCell ref="F980:I980"/>
    <mergeCell ref="L980:M980"/>
    <mergeCell ref="N980:Q980"/>
    <mergeCell ref="L991:M991"/>
    <mergeCell ref="N991:Q991"/>
    <mergeCell ref="L986:M986"/>
    <mergeCell ref="N986:Q986"/>
    <mergeCell ref="F987:I987"/>
    <mergeCell ref="F988:I988"/>
    <mergeCell ref="F989:I989"/>
    <mergeCell ref="L989:M989"/>
    <mergeCell ref="N989:Q989"/>
    <mergeCell ref="F998:I998"/>
    <mergeCell ref="L998:M998"/>
    <mergeCell ref="H1:K1"/>
    <mergeCell ref="S2:AC2"/>
    <mergeCell ref="N152:Q152"/>
    <mergeCell ref="N153:Q153"/>
    <mergeCell ref="N154:Q154"/>
    <mergeCell ref="N185:Q185"/>
    <mergeCell ref="F997:I997"/>
    <mergeCell ref="L997:M997"/>
    <mergeCell ref="N997:Q997"/>
    <mergeCell ref="F972:I972"/>
    <mergeCell ref="L972:M972"/>
    <mergeCell ref="N972:Q972"/>
    <mergeCell ref="F974:I974"/>
    <mergeCell ref="L974:M974"/>
    <mergeCell ref="N974:Q974"/>
    <mergeCell ref="F976:I976"/>
    <mergeCell ref="F994:I994"/>
    <mergeCell ref="L994:M994"/>
    <mergeCell ref="N994:Q994"/>
    <mergeCell ref="F996:I996"/>
    <mergeCell ref="L996:M996"/>
    <mergeCell ref="N996:Q996"/>
    <mergeCell ref="F992:I992"/>
    <mergeCell ref="L992:M992"/>
    <mergeCell ref="N992:Q992"/>
    <mergeCell ref="F993:I993"/>
    <mergeCell ref="L993:M993"/>
    <mergeCell ref="N993:Q993"/>
    <mergeCell ref="F990:I990"/>
    <mergeCell ref="L990:M990"/>
    <mergeCell ref="N990:Q990"/>
    <mergeCell ref="F991:I991"/>
    <mergeCell ref="N998:Q998"/>
    <mergeCell ref="N995:Q995"/>
    <mergeCell ref="F983:I983"/>
    <mergeCell ref="L983:M983"/>
    <mergeCell ref="N983:Q983"/>
    <mergeCell ref="F984:I984"/>
    <mergeCell ref="F985:I985"/>
    <mergeCell ref="F986:I986"/>
    <mergeCell ref="F969:I969"/>
    <mergeCell ref="L969:M969"/>
    <mergeCell ref="N969:Q969"/>
    <mergeCell ref="F971:I971"/>
    <mergeCell ref="L971:M971"/>
    <mergeCell ref="N971:Q971"/>
    <mergeCell ref="N970:Q970"/>
    <mergeCell ref="F967:I967"/>
    <mergeCell ref="L967:M967"/>
    <mergeCell ref="N967:Q967"/>
    <mergeCell ref="F968:I968"/>
    <mergeCell ref="L968:M968"/>
    <mergeCell ref="N968:Q968"/>
    <mergeCell ref="F965:I965"/>
    <mergeCell ref="L965:M965"/>
    <mergeCell ref="N965:Q965"/>
    <mergeCell ref="F966:I966"/>
    <mergeCell ref="L966:M966"/>
    <mergeCell ref="N966:Q966"/>
    <mergeCell ref="F981:I981"/>
    <mergeCell ref="F982:I982"/>
    <mergeCell ref="N973:Q973"/>
    <mergeCell ref="N975:Q975"/>
    <mergeCell ref="N977:Q977"/>
    <mergeCell ref="N979:Q979"/>
    <mergeCell ref="L976:M976"/>
    <mergeCell ref="N976:Q976"/>
    <mergeCell ref="F978:I978"/>
    <mergeCell ref="L978:M978"/>
    <mergeCell ref="F964:I964"/>
    <mergeCell ref="L964:M964"/>
    <mergeCell ref="N964:Q964"/>
    <mergeCell ref="N956:Q956"/>
    <mergeCell ref="N962:Q962"/>
    <mergeCell ref="N963:Q963"/>
    <mergeCell ref="F958:I958"/>
    <mergeCell ref="F959:I959"/>
    <mergeCell ref="F960:I960"/>
    <mergeCell ref="L960:M960"/>
    <mergeCell ref="N960:Q960"/>
    <mergeCell ref="F961:I961"/>
    <mergeCell ref="L961:M961"/>
    <mergeCell ref="N961:Q961"/>
    <mergeCell ref="F955:I955"/>
    <mergeCell ref="L955:M955"/>
    <mergeCell ref="N955:Q955"/>
    <mergeCell ref="F957:I957"/>
    <mergeCell ref="L957:M957"/>
    <mergeCell ref="N957:Q957"/>
    <mergeCell ref="F950:I950"/>
    <mergeCell ref="F951:I951"/>
    <mergeCell ref="F952:I952"/>
    <mergeCell ref="F954:I954"/>
    <mergeCell ref="L954:M954"/>
    <mergeCell ref="N954:Q954"/>
    <mergeCell ref="N953:Q953"/>
    <mergeCell ref="F946:I946"/>
    <mergeCell ref="F947:I947"/>
    <mergeCell ref="L947:M947"/>
    <mergeCell ref="N947:Q947"/>
    <mergeCell ref="F949:I949"/>
    <mergeCell ref="L949:M949"/>
    <mergeCell ref="N949:Q949"/>
    <mergeCell ref="N948:Q948"/>
    <mergeCell ref="F942:I942"/>
    <mergeCell ref="L942:M942"/>
    <mergeCell ref="N942:Q942"/>
    <mergeCell ref="F943:I943"/>
    <mergeCell ref="F944:I944"/>
    <mergeCell ref="F945:I945"/>
    <mergeCell ref="F939:I939"/>
    <mergeCell ref="F940:I940"/>
    <mergeCell ref="F941:I941"/>
    <mergeCell ref="L941:M941"/>
    <mergeCell ref="N941:Q941"/>
    <mergeCell ref="N931:Q931"/>
    <mergeCell ref="F933:I933"/>
    <mergeCell ref="F934:I934"/>
    <mergeCell ref="F935:I935"/>
    <mergeCell ref="F936:I936"/>
    <mergeCell ref="F937:I937"/>
    <mergeCell ref="F938:I938"/>
    <mergeCell ref="F928:I928"/>
    <mergeCell ref="F929:I929"/>
    <mergeCell ref="F930:I930"/>
    <mergeCell ref="L930:M930"/>
    <mergeCell ref="N930:Q930"/>
    <mergeCell ref="F932:I932"/>
    <mergeCell ref="L932:M932"/>
    <mergeCell ref="N932:Q932"/>
    <mergeCell ref="F922:I922"/>
    <mergeCell ref="F923:I923"/>
    <mergeCell ref="F924:I924"/>
    <mergeCell ref="F925:I925"/>
    <mergeCell ref="F926:I926"/>
    <mergeCell ref="F927:I927"/>
    <mergeCell ref="L917:M917"/>
    <mergeCell ref="N917:Q917"/>
    <mergeCell ref="F918:I918"/>
    <mergeCell ref="F919:I919"/>
    <mergeCell ref="F920:I920"/>
    <mergeCell ref="F921:I921"/>
    <mergeCell ref="F912:I912"/>
    <mergeCell ref="F913:I913"/>
    <mergeCell ref="F914:I914"/>
    <mergeCell ref="F915:I915"/>
    <mergeCell ref="F916:I916"/>
    <mergeCell ref="F917:I917"/>
    <mergeCell ref="F907:I907"/>
    <mergeCell ref="F908:I908"/>
    <mergeCell ref="F909:I909"/>
    <mergeCell ref="L909:M909"/>
    <mergeCell ref="N909:Q909"/>
    <mergeCell ref="F911:I911"/>
    <mergeCell ref="L911:M911"/>
    <mergeCell ref="N911:Q911"/>
    <mergeCell ref="N910:Q910"/>
    <mergeCell ref="F903:I903"/>
    <mergeCell ref="F904:I904"/>
    <mergeCell ref="F905:I905"/>
    <mergeCell ref="L905:M905"/>
    <mergeCell ref="N905:Q905"/>
    <mergeCell ref="F906:I906"/>
    <mergeCell ref="L906:M906"/>
    <mergeCell ref="N906:Q906"/>
    <mergeCell ref="N899:Q899"/>
    <mergeCell ref="F900:I900"/>
    <mergeCell ref="L900:M900"/>
    <mergeCell ref="N900:Q900"/>
    <mergeCell ref="F901:I901"/>
    <mergeCell ref="F902:I902"/>
    <mergeCell ref="F895:I895"/>
    <mergeCell ref="F896:I896"/>
    <mergeCell ref="F897:I897"/>
    <mergeCell ref="F898:I898"/>
    <mergeCell ref="F899:I899"/>
    <mergeCell ref="L899:M899"/>
    <mergeCell ref="F892:I892"/>
    <mergeCell ref="L892:M892"/>
    <mergeCell ref="N892:Q892"/>
    <mergeCell ref="F894:I894"/>
    <mergeCell ref="L894:M894"/>
    <mergeCell ref="N894:Q894"/>
    <mergeCell ref="N893:Q893"/>
    <mergeCell ref="F888:I888"/>
    <mergeCell ref="L888:M888"/>
    <mergeCell ref="N888:Q888"/>
    <mergeCell ref="F889:I889"/>
    <mergeCell ref="F890:I890"/>
    <mergeCell ref="F891:I891"/>
    <mergeCell ref="L891:M891"/>
    <mergeCell ref="N891:Q891"/>
    <mergeCell ref="F884:I884"/>
    <mergeCell ref="F885:I885"/>
    <mergeCell ref="F886:I886"/>
    <mergeCell ref="L886:M886"/>
    <mergeCell ref="N886:Q886"/>
    <mergeCell ref="F887:I887"/>
    <mergeCell ref="L887:M887"/>
    <mergeCell ref="N887:Q887"/>
    <mergeCell ref="F882:I882"/>
    <mergeCell ref="L882:M882"/>
    <mergeCell ref="N882:Q882"/>
    <mergeCell ref="F883:I883"/>
    <mergeCell ref="L883:M883"/>
    <mergeCell ref="N883:Q883"/>
    <mergeCell ref="F880:I880"/>
    <mergeCell ref="L880:M880"/>
    <mergeCell ref="N880:Q880"/>
    <mergeCell ref="F881:I881"/>
    <mergeCell ref="L881:M881"/>
    <mergeCell ref="N881:Q881"/>
    <mergeCell ref="F874:I874"/>
    <mergeCell ref="F875:I875"/>
    <mergeCell ref="F876:I876"/>
    <mergeCell ref="F877:I877"/>
    <mergeCell ref="F878:I878"/>
    <mergeCell ref="F879:I879"/>
    <mergeCell ref="F870:I870"/>
    <mergeCell ref="F871:I871"/>
    <mergeCell ref="F872:I872"/>
    <mergeCell ref="L872:M872"/>
    <mergeCell ref="N872:Q872"/>
    <mergeCell ref="F873:I873"/>
    <mergeCell ref="L866:M866"/>
    <mergeCell ref="N866:Q866"/>
    <mergeCell ref="F867:I867"/>
    <mergeCell ref="F868:I868"/>
    <mergeCell ref="F869:I869"/>
    <mergeCell ref="L869:M869"/>
    <mergeCell ref="N869:Q869"/>
    <mergeCell ref="F860:I860"/>
    <mergeCell ref="F861:I861"/>
    <mergeCell ref="F862:I862"/>
    <mergeCell ref="F863:I863"/>
    <mergeCell ref="F864:I864"/>
    <mergeCell ref="F866:I866"/>
    <mergeCell ref="F854:I854"/>
    <mergeCell ref="F855:I855"/>
    <mergeCell ref="F856:I856"/>
    <mergeCell ref="F857:I857"/>
    <mergeCell ref="F858:I858"/>
    <mergeCell ref="F859:I859"/>
    <mergeCell ref="N865:Q865"/>
    <mergeCell ref="F850:I850"/>
    <mergeCell ref="F851:I851"/>
    <mergeCell ref="F852:I852"/>
    <mergeCell ref="F853:I853"/>
    <mergeCell ref="L853:M853"/>
    <mergeCell ref="N853:Q853"/>
    <mergeCell ref="F848:I848"/>
    <mergeCell ref="L848:M848"/>
    <mergeCell ref="N848:Q848"/>
    <mergeCell ref="F849:I849"/>
    <mergeCell ref="L849:M849"/>
    <mergeCell ref="N849:Q849"/>
    <mergeCell ref="F846:I846"/>
    <mergeCell ref="L846:M846"/>
    <mergeCell ref="N846:Q846"/>
    <mergeCell ref="F847:I847"/>
    <mergeCell ref="L847:M847"/>
    <mergeCell ref="N847:Q847"/>
    <mergeCell ref="F842:I842"/>
    <mergeCell ref="F843:I843"/>
    <mergeCell ref="F844:I844"/>
    <mergeCell ref="L844:M844"/>
    <mergeCell ref="N844:Q844"/>
    <mergeCell ref="F845:I845"/>
    <mergeCell ref="L845:M845"/>
    <mergeCell ref="N845:Q845"/>
    <mergeCell ref="F838:I838"/>
    <mergeCell ref="L838:M838"/>
    <mergeCell ref="N838:Q838"/>
    <mergeCell ref="F839:I839"/>
    <mergeCell ref="F840:I840"/>
    <mergeCell ref="F841:I841"/>
    <mergeCell ref="L841:M841"/>
    <mergeCell ref="N841:Q841"/>
    <mergeCell ref="F834:I834"/>
    <mergeCell ref="F835:I835"/>
    <mergeCell ref="L835:M835"/>
    <mergeCell ref="N835:Q835"/>
    <mergeCell ref="F836:I836"/>
    <mergeCell ref="F837:I837"/>
    <mergeCell ref="F830:I830"/>
    <mergeCell ref="F831:I831"/>
    <mergeCell ref="F832:I832"/>
    <mergeCell ref="L832:M832"/>
    <mergeCell ref="N832:Q832"/>
    <mergeCell ref="F833:I833"/>
    <mergeCell ref="F826:I826"/>
    <mergeCell ref="L826:M826"/>
    <mergeCell ref="N826:Q826"/>
    <mergeCell ref="F827:I827"/>
    <mergeCell ref="F828:I828"/>
    <mergeCell ref="F829:I829"/>
    <mergeCell ref="L829:M829"/>
    <mergeCell ref="N829:Q829"/>
    <mergeCell ref="F822:I822"/>
    <mergeCell ref="F823:I823"/>
    <mergeCell ref="L823:M823"/>
    <mergeCell ref="N823:Q823"/>
    <mergeCell ref="F824:I824"/>
    <mergeCell ref="F825:I825"/>
    <mergeCell ref="F818:I818"/>
    <mergeCell ref="F819:I819"/>
    <mergeCell ref="F820:I820"/>
    <mergeCell ref="L820:M820"/>
    <mergeCell ref="N820:Q820"/>
    <mergeCell ref="F821:I821"/>
    <mergeCell ref="F816:I816"/>
    <mergeCell ref="L816:M816"/>
    <mergeCell ref="N816:Q816"/>
    <mergeCell ref="F817:I817"/>
    <mergeCell ref="L817:M817"/>
    <mergeCell ref="N817:Q817"/>
    <mergeCell ref="F814:I814"/>
    <mergeCell ref="L814:M814"/>
    <mergeCell ref="N814:Q814"/>
    <mergeCell ref="F815:I815"/>
    <mergeCell ref="L815:M815"/>
    <mergeCell ref="N815:Q815"/>
    <mergeCell ref="F812:I812"/>
    <mergeCell ref="L812:M812"/>
    <mergeCell ref="N812:Q812"/>
    <mergeCell ref="F813:I813"/>
    <mergeCell ref="L813:M813"/>
    <mergeCell ref="N813:Q813"/>
    <mergeCell ref="F810:I810"/>
    <mergeCell ref="L810:M810"/>
    <mergeCell ref="N810:Q810"/>
    <mergeCell ref="F811:I811"/>
    <mergeCell ref="L811:M811"/>
    <mergeCell ref="N811:Q811"/>
    <mergeCell ref="F808:I808"/>
    <mergeCell ref="L808:M808"/>
    <mergeCell ref="N808:Q808"/>
    <mergeCell ref="F809:I809"/>
    <mergeCell ref="L809:M809"/>
    <mergeCell ref="N809:Q809"/>
    <mergeCell ref="F806:I806"/>
    <mergeCell ref="L806:M806"/>
    <mergeCell ref="N806:Q806"/>
    <mergeCell ref="F807:I807"/>
    <mergeCell ref="L807:M807"/>
    <mergeCell ref="N807:Q807"/>
    <mergeCell ref="F804:I804"/>
    <mergeCell ref="L804:M804"/>
    <mergeCell ref="N804:Q804"/>
    <mergeCell ref="F805:I805"/>
    <mergeCell ref="L805:M805"/>
    <mergeCell ref="N805:Q805"/>
    <mergeCell ref="F802:I802"/>
    <mergeCell ref="L802:M802"/>
    <mergeCell ref="N802:Q802"/>
    <mergeCell ref="F803:I803"/>
    <mergeCell ref="L803:M803"/>
    <mergeCell ref="N803:Q803"/>
    <mergeCell ref="F800:I800"/>
    <mergeCell ref="L800:M800"/>
    <mergeCell ref="N800:Q800"/>
    <mergeCell ref="F801:I801"/>
    <mergeCell ref="L801:M801"/>
    <mergeCell ref="N801:Q801"/>
    <mergeCell ref="F798:I798"/>
    <mergeCell ref="L798:M798"/>
    <mergeCell ref="N798:Q798"/>
    <mergeCell ref="F799:I799"/>
    <mergeCell ref="L799:M799"/>
    <mergeCell ref="N799:Q799"/>
    <mergeCell ref="F796:I796"/>
    <mergeCell ref="L796:M796"/>
    <mergeCell ref="N796:Q796"/>
    <mergeCell ref="F797:I797"/>
    <mergeCell ref="L797:M797"/>
    <mergeCell ref="N797:Q797"/>
    <mergeCell ref="F794:I794"/>
    <mergeCell ref="L794:M794"/>
    <mergeCell ref="N794:Q794"/>
    <mergeCell ref="F795:I795"/>
    <mergeCell ref="L795:M795"/>
    <mergeCell ref="N795:Q795"/>
    <mergeCell ref="F792:I792"/>
    <mergeCell ref="L792:M792"/>
    <mergeCell ref="N792:Q792"/>
    <mergeCell ref="F793:I793"/>
    <mergeCell ref="L793:M793"/>
    <mergeCell ref="N793:Q793"/>
    <mergeCell ref="F790:I790"/>
    <mergeCell ref="L790:M790"/>
    <mergeCell ref="N790:Q790"/>
    <mergeCell ref="F791:I791"/>
    <mergeCell ref="L791:M791"/>
    <mergeCell ref="N791:Q791"/>
    <mergeCell ref="F788:I788"/>
    <mergeCell ref="L788:M788"/>
    <mergeCell ref="N788:Q788"/>
    <mergeCell ref="F789:I789"/>
    <mergeCell ref="L789:M789"/>
    <mergeCell ref="N789:Q789"/>
    <mergeCell ref="F784:I784"/>
    <mergeCell ref="F785:I785"/>
    <mergeCell ref="F786:I786"/>
    <mergeCell ref="L786:M786"/>
    <mergeCell ref="N786:Q786"/>
    <mergeCell ref="F787:I787"/>
    <mergeCell ref="L787:M787"/>
    <mergeCell ref="N787:Q787"/>
    <mergeCell ref="F780:I780"/>
    <mergeCell ref="L780:M780"/>
    <mergeCell ref="N780:Q780"/>
    <mergeCell ref="F781:I781"/>
    <mergeCell ref="F782:I782"/>
    <mergeCell ref="F783:I783"/>
    <mergeCell ref="L783:M783"/>
    <mergeCell ref="N783:Q783"/>
    <mergeCell ref="F776:I776"/>
    <mergeCell ref="L776:M776"/>
    <mergeCell ref="N776:Q776"/>
    <mergeCell ref="F777:I777"/>
    <mergeCell ref="F778:I778"/>
    <mergeCell ref="F779:I779"/>
    <mergeCell ref="L779:M779"/>
    <mergeCell ref="N779:Q779"/>
    <mergeCell ref="F772:I772"/>
    <mergeCell ref="L772:M772"/>
    <mergeCell ref="N772:Q772"/>
    <mergeCell ref="F773:I773"/>
    <mergeCell ref="F774:I774"/>
    <mergeCell ref="F775:I775"/>
    <mergeCell ref="L775:M775"/>
    <mergeCell ref="N775:Q775"/>
    <mergeCell ref="F768:I768"/>
    <mergeCell ref="L768:M768"/>
    <mergeCell ref="N768:Q768"/>
    <mergeCell ref="F769:I769"/>
    <mergeCell ref="F770:I770"/>
    <mergeCell ref="F771:I771"/>
    <mergeCell ref="L771:M771"/>
    <mergeCell ref="N771:Q771"/>
    <mergeCell ref="F765:I765"/>
    <mergeCell ref="F766:I766"/>
    <mergeCell ref="L766:M766"/>
    <mergeCell ref="N766:Q766"/>
    <mergeCell ref="F767:I767"/>
    <mergeCell ref="L767:M767"/>
    <mergeCell ref="N767:Q767"/>
    <mergeCell ref="F761:I761"/>
    <mergeCell ref="L761:M761"/>
    <mergeCell ref="N761:Q761"/>
    <mergeCell ref="F762:I762"/>
    <mergeCell ref="F763:I763"/>
    <mergeCell ref="F764:I764"/>
    <mergeCell ref="F759:I759"/>
    <mergeCell ref="L759:M759"/>
    <mergeCell ref="N759:Q759"/>
    <mergeCell ref="F760:I760"/>
    <mergeCell ref="L760:M760"/>
    <mergeCell ref="N760:Q760"/>
    <mergeCell ref="F757:I757"/>
    <mergeCell ref="L757:M757"/>
    <mergeCell ref="N757:Q757"/>
    <mergeCell ref="F758:I758"/>
    <mergeCell ref="L758:M758"/>
    <mergeCell ref="N758:Q758"/>
    <mergeCell ref="F755:I755"/>
    <mergeCell ref="L755:M755"/>
    <mergeCell ref="N755:Q755"/>
    <mergeCell ref="F756:I756"/>
    <mergeCell ref="L756:M756"/>
    <mergeCell ref="N756:Q756"/>
    <mergeCell ref="F753:I753"/>
    <mergeCell ref="L753:M753"/>
    <mergeCell ref="N753:Q753"/>
    <mergeCell ref="F754:I754"/>
    <mergeCell ref="L754:M754"/>
    <mergeCell ref="N754:Q754"/>
    <mergeCell ref="F751:I751"/>
    <mergeCell ref="L751:M751"/>
    <mergeCell ref="N751:Q751"/>
    <mergeCell ref="F752:I752"/>
    <mergeCell ref="L752:M752"/>
    <mergeCell ref="N752:Q752"/>
    <mergeCell ref="F749:I749"/>
    <mergeCell ref="L749:M749"/>
    <mergeCell ref="N749:Q749"/>
    <mergeCell ref="F750:I750"/>
    <mergeCell ref="L750:M750"/>
    <mergeCell ref="N750:Q750"/>
    <mergeCell ref="N746:Q746"/>
    <mergeCell ref="F747:I747"/>
    <mergeCell ref="L747:M747"/>
    <mergeCell ref="N747:Q747"/>
    <mergeCell ref="F748:I748"/>
    <mergeCell ref="L748:M748"/>
    <mergeCell ref="N748:Q748"/>
    <mergeCell ref="F742:I742"/>
    <mergeCell ref="F743:I743"/>
    <mergeCell ref="F744:I744"/>
    <mergeCell ref="F745:I745"/>
    <mergeCell ref="F746:I746"/>
    <mergeCell ref="L746:M746"/>
    <mergeCell ref="F738:I738"/>
    <mergeCell ref="F739:I739"/>
    <mergeCell ref="F740:I740"/>
    <mergeCell ref="L740:M740"/>
    <mergeCell ref="N740:Q740"/>
    <mergeCell ref="F741:I741"/>
    <mergeCell ref="L741:M741"/>
    <mergeCell ref="N741:Q741"/>
    <mergeCell ref="F736:I736"/>
    <mergeCell ref="L736:M736"/>
    <mergeCell ref="N736:Q736"/>
    <mergeCell ref="F737:I737"/>
    <mergeCell ref="L737:M737"/>
    <mergeCell ref="N737:Q737"/>
    <mergeCell ref="F732:I732"/>
    <mergeCell ref="F733:I733"/>
    <mergeCell ref="F734:I734"/>
    <mergeCell ref="L734:M734"/>
    <mergeCell ref="N734:Q734"/>
    <mergeCell ref="F735:I735"/>
    <mergeCell ref="L735:M735"/>
    <mergeCell ref="N735:Q735"/>
    <mergeCell ref="N727:Q727"/>
    <mergeCell ref="F729:I729"/>
    <mergeCell ref="L729:M729"/>
    <mergeCell ref="N729:Q729"/>
    <mergeCell ref="F730:I730"/>
    <mergeCell ref="F731:I731"/>
    <mergeCell ref="N728:Q728"/>
    <mergeCell ref="F723:I723"/>
    <mergeCell ref="F724:I724"/>
    <mergeCell ref="F725:I725"/>
    <mergeCell ref="F726:I726"/>
    <mergeCell ref="F727:I727"/>
    <mergeCell ref="L727:M727"/>
    <mergeCell ref="F719:I719"/>
    <mergeCell ref="L719:M719"/>
    <mergeCell ref="N719:Q719"/>
    <mergeCell ref="F720:I720"/>
    <mergeCell ref="F721:I721"/>
    <mergeCell ref="F722:I722"/>
    <mergeCell ref="F715:I715"/>
    <mergeCell ref="L715:M715"/>
    <mergeCell ref="N715:Q715"/>
    <mergeCell ref="F716:I716"/>
    <mergeCell ref="F717:I717"/>
    <mergeCell ref="F718:I718"/>
    <mergeCell ref="L718:M718"/>
    <mergeCell ref="N718:Q718"/>
    <mergeCell ref="F713:I713"/>
    <mergeCell ref="L713:M713"/>
    <mergeCell ref="N713:Q713"/>
    <mergeCell ref="F714:I714"/>
    <mergeCell ref="L714:M714"/>
    <mergeCell ref="N714:Q714"/>
    <mergeCell ref="F711:I711"/>
    <mergeCell ref="L711:M711"/>
    <mergeCell ref="N711:Q711"/>
    <mergeCell ref="F712:I712"/>
    <mergeCell ref="L712:M712"/>
    <mergeCell ref="N712:Q712"/>
    <mergeCell ref="F707:I707"/>
    <mergeCell ref="F708:I708"/>
    <mergeCell ref="L708:M708"/>
    <mergeCell ref="N708:Q708"/>
    <mergeCell ref="F710:I710"/>
    <mergeCell ref="L710:M710"/>
    <mergeCell ref="N710:Q710"/>
    <mergeCell ref="N709:Q709"/>
    <mergeCell ref="F703:I703"/>
    <mergeCell ref="L703:M703"/>
    <mergeCell ref="N703:Q703"/>
    <mergeCell ref="F704:I704"/>
    <mergeCell ref="F705:I705"/>
    <mergeCell ref="F706:I706"/>
    <mergeCell ref="F699:I699"/>
    <mergeCell ref="F700:I700"/>
    <mergeCell ref="L700:M700"/>
    <mergeCell ref="N700:Q700"/>
    <mergeCell ref="F701:I701"/>
    <mergeCell ref="F702:I702"/>
    <mergeCell ref="L694:M694"/>
    <mergeCell ref="N694:Q694"/>
    <mergeCell ref="F695:I695"/>
    <mergeCell ref="F696:I696"/>
    <mergeCell ref="F697:I697"/>
    <mergeCell ref="F698:I698"/>
    <mergeCell ref="F689:I689"/>
    <mergeCell ref="F690:I690"/>
    <mergeCell ref="F691:I691"/>
    <mergeCell ref="F692:I692"/>
    <mergeCell ref="F693:I693"/>
    <mergeCell ref="F694:I694"/>
    <mergeCell ref="F684:I684"/>
    <mergeCell ref="F685:I685"/>
    <mergeCell ref="F686:I686"/>
    <mergeCell ref="L686:M686"/>
    <mergeCell ref="N686:Q686"/>
    <mergeCell ref="F688:I688"/>
    <mergeCell ref="L688:M688"/>
    <mergeCell ref="N688:Q688"/>
    <mergeCell ref="F680:I680"/>
    <mergeCell ref="L680:M680"/>
    <mergeCell ref="N680:Q680"/>
    <mergeCell ref="F681:I681"/>
    <mergeCell ref="F682:I682"/>
    <mergeCell ref="F683:I683"/>
    <mergeCell ref="L683:M683"/>
    <mergeCell ref="N683:Q683"/>
    <mergeCell ref="F676:I676"/>
    <mergeCell ref="F677:I677"/>
    <mergeCell ref="F678:I678"/>
    <mergeCell ref="L678:M678"/>
    <mergeCell ref="N678:Q678"/>
    <mergeCell ref="F679:I679"/>
    <mergeCell ref="L679:M679"/>
    <mergeCell ref="N679:Q679"/>
    <mergeCell ref="F672:I672"/>
    <mergeCell ref="L672:M672"/>
    <mergeCell ref="N672:Q672"/>
    <mergeCell ref="F673:I673"/>
    <mergeCell ref="F674:I674"/>
    <mergeCell ref="F675:I675"/>
    <mergeCell ref="L675:M675"/>
    <mergeCell ref="N675:Q675"/>
    <mergeCell ref="F668:I668"/>
    <mergeCell ref="F669:I669"/>
    <mergeCell ref="L669:M669"/>
    <mergeCell ref="N669:Q669"/>
    <mergeCell ref="F670:I670"/>
    <mergeCell ref="F671:I671"/>
    <mergeCell ref="F664:I664"/>
    <mergeCell ref="F665:I665"/>
    <mergeCell ref="F666:I666"/>
    <mergeCell ref="L666:M666"/>
    <mergeCell ref="N666:Q666"/>
    <mergeCell ref="F667:I667"/>
    <mergeCell ref="F660:I660"/>
    <mergeCell ref="L660:M660"/>
    <mergeCell ref="N660:Q660"/>
    <mergeCell ref="F661:I661"/>
    <mergeCell ref="F662:I662"/>
    <mergeCell ref="F663:I663"/>
    <mergeCell ref="L663:M663"/>
    <mergeCell ref="N663:Q663"/>
    <mergeCell ref="F656:I656"/>
    <mergeCell ref="L656:M656"/>
    <mergeCell ref="N656:Q656"/>
    <mergeCell ref="F657:I657"/>
    <mergeCell ref="F658:I658"/>
    <mergeCell ref="F659:I659"/>
    <mergeCell ref="L659:M659"/>
    <mergeCell ref="N659:Q659"/>
    <mergeCell ref="F652:I652"/>
    <mergeCell ref="L652:M652"/>
    <mergeCell ref="N652:Q652"/>
    <mergeCell ref="F653:I653"/>
    <mergeCell ref="F654:I654"/>
    <mergeCell ref="F655:I655"/>
    <mergeCell ref="L655:M655"/>
    <mergeCell ref="N655:Q655"/>
    <mergeCell ref="F648:I648"/>
    <mergeCell ref="F649:I649"/>
    <mergeCell ref="F650:I650"/>
    <mergeCell ref="L650:M650"/>
    <mergeCell ref="N650:Q650"/>
    <mergeCell ref="F651:I651"/>
    <mergeCell ref="L651:M651"/>
    <mergeCell ref="N651:Q651"/>
    <mergeCell ref="F644:I644"/>
    <mergeCell ref="L644:M644"/>
    <mergeCell ref="N644:Q644"/>
    <mergeCell ref="F645:I645"/>
    <mergeCell ref="F646:I646"/>
    <mergeCell ref="F647:I647"/>
    <mergeCell ref="L647:M647"/>
    <mergeCell ref="N647:Q647"/>
    <mergeCell ref="F639:I639"/>
    <mergeCell ref="F640:I640"/>
    <mergeCell ref="F641:I641"/>
    <mergeCell ref="F642:I642"/>
    <mergeCell ref="L642:M642"/>
    <mergeCell ref="N642:Q642"/>
    <mergeCell ref="F635:I635"/>
    <mergeCell ref="L635:M635"/>
    <mergeCell ref="N635:Q635"/>
    <mergeCell ref="F636:I636"/>
    <mergeCell ref="F637:I637"/>
    <mergeCell ref="F638:I638"/>
    <mergeCell ref="F632:I632"/>
    <mergeCell ref="L632:M632"/>
    <mergeCell ref="N632:Q632"/>
    <mergeCell ref="F633:I633"/>
    <mergeCell ref="L633:M633"/>
    <mergeCell ref="N633:Q633"/>
    <mergeCell ref="F629:I629"/>
    <mergeCell ref="L629:M629"/>
    <mergeCell ref="N629:Q629"/>
    <mergeCell ref="F631:I631"/>
    <mergeCell ref="L631:M631"/>
    <mergeCell ref="N631:Q631"/>
    <mergeCell ref="F626:I626"/>
    <mergeCell ref="L626:M626"/>
    <mergeCell ref="N626:Q626"/>
    <mergeCell ref="F627:I627"/>
    <mergeCell ref="L627:M627"/>
    <mergeCell ref="N627:Q627"/>
    <mergeCell ref="F621:I621"/>
    <mergeCell ref="F622:I622"/>
    <mergeCell ref="F623:I623"/>
    <mergeCell ref="L623:M623"/>
    <mergeCell ref="N623:Q623"/>
    <mergeCell ref="F624:I624"/>
    <mergeCell ref="L624:M624"/>
    <mergeCell ref="N624:Q624"/>
    <mergeCell ref="F618:I618"/>
    <mergeCell ref="F619:I619"/>
    <mergeCell ref="L619:M619"/>
    <mergeCell ref="N619:Q619"/>
    <mergeCell ref="F620:I620"/>
    <mergeCell ref="L620:M620"/>
    <mergeCell ref="N620:Q620"/>
    <mergeCell ref="N625:Q625"/>
    <mergeCell ref="F614:I614"/>
    <mergeCell ref="F615:I615"/>
    <mergeCell ref="F616:I616"/>
    <mergeCell ref="L616:M616"/>
    <mergeCell ref="N616:Q616"/>
    <mergeCell ref="F617:I617"/>
    <mergeCell ref="F610:I610"/>
    <mergeCell ref="L610:M610"/>
    <mergeCell ref="N610:Q610"/>
    <mergeCell ref="F611:I611"/>
    <mergeCell ref="F612:I612"/>
    <mergeCell ref="F613:I613"/>
    <mergeCell ref="L613:M613"/>
    <mergeCell ref="N613:Q613"/>
    <mergeCell ref="F605:I605"/>
    <mergeCell ref="F606:I606"/>
    <mergeCell ref="F607:I607"/>
    <mergeCell ref="L607:M607"/>
    <mergeCell ref="N607:Q607"/>
    <mergeCell ref="F609:I609"/>
    <mergeCell ref="L609:M609"/>
    <mergeCell ref="N609:Q609"/>
    <mergeCell ref="N608:Q608"/>
    <mergeCell ref="F601:I601"/>
    <mergeCell ref="F602:I602"/>
    <mergeCell ref="F603:I603"/>
    <mergeCell ref="L603:M603"/>
    <mergeCell ref="N603:Q603"/>
    <mergeCell ref="F604:I604"/>
    <mergeCell ref="F597:I597"/>
    <mergeCell ref="F598:I598"/>
    <mergeCell ref="F599:I599"/>
    <mergeCell ref="F600:I600"/>
    <mergeCell ref="L600:M600"/>
    <mergeCell ref="N600:Q600"/>
    <mergeCell ref="F593:I593"/>
    <mergeCell ref="F594:I594"/>
    <mergeCell ref="F595:I595"/>
    <mergeCell ref="L595:M595"/>
    <mergeCell ref="N595:Q595"/>
    <mergeCell ref="F596:I596"/>
    <mergeCell ref="L596:M596"/>
    <mergeCell ref="N596:Q596"/>
    <mergeCell ref="F589:I589"/>
    <mergeCell ref="F590:I590"/>
    <mergeCell ref="F591:I591"/>
    <mergeCell ref="L591:M591"/>
    <mergeCell ref="N591:Q591"/>
    <mergeCell ref="F592:I592"/>
    <mergeCell ref="L592:M592"/>
    <mergeCell ref="N592:Q592"/>
    <mergeCell ref="F585:I585"/>
    <mergeCell ref="F586:I586"/>
    <mergeCell ref="F587:I587"/>
    <mergeCell ref="L587:M587"/>
    <mergeCell ref="N587:Q587"/>
    <mergeCell ref="F588:I588"/>
    <mergeCell ref="L588:M588"/>
    <mergeCell ref="N588:Q588"/>
    <mergeCell ref="F583:I583"/>
    <mergeCell ref="L583:M583"/>
    <mergeCell ref="N583:Q583"/>
    <mergeCell ref="F584:I584"/>
    <mergeCell ref="L584:M584"/>
    <mergeCell ref="N584:Q584"/>
    <mergeCell ref="F579:I579"/>
    <mergeCell ref="F580:I580"/>
    <mergeCell ref="L580:M580"/>
    <mergeCell ref="N580:Q580"/>
    <mergeCell ref="F581:I581"/>
    <mergeCell ref="F582:I582"/>
    <mergeCell ref="F575:I575"/>
    <mergeCell ref="F576:I576"/>
    <mergeCell ref="F577:I577"/>
    <mergeCell ref="L577:M577"/>
    <mergeCell ref="N577:Q577"/>
    <mergeCell ref="F578:I578"/>
    <mergeCell ref="F573:I573"/>
    <mergeCell ref="L573:M573"/>
    <mergeCell ref="N573:Q573"/>
    <mergeCell ref="F574:I574"/>
    <mergeCell ref="L574:M574"/>
    <mergeCell ref="N574:Q574"/>
    <mergeCell ref="F571:I571"/>
    <mergeCell ref="L571:M571"/>
    <mergeCell ref="N571:Q571"/>
    <mergeCell ref="F572:I572"/>
    <mergeCell ref="L572:M572"/>
    <mergeCell ref="N572:Q572"/>
    <mergeCell ref="F565:I565"/>
    <mergeCell ref="F566:I566"/>
    <mergeCell ref="F567:I567"/>
    <mergeCell ref="F568:I568"/>
    <mergeCell ref="F569:I569"/>
    <mergeCell ref="F570:I570"/>
    <mergeCell ref="F563:I563"/>
    <mergeCell ref="L563:M563"/>
    <mergeCell ref="N563:Q563"/>
    <mergeCell ref="F564:I564"/>
    <mergeCell ref="L564:M564"/>
    <mergeCell ref="N564:Q564"/>
    <mergeCell ref="F557:I557"/>
    <mergeCell ref="F558:I558"/>
    <mergeCell ref="F559:I559"/>
    <mergeCell ref="F560:I560"/>
    <mergeCell ref="F561:I561"/>
    <mergeCell ref="F562:I562"/>
    <mergeCell ref="F554:I554"/>
    <mergeCell ref="L554:M554"/>
    <mergeCell ref="N554:Q554"/>
    <mergeCell ref="F556:I556"/>
    <mergeCell ref="L556:M556"/>
    <mergeCell ref="N556:Q556"/>
    <mergeCell ref="N555:Q555"/>
    <mergeCell ref="F550:I550"/>
    <mergeCell ref="F551:I551"/>
    <mergeCell ref="L551:M551"/>
    <mergeCell ref="N551:Q551"/>
    <mergeCell ref="F552:I552"/>
    <mergeCell ref="F553:I553"/>
    <mergeCell ref="F546:I546"/>
    <mergeCell ref="F547:I547"/>
    <mergeCell ref="F548:I548"/>
    <mergeCell ref="L548:M548"/>
    <mergeCell ref="N548:Q548"/>
    <mergeCell ref="F549:I549"/>
    <mergeCell ref="F542:I542"/>
    <mergeCell ref="F543:I543"/>
    <mergeCell ref="F544:I544"/>
    <mergeCell ref="L544:M544"/>
    <mergeCell ref="N544:Q544"/>
    <mergeCell ref="F545:I545"/>
    <mergeCell ref="N538:Q538"/>
    <mergeCell ref="F539:I539"/>
    <mergeCell ref="F540:I540"/>
    <mergeCell ref="F541:I541"/>
    <mergeCell ref="L541:M541"/>
    <mergeCell ref="N541:Q541"/>
    <mergeCell ref="F534:I534"/>
    <mergeCell ref="F535:I535"/>
    <mergeCell ref="F536:I536"/>
    <mergeCell ref="F537:I537"/>
    <mergeCell ref="F538:I538"/>
    <mergeCell ref="L538:M538"/>
    <mergeCell ref="N531:Q531"/>
    <mergeCell ref="F532:I532"/>
    <mergeCell ref="L532:M532"/>
    <mergeCell ref="N532:Q532"/>
    <mergeCell ref="F533:I533"/>
    <mergeCell ref="L533:M533"/>
    <mergeCell ref="N533:Q533"/>
    <mergeCell ref="F527:I527"/>
    <mergeCell ref="F528:I528"/>
    <mergeCell ref="F529:I529"/>
    <mergeCell ref="F530:I530"/>
    <mergeCell ref="F531:I531"/>
    <mergeCell ref="L531:M531"/>
    <mergeCell ref="F523:I523"/>
    <mergeCell ref="F524:I524"/>
    <mergeCell ref="F525:I525"/>
    <mergeCell ref="L525:M525"/>
    <mergeCell ref="N525:Q525"/>
    <mergeCell ref="F526:I526"/>
    <mergeCell ref="L526:M526"/>
    <mergeCell ref="N526:Q526"/>
    <mergeCell ref="F519:I519"/>
    <mergeCell ref="L519:M519"/>
    <mergeCell ref="N519:Q519"/>
    <mergeCell ref="F520:I520"/>
    <mergeCell ref="F521:I521"/>
    <mergeCell ref="F522:I522"/>
    <mergeCell ref="F515:I515"/>
    <mergeCell ref="F516:I516"/>
    <mergeCell ref="L516:M516"/>
    <mergeCell ref="N516:Q516"/>
    <mergeCell ref="F517:I517"/>
    <mergeCell ref="F518:I518"/>
    <mergeCell ref="F511:I511"/>
    <mergeCell ref="L511:M511"/>
    <mergeCell ref="N511:Q511"/>
    <mergeCell ref="F512:I512"/>
    <mergeCell ref="F513:I513"/>
    <mergeCell ref="F514:I514"/>
    <mergeCell ref="F508:I508"/>
    <mergeCell ref="L508:M508"/>
    <mergeCell ref="N508:Q508"/>
    <mergeCell ref="F509:I509"/>
    <mergeCell ref="L509:M509"/>
    <mergeCell ref="N509:Q509"/>
    <mergeCell ref="F504:I504"/>
    <mergeCell ref="L504:M504"/>
    <mergeCell ref="N504:Q504"/>
    <mergeCell ref="F505:I505"/>
    <mergeCell ref="F506:I506"/>
    <mergeCell ref="F507:I507"/>
    <mergeCell ref="L507:M507"/>
    <mergeCell ref="N507:Q507"/>
    <mergeCell ref="F502:I502"/>
    <mergeCell ref="L502:M502"/>
    <mergeCell ref="N502:Q502"/>
    <mergeCell ref="F503:I503"/>
    <mergeCell ref="L503:M503"/>
    <mergeCell ref="N503:Q503"/>
    <mergeCell ref="F498:I498"/>
    <mergeCell ref="L498:M498"/>
    <mergeCell ref="N498:Q498"/>
    <mergeCell ref="F499:I499"/>
    <mergeCell ref="F500:I500"/>
    <mergeCell ref="F501:I501"/>
    <mergeCell ref="F494:I494"/>
    <mergeCell ref="L494:M494"/>
    <mergeCell ref="N494:Q494"/>
    <mergeCell ref="F495:I495"/>
    <mergeCell ref="F496:I496"/>
    <mergeCell ref="F497:I497"/>
    <mergeCell ref="F490:I490"/>
    <mergeCell ref="F491:I491"/>
    <mergeCell ref="L491:M491"/>
    <mergeCell ref="N491:Q491"/>
    <mergeCell ref="F492:I492"/>
    <mergeCell ref="F493:I493"/>
    <mergeCell ref="F486:I486"/>
    <mergeCell ref="L486:M486"/>
    <mergeCell ref="N486:Q486"/>
    <mergeCell ref="F487:I487"/>
    <mergeCell ref="F488:I488"/>
    <mergeCell ref="F489:I489"/>
    <mergeCell ref="F482:I482"/>
    <mergeCell ref="F483:I483"/>
    <mergeCell ref="L483:M483"/>
    <mergeCell ref="N483:Q483"/>
    <mergeCell ref="F484:I484"/>
    <mergeCell ref="F485:I485"/>
    <mergeCell ref="F478:I478"/>
    <mergeCell ref="F479:I479"/>
    <mergeCell ref="L479:M479"/>
    <mergeCell ref="N479:Q479"/>
    <mergeCell ref="F480:I480"/>
    <mergeCell ref="F481:I481"/>
    <mergeCell ref="L473:M473"/>
    <mergeCell ref="N473:Q473"/>
    <mergeCell ref="F476:I476"/>
    <mergeCell ref="L476:M476"/>
    <mergeCell ref="N476:Q476"/>
    <mergeCell ref="F477:I477"/>
    <mergeCell ref="F467:I467"/>
    <mergeCell ref="F468:I468"/>
    <mergeCell ref="F469:I469"/>
    <mergeCell ref="F470:I470"/>
    <mergeCell ref="F471:I471"/>
    <mergeCell ref="F473:I473"/>
    <mergeCell ref="F463:I463"/>
    <mergeCell ref="L463:M463"/>
    <mergeCell ref="N463:Q463"/>
    <mergeCell ref="F464:I464"/>
    <mergeCell ref="F465:I465"/>
    <mergeCell ref="F466:I466"/>
    <mergeCell ref="F461:I461"/>
    <mergeCell ref="L461:M461"/>
    <mergeCell ref="N461:Q461"/>
    <mergeCell ref="F462:I462"/>
    <mergeCell ref="L462:M462"/>
    <mergeCell ref="N462:Q462"/>
    <mergeCell ref="F459:I459"/>
    <mergeCell ref="L459:M459"/>
    <mergeCell ref="N459:Q459"/>
    <mergeCell ref="F460:I460"/>
    <mergeCell ref="L460:M460"/>
    <mergeCell ref="N460:Q460"/>
    <mergeCell ref="F457:I457"/>
    <mergeCell ref="L457:M457"/>
    <mergeCell ref="N457:Q457"/>
    <mergeCell ref="F458:I458"/>
    <mergeCell ref="L458:M458"/>
    <mergeCell ref="N458:Q458"/>
    <mergeCell ref="F454:I454"/>
    <mergeCell ref="L454:M454"/>
    <mergeCell ref="N454:Q454"/>
    <mergeCell ref="F455:I455"/>
    <mergeCell ref="F456:I456"/>
    <mergeCell ref="L456:M456"/>
    <mergeCell ref="N456:Q456"/>
    <mergeCell ref="F452:I452"/>
    <mergeCell ref="L452:M452"/>
    <mergeCell ref="N452:Q452"/>
    <mergeCell ref="F453:I453"/>
    <mergeCell ref="L453:M453"/>
    <mergeCell ref="N453:Q453"/>
    <mergeCell ref="F449:I449"/>
    <mergeCell ref="F450:I450"/>
    <mergeCell ref="L450:M450"/>
    <mergeCell ref="N450:Q450"/>
    <mergeCell ref="F451:I451"/>
    <mergeCell ref="L451:M451"/>
    <mergeCell ref="N451:Q451"/>
    <mergeCell ref="F445:I445"/>
    <mergeCell ref="F446:I446"/>
    <mergeCell ref="F447:I447"/>
    <mergeCell ref="L447:M447"/>
    <mergeCell ref="N447:Q447"/>
    <mergeCell ref="F448:I448"/>
    <mergeCell ref="L442:M442"/>
    <mergeCell ref="N442:Q442"/>
    <mergeCell ref="F443:I443"/>
    <mergeCell ref="L443:M443"/>
    <mergeCell ref="N443:Q443"/>
    <mergeCell ref="F444:I444"/>
    <mergeCell ref="L444:M444"/>
    <mergeCell ref="N444:Q444"/>
    <mergeCell ref="F437:I437"/>
    <mergeCell ref="F438:I438"/>
    <mergeCell ref="F439:I439"/>
    <mergeCell ref="F440:I440"/>
    <mergeCell ref="F441:I441"/>
    <mergeCell ref="F442:I442"/>
    <mergeCell ref="F433:I433"/>
    <mergeCell ref="F434:I434"/>
    <mergeCell ref="F435:I435"/>
    <mergeCell ref="L435:M435"/>
    <mergeCell ref="N435:Q435"/>
    <mergeCell ref="F436:I436"/>
    <mergeCell ref="L436:M436"/>
    <mergeCell ref="N436:Q436"/>
    <mergeCell ref="F428:I428"/>
    <mergeCell ref="L428:M428"/>
    <mergeCell ref="N428:Q428"/>
    <mergeCell ref="F429:I429"/>
    <mergeCell ref="F430:I430"/>
    <mergeCell ref="F432:I432"/>
    <mergeCell ref="L432:M432"/>
    <mergeCell ref="N432:Q432"/>
    <mergeCell ref="F423:I423"/>
    <mergeCell ref="F424:I424"/>
    <mergeCell ref="F425:I425"/>
    <mergeCell ref="L425:M425"/>
    <mergeCell ref="N425:Q425"/>
    <mergeCell ref="F426:I426"/>
    <mergeCell ref="L426:M426"/>
    <mergeCell ref="N426:Q426"/>
    <mergeCell ref="N419:Q419"/>
    <mergeCell ref="F420:I420"/>
    <mergeCell ref="F421:I421"/>
    <mergeCell ref="F422:I422"/>
    <mergeCell ref="L422:M422"/>
    <mergeCell ref="N422:Q422"/>
    <mergeCell ref="F415:I415"/>
    <mergeCell ref="F416:I416"/>
    <mergeCell ref="F417:I417"/>
    <mergeCell ref="F418:I418"/>
    <mergeCell ref="F419:I419"/>
    <mergeCell ref="L419:M419"/>
    <mergeCell ref="F409:I409"/>
    <mergeCell ref="F410:I410"/>
    <mergeCell ref="F411:I411"/>
    <mergeCell ref="F412:I412"/>
    <mergeCell ref="F413:I413"/>
    <mergeCell ref="F414:I414"/>
    <mergeCell ref="F405:I405"/>
    <mergeCell ref="F406:I406"/>
    <mergeCell ref="F407:I407"/>
    <mergeCell ref="L407:M407"/>
    <mergeCell ref="N407:Q407"/>
    <mergeCell ref="F408:I408"/>
    <mergeCell ref="F403:I403"/>
    <mergeCell ref="L403:M403"/>
    <mergeCell ref="N403:Q403"/>
    <mergeCell ref="F404:I404"/>
    <mergeCell ref="L404:M404"/>
    <mergeCell ref="N404:Q404"/>
    <mergeCell ref="N400:Q400"/>
    <mergeCell ref="F401:I401"/>
    <mergeCell ref="L401:M401"/>
    <mergeCell ref="N401:Q401"/>
    <mergeCell ref="F402:I402"/>
    <mergeCell ref="L402:M402"/>
    <mergeCell ref="N402:Q402"/>
    <mergeCell ref="F396:I396"/>
    <mergeCell ref="F397:I397"/>
    <mergeCell ref="F398:I398"/>
    <mergeCell ref="F399:I399"/>
    <mergeCell ref="F400:I400"/>
    <mergeCell ref="L400:M400"/>
    <mergeCell ref="F392:I392"/>
    <mergeCell ref="F393:I393"/>
    <mergeCell ref="F394:I394"/>
    <mergeCell ref="L394:M394"/>
    <mergeCell ref="N394:Q394"/>
    <mergeCell ref="F395:I395"/>
    <mergeCell ref="F388:I388"/>
    <mergeCell ref="F389:I389"/>
    <mergeCell ref="F390:I390"/>
    <mergeCell ref="L390:M390"/>
    <mergeCell ref="N390:Q390"/>
    <mergeCell ref="F391:I391"/>
    <mergeCell ref="L391:M391"/>
    <mergeCell ref="N391:Q391"/>
    <mergeCell ref="F384:I384"/>
    <mergeCell ref="F385:I385"/>
    <mergeCell ref="F386:I386"/>
    <mergeCell ref="L386:M386"/>
    <mergeCell ref="N386:Q386"/>
    <mergeCell ref="F387:I387"/>
    <mergeCell ref="L387:M387"/>
    <mergeCell ref="N387:Q387"/>
    <mergeCell ref="F380:I380"/>
    <mergeCell ref="F381:I381"/>
    <mergeCell ref="F382:I382"/>
    <mergeCell ref="L382:M382"/>
    <mergeCell ref="N382:Q382"/>
    <mergeCell ref="F383:I383"/>
    <mergeCell ref="L383:M383"/>
    <mergeCell ref="N383:Q383"/>
    <mergeCell ref="F376:I376"/>
    <mergeCell ref="F377:I377"/>
    <mergeCell ref="F378:I378"/>
    <mergeCell ref="L378:M378"/>
    <mergeCell ref="N378:Q378"/>
    <mergeCell ref="F379:I379"/>
    <mergeCell ref="F372:I372"/>
    <mergeCell ref="F373:I373"/>
    <mergeCell ref="F374:I374"/>
    <mergeCell ref="F375:I375"/>
    <mergeCell ref="L375:M375"/>
    <mergeCell ref="N375:Q375"/>
    <mergeCell ref="F368:I368"/>
    <mergeCell ref="L368:M368"/>
    <mergeCell ref="N368:Q368"/>
    <mergeCell ref="F369:I369"/>
    <mergeCell ref="F370:I370"/>
    <mergeCell ref="F371:I371"/>
    <mergeCell ref="F365:I365"/>
    <mergeCell ref="F366:I366"/>
    <mergeCell ref="L366:M366"/>
    <mergeCell ref="N366:Q366"/>
    <mergeCell ref="F367:I367"/>
    <mergeCell ref="L367:M367"/>
    <mergeCell ref="N367:Q367"/>
    <mergeCell ref="F361:I361"/>
    <mergeCell ref="F362:I362"/>
    <mergeCell ref="F363:I363"/>
    <mergeCell ref="L363:M363"/>
    <mergeCell ref="N363:Q363"/>
    <mergeCell ref="F364:I364"/>
    <mergeCell ref="L357:M357"/>
    <mergeCell ref="N357:Q357"/>
    <mergeCell ref="F358:I358"/>
    <mergeCell ref="F359:I359"/>
    <mergeCell ref="F360:I360"/>
    <mergeCell ref="L360:M360"/>
    <mergeCell ref="N360:Q360"/>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3:I343"/>
    <mergeCell ref="L343:M343"/>
    <mergeCell ref="N343:Q343"/>
    <mergeCell ref="F345:I345"/>
    <mergeCell ref="L345:M345"/>
    <mergeCell ref="N345:Q345"/>
    <mergeCell ref="N344:Q344"/>
    <mergeCell ref="F341:I341"/>
    <mergeCell ref="L341:M341"/>
    <mergeCell ref="N341:Q341"/>
    <mergeCell ref="F342:I342"/>
    <mergeCell ref="L342:M342"/>
    <mergeCell ref="N342:Q342"/>
    <mergeCell ref="F337:I337"/>
    <mergeCell ref="F338:I338"/>
    <mergeCell ref="F339:I339"/>
    <mergeCell ref="F340:I340"/>
    <mergeCell ref="L340:M340"/>
    <mergeCell ref="N340:Q340"/>
    <mergeCell ref="F333:I333"/>
    <mergeCell ref="F334:I334"/>
    <mergeCell ref="F335:I335"/>
    <mergeCell ref="L335:M335"/>
    <mergeCell ref="N335:Q335"/>
    <mergeCell ref="F336:I336"/>
    <mergeCell ref="L336:M336"/>
    <mergeCell ref="N336:Q336"/>
    <mergeCell ref="F330:I330"/>
    <mergeCell ref="F331:I331"/>
    <mergeCell ref="L331:M331"/>
    <mergeCell ref="N331:Q331"/>
    <mergeCell ref="F332:I332"/>
    <mergeCell ref="L332:M332"/>
    <mergeCell ref="N332:Q332"/>
    <mergeCell ref="F326:I326"/>
    <mergeCell ref="F327:I327"/>
    <mergeCell ref="F328:I328"/>
    <mergeCell ref="L328:M328"/>
    <mergeCell ref="N328:Q328"/>
    <mergeCell ref="F329:I329"/>
    <mergeCell ref="F322:I322"/>
    <mergeCell ref="L322:M322"/>
    <mergeCell ref="N322:Q322"/>
    <mergeCell ref="F323:I323"/>
    <mergeCell ref="F324:I324"/>
    <mergeCell ref="F325:I325"/>
    <mergeCell ref="L325:M325"/>
    <mergeCell ref="N325:Q325"/>
    <mergeCell ref="F318:I318"/>
    <mergeCell ref="L318:M318"/>
    <mergeCell ref="N318:Q318"/>
    <mergeCell ref="F319:I319"/>
    <mergeCell ref="F320:I320"/>
    <mergeCell ref="F321:I321"/>
    <mergeCell ref="L321:M321"/>
    <mergeCell ref="N321:Q321"/>
    <mergeCell ref="F316:I316"/>
    <mergeCell ref="L316:M316"/>
    <mergeCell ref="N316:Q316"/>
    <mergeCell ref="F317:I317"/>
    <mergeCell ref="L317:M317"/>
    <mergeCell ref="N317:Q317"/>
    <mergeCell ref="F312:I312"/>
    <mergeCell ref="F313:I313"/>
    <mergeCell ref="F314:I314"/>
    <mergeCell ref="F315:I315"/>
    <mergeCell ref="L315:M315"/>
    <mergeCell ref="N315:Q315"/>
    <mergeCell ref="F308:I308"/>
    <mergeCell ref="F309:I309"/>
    <mergeCell ref="F310:I310"/>
    <mergeCell ref="L310:M310"/>
    <mergeCell ref="N310:Q310"/>
    <mergeCell ref="F311:I311"/>
    <mergeCell ref="F303:I303"/>
    <mergeCell ref="F305:I305"/>
    <mergeCell ref="L305:M305"/>
    <mergeCell ref="N305:Q305"/>
    <mergeCell ref="F306:I306"/>
    <mergeCell ref="F307:I307"/>
    <mergeCell ref="N304:Q304"/>
    <mergeCell ref="F299:I299"/>
    <mergeCell ref="F300:I300"/>
    <mergeCell ref="L300:M300"/>
    <mergeCell ref="N300:Q300"/>
    <mergeCell ref="F301:I301"/>
    <mergeCell ref="F302:I302"/>
    <mergeCell ref="N293:Q293"/>
    <mergeCell ref="F294:I294"/>
    <mergeCell ref="F295:I295"/>
    <mergeCell ref="F296:I296"/>
    <mergeCell ref="F297:I297"/>
    <mergeCell ref="F298:I298"/>
    <mergeCell ref="F289:I289"/>
    <mergeCell ref="F290:I290"/>
    <mergeCell ref="F291:I291"/>
    <mergeCell ref="F292:I292"/>
    <mergeCell ref="F293:I293"/>
    <mergeCell ref="L293:M293"/>
    <mergeCell ref="F285:I285"/>
    <mergeCell ref="F286:I286"/>
    <mergeCell ref="F287:I287"/>
    <mergeCell ref="L287:M287"/>
    <mergeCell ref="N287:Q287"/>
    <mergeCell ref="F288:I288"/>
    <mergeCell ref="N279:Q279"/>
    <mergeCell ref="F280:I280"/>
    <mergeCell ref="F281:I281"/>
    <mergeCell ref="F282:I282"/>
    <mergeCell ref="F283:I283"/>
    <mergeCell ref="F284:I284"/>
    <mergeCell ref="L284:M284"/>
    <mergeCell ref="N284:Q284"/>
    <mergeCell ref="F275:I275"/>
    <mergeCell ref="F276:I276"/>
    <mergeCell ref="F277:I277"/>
    <mergeCell ref="F278:I278"/>
    <mergeCell ref="F279:I279"/>
    <mergeCell ref="L279:M279"/>
    <mergeCell ref="F271:I271"/>
    <mergeCell ref="F272:I272"/>
    <mergeCell ref="F273:I273"/>
    <mergeCell ref="F274:I274"/>
    <mergeCell ref="L274:M274"/>
    <mergeCell ref="N274:Q274"/>
    <mergeCell ref="F269:I269"/>
    <mergeCell ref="L269:M269"/>
    <mergeCell ref="N269:Q269"/>
    <mergeCell ref="F270:I270"/>
    <mergeCell ref="L270:M270"/>
    <mergeCell ref="N270:Q270"/>
    <mergeCell ref="F265:I265"/>
    <mergeCell ref="F266:I266"/>
    <mergeCell ref="F267:I267"/>
    <mergeCell ref="F268:I268"/>
    <mergeCell ref="L268:M268"/>
    <mergeCell ref="N268:Q268"/>
    <mergeCell ref="F263:I263"/>
    <mergeCell ref="L263:M263"/>
    <mergeCell ref="N263:Q263"/>
    <mergeCell ref="F264:I264"/>
    <mergeCell ref="L264:M264"/>
    <mergeCell ref="N264:Q264"/>
    <mergeCell ref="F259:I259"/>
    <mergeCell ref="L259:M259"/>
    <mergeCell ref="N259:Q259"/>
    <mergeCell ref="F260:I260"/>
    <mergeCell ref="F261:I261"/>
    <mergeCell ref="F262:I262"/>
    <mergeCell ref="L262:M262"/>
    <mergeCell ref="N262:Q262"/>
    <mergeCell ref="F255:I255"/>
    <mergeCell ref="L255:M255"/>
    <mergeCell ref="N255:Q255"/>
    <mergeCell ref="F256:I256"/>
    <mergeCell ref="F257:I257"/>
    <mergeCell ref="F258:I258"/>
    <mergeCell ref="F251:I251"/>
    <mergeCell ref="F252:I252"/>
    <mergeCell ref="L252:M252"/>
    <mergeCell ref="N252:Q252"/>
    <mergeCell ref="F253:I253"/>
    <mergeCell ref="F254:I254"/>
    <mergeCell ref="N247:Q247"/>
    <mergeCell ref="F248:I248"/>
    <mergeCell ref="F249:I249"/>
    <mergeCell ref="F250:I250"/>
    <mergeCell ref="L250:M250"/>
    <mergeCell ref="N250:Q250"/>
    <mergeCell ref="F243:I243"/>
    <mergeCell ref="F244:I244"/>
    <mergeCell ref="F245:I245"/>
    <mergeCell ref="F246:I246"/>
    <mergeCell ref="F247:I247"/>
    <mergeCell ref="L247:M247"/>
    <mergeCell ref="F239:I239"/>
    <mergeCell ref="L239:M239"/>
    <mergeCell ref="N239:Q239"/>
    <mergeCell ref="F240:I240"/>
    <mergeCell ref="F241:I241"/>
    <mergeCell ref="F242:I242"/>
    <mergeCell ref="L242:M242"/>
    <mergeCell ref="N242:Q242"/>
    <mergeCell ref="F234:I234"/>
    <mergeCell ref="F236:I236"/>
    <mergeCell ref="L236:M236"/>
    <mergeCell ref="N236:Q236"/>
    <mergeCell ref="F237:I237"/>
    <mergeCell ref="F238:I238"/>
    <mergeCell ref="N235:Q235"/>
    <mergeCell ref="F230:I230"/>
    <mergeCell ref="F231:I231"/>
    <mergeCell ref="F232:I232"/>
    <mergeCell ref="L232:M232"/>
    <mergeCell ref="N232:Q232"/>
    <mergeCell ref="F233:I233"/>
    <mergeCell ref="F226:I226"/>
    <mergeCell ref="F227:I227"/>
    <mergeCell ref="F228:I228"/>
    <mergeCell ref="L228:M228"/>
    <mergeCell ref="N228:Q228"/>
    <mergeCell ref="F229:I229"/>
    <mergeCell ref="L229:M229"/>
    <mergeCell ref="N229:Q229"/>
    <mergeCell ref="F222:I222"/>
    <mergeCell ref="F223:I223"/>
    <mergeCell ref="F224:I224"/>
    <mergeCell ref="L224:M224"/>
    <mergeCell ref="N224:Q224"/>
    <mergeCell ref="F225:I225"/>
    <mergeCell ref="L225:M225"/>
    <mergeCell ref="N225:Q225"/>
    <mergeCell ref="F218:I218"/>
    <mergeCell ref="F219:I219"/>
    <mergeCell ref="L219:M219"/>
    <mergeCell ref="N219:Q219"/>
    <mergeCell ref="F220:I220"/>
    <mergeCell ref="F221:I221"/>
    <mergeCell ref="F214:I214"/>
    <mergeCell ref="F215:I215"/>
    <mergeCell ref="F216:I216"/>
    <mergeCell ref="L216:M216"/>
    <mergeCell ref="N216:Q216"/>
    <mergeCell ref="F217:I217"/>
    <mergeCell ref="F210:I210"/>
    <mergeCell ref="F211:I211"/>
    <mergeCell ref="F212:I212"/>
    <mergeCell ref="L212:M212"/>
    <mergeCell ref="N212:Q212"/>
    <mergeCell ref="F213:I213"/>
    <mergeCell ref="F206:I206"/>
    <mergeCell ref="F207:I207"/>
    <mergeCell ref="F208:I208"/>
    <mergeCell ref="L208:M208"/>
    <mergeCell ref="N208:Q208"/>
    <mergeCell ref="F209:I209"/>
    <mergeCell ref="L209:M209"/>
    <mergeCell ref="N209:Q209"/>
    <mergeCell ref="F202:I202"/>
    <mergeCell ref="L202:M202"/>
    <mergeCell ref="N202:Q202"/>
    <mergeCell ref="F203:I203"/>
    <mergeCell ref="F204:I204"/>
    <mergeCell ref="F205:I205"/>
    <mergeCell ref="L205:M205"/>
    <mergeCell ref="N205:Q205"/>
    <mergeCell ref="F198:I198"/>
    <mergeCell ref="F199:I199"/>
    <mergeCell ref="L199:M199"/>
    <mergeCell ref="N199:Q199"/>
    <mergeCell ref="F200:I200"/>
    <mergeCell ref="F201:I201"/>
    <mergeCell ref="F194:I194"/>
    <mergeCell ref="F195:I195"/>
    <mergeCell ref="F196:I196"/>
    <mergeCell ref="L196:M196"/>
    <mergeCell ref="N196:Q196"/>
    <mergeCell ref="F197:I197"/>
    <mergeCell ref="F190:I190"/>
    <mergeCell ref="F191:I191"/>
    <mergeCell ref="F192:I192"/>
    <mergeCell ref="F193:I193"/>
    <mergeCell ref="L193:M193"/>
    <mergeCell ref="N193:Q193"/>
    <mergeCell ref="F186:I186"/>
    <mergeCell ref="L186:M186"/>
    <mergeCell ref="N186:Q186"/>
    <mergeCell ref="F187:I187"/>
    <mergeCell ref="F188:I188"/>
    <mergeCell ref="F189:I189"/>
    <mergeCell ref="L189:M189"/>
    <mergeCell ref="N189:Q189"/>
    <mergeCell ref="F181:I181"/>
    <mergeCell ref="L181:M181"/>
    <mergeCell ref="N181:Q181"/>
    <mergeCell ref="F182:I182"/>
    <mergeCell ref="F183:I183"/>
    <mergeCell ref="F184:I184"/>
    <mergeCell ref="L184:M184"/>
    <mergeCell ref="N184:Q184"/>
    <mergeCell ref="F177:I177"/>
    <mergeCell ref="F178:I178"/>
    <mergeCell ref="L178:M178"/>
    <mergeCell ref="N178:Q178"/>
    <mergeCell ref="F179:I179"/>
    <mergeCell ref="F180:I180"/>
    <mergeCell ref="F173:I173"/>
    <mergeCell ref="F174:I174"/>
    <mergeCell ref="F175:I175"/>
    <mergeCell ref="L175:M175"/>
    <mergeCell ref="N175:Q175"/>
    <mergeCell ref="F176:I176"/>
    <mergeCell ref="L169:M169"/>
    <mergeCell ref="N169:Q169"/>
    <mergeCell ref="F170:I170"/>
    <mergeCell ref="F171:I171"/>
    <mergeCell ref="F172:I172"/>
    <mergeCell ref="L172:M172"/>
    <mergeCell ref="N172:Q172"/>
    <mergeCell ref="F164:I164"/>
    <mergeCell ref="F165:I165"/>
    <mergeCell ref="F166:I166"/>
    <mergeCell ref="F167:I167"/>
    <mergeCell ref="F168:I168"/>
    <mergeCell ref="F169:I169"/>
    <mergeCell ref="F160:I160"/>
    <mergeCell ref="F161:I161"/>
    <mergeCell ref="L161:M161"/>
    <mergeCell ref="N161:Q161"/>
    <mergeCell ref="F162:I162"/>
    <mergeCell ref="F163:I163"/>
    <mergeCell ref="F156:I156"/>
    <mergeCell ref="F157:I157"/>
    <mergeCell ref="F158:I158"/>
    <mergeCell ref="L158:M158"/>
    <mergeCell ref="N158:Q158"/>
    <mergeCell ref="F159:I159"/>
    <mergeCell ref="M148:Q148"/>
    <mergeCell ref="M149:Q149"/>
    <mergeCell ref="F151:I151"/>
    <mergeCell ref="L151:M151"/>
    <mergeCell ref="N151:Q151"/>
    <mergeCell ref="F155:I155"/>
    <mergeCell ref="L155:M155"/>
    <mergeCell ref="N155:Q155"/>
    <mergeCell ref="N133:Q133"/>
    <mergeCell ref="L135:Q135"/>
    <mergeCell ref="C141:Q141"/>
    <mergeCell ref="F143:P143"/>
    <mergeCell ref="F144:P144"/>
    <mergeCell ref="M146:P146"/>
    <mergeCell ref="D130:H130"/>
    <mergeCell ref="N130:Q130"/>
    <mergeCell ref="D131:H131"/>
    <mergeCell ref="N131:Q131"/>
    <mergeCell ref="D132:H132"/>
    <mergeCell ref="N132:Q132"/>
    <mergeCell ref="N124:Q124"/>
    <mergeCell ref="N125:Q125"/>
    <mergeCell ref="N127:Q127"/>
    <mergeCell ref="D128:H128"/>
    <mergeCell ref="N128:Q128"/>
    <mergeCell ref="D129:H129"/>
    <mergeCell ref="N129:Q129"/>
    <mergeCell ref="N118:Q118"/>
    <mergeCell ref="N119:Q119"/>
    <mergeCell ref="N120:Q120"/>
    <mergeCell ref="N121:Q121"/>
    <mergeCell ref="N122:Q122"/>
    <mergeCell ref="N123:Q123"/>
    <mergeCell ref="N112:Q112"/>
    <mergeCell ref="N113:Q113"/>
    <mergeCell ref="N114:Q114"/>
    <mergeCell ref="N115:Q115"/>
    <mergeCell ref="N116:Q116"/>
    <mergeCell ref="N117:Q117"/>
    <mergeCell ref="N106:Q106"/>
    <mergeCell ref="N107:Q107"/>
    <mergeCell ref="N108:Q108"/>
    <mergeCell ref="N109:Q109"/>
    <mergeCell ref="N110:Q110"/>
    <mergeCell ref="N111:Q111"/>
    <mergeCell ref="N100:Q100"/>
    <mergeCell ref="N101:Q101"/>
    <mergeCell ref="N102:Q102"/>
    <mergeCell ref="N103:Q103"/>
    <mergeCell ref="N104:Q104"/>
    <mergeCell ref="N105:Q105"/>
    <mergeCell ref="N94:Q94"/>
    <mergeCell ref="N95:Q95"/>
    <mergeCell ref="N96:Q96"/>
    <mergeCell ref="N97:Q97"/>
    <mergeCell ref="N98:Q98"/>
    <mergeCell ref="N99:Q99"/>
    <mergeCell ref="N88:Q88"/>
    <mergeCell ref="N89:Q89"/>
    <mergeCell ref="N90:Q90"/>
    <mergeCell ref="N91:Q91"/>
    <mergeCell ref="N92:Q92"/>
    <mergeCell ref="N93:Q93"/>
    <mergeCell ref="F78:P78"/>
    <mergeCell ref="F79:P79"/>
    <mergeCell ref="M81:P81"/>
    <mergeCell ref="M83:Q83"/>
    <mergeCell ref="M84:Q84"/>
    <mergeCell ref="C86:G86"/>
    <mergeCell ref="N86:Q86"/>
    <mergeCell ref="H35:J35"/>
    <mergeCell ref="M35:P35"/>
    <mergeCell ref="H36:J36"/>
    <mergeCell ref="M36:P36"/>
    <mergeCell ref="L38:P38"/>
    <mergeCell ref="C76:Q76"/>
    <mergeCell ref="H32:J32"/>
    <mergeCell ref="M32:P32"/>
    <mergeCell ref="H33:J33"/>
    <mergeCell ref="M33:P33"/>
    <mergeCell ref="H34:J34"/>
    <mergeCell ref="M34:P34"/>
    <mergeCell ref="O20:P20"/>
    <mergeCell ref="O21:P21"/>
    <mergeCell ref="E24:L24"/>
    <mergeCell ref="M27:P27"/>
    <mergeCell ref="M28:P28"/>
    <mergeCell ref="M30:P30"/>
    <mergeCell ref="O12:P12"/>
    <mergeCell ref="O14:P14"/>
    <mergeCell ref="E15:L15"/>
    <mergeCell ref="O15:P15"/>
    <mergeCell ref="O17:P17"/>
    <mergeCell ref="O18:P18"/>
    <mergeCell ref="C2:Q2"/>
    <mergeCell ref="C4:Q4"/>
    <mergeCell ref="F6:P6"/>
    <mergeCell ref="F7:P7"/>
    <mergeCell ref="O9:P9"/>
    <mergeCell ref="O11:P11"/>
  </mergeCells>
  <dataValidations count="2" disablePrompts="1">
    <dataValidation type="list" allowBlank="1" showInputMessage="1" showErrorMessage="1" error="Povoleny jsou hodnoty základní, snížená, zákl. přenesená, sníž. přenesená, nulová." sqref="U996:U1001">
      <formula1>"základní, snížená, zákl. přenesená, sníž. přenesená, nulová"</formula1>
    </dataValidation>
    <dataValidation type="list" allowBlank="1" showInputMessage="1" showErrorMessage="1" error="Povoleny jsou hodnoty K, M." sqref="D996:D1001">
      <formula1>"K, M"</formula1>
    </dataValidation>
  </dataValidations>
  <hyperlinks>
    <hyperlink ref="F1:G1" location="C2" display="1) Krycí list rozpočtu"/>
    <hyperlink ref="H1:K1" location="C86" display="2) Rekapitulace rozpočtu"/>
    <hyperlink ref="L1" location="C151"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r:id="rId2"/>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G12"/>
  <sheetViews>
    <sheetView workbookViewId="0" topLeftCell="A1">
      <pane ySplit="2" topLeftCell="A3" activePane="bottomLeft" state="frozen"/>
      <selection pane="topLeft" activeCell="F7" sqref="F7"/>
      <selection pane="bottomLeft" activeCell="F10" sqref="F10"/>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505" t="s">
        <v>2723</v>
      </c>
      <c r="B1" s="1505"/>
      <c r="C1" s="1505"/>
      <c r="D1" s="1505"/>
      <c r="E1" s="1505"/>
      <c r="F1" s="1505"/>
      <c r="G1" s="1505"/>
    </row>
    <row r="2" spans="1:7" ht="22.7" customHeight="1" thickBot="1">
      <c r="A2" s="480" t="s">
        <v>2701</v>
      </c>
      <c r="B2" s="480" t="s">
        <v>2700</v>
      </c>
      <c r="C2" s="480" t="s">
        <v>2699</v>
      </c>
      <c r="D2" s="480" t="s">
        <v>2698</v>
      </c>
      <c r="E2" s="479" t="s">
        <v>1082</v>
      </c>
      <c r="F2" s="479" t="s">
        <v>7</v>
      </c>
      <c r="G2" s="479" t="s">
        <v>2504</v>
      </c>
    </row>
    <row r="3" spans="1:7" ht="12.75">
      <c r="A3" s="492">
        <v>1</v>
      </c>
      <c r="B3" s="471"/>
      <c r="C3" s="503" t="s">
        <v>2715</v>
      </c>
      <c r="D3" s="505" t="s">
        <v>14</v>
      </c>
      <c r="E3" s="504">
        <v>30</v>
      </c>
      <c r="F3" s="1315"/>
      <c r="G3" s="481">
        <f aca="true" t="shared" si="0" ref="G3:G11">+E3*F3</f>
        <v>0</v>
      </c>
    </row>
    <row r="4" spans="1:7" ht="24">
      <c r="A4" s="492">
        <v>2</v>
      </c>
      <c r="B4" s="471"/>
      <c r="C4" s="503" t="s">
        <v>2722</v>
      </c>
      <c r="D4" s="502" t="s">
        <v>17</v>
      </c>
      <c r="E4" s="501">
        <v>1</v>
      </c>
      <c r="F4" s="1315"/>
      <c r="G4" s="481">
        <f t="shared" si="0"/>
        <v>0</v>
      </c>
    </row>
    <row r="5" spans="1:7" ht="12.75">
      <c r="A5" s="492">
        <v>3</v>
      </c>
      <c r="B5" s="471"/>
      <c r="C5" s="500" t="s">
        <v>46</v>
      </c>
      <c r="D5" s="499" t="s">
        <v>14</v>
      </c>
      <c r="E5" s="498">
        <v>29</v>
      </c>
      <c r="F5" s="1315"/>
      <c r="G5" s="481">
        <f t="shared" si="0"/>
        <v>0</v>
      </c>
    </row>
    <row r="6" spans="1:7" ht="12.75">
      <c r="A6" s="485">
        <v>4</v>
      </c>
      <c r="B6" s="471"/>
      <c r="C6" s="500" t="s">
        <v>47</v>
      </c>
      <c r="D6" s="499" t="s">
        <v>14</v>
      </c>
      <c r="E6" s="498">
        <v>30</v>
      </c>
      <c r="F6" s="1315"/>
      <c r="G6" s="481">
        <f t="shared" si="0"/>
        <v>0</v>
      </c>
    </row>
    <row r="7" spans="1:7" ht="24">
      <c r="A7" s="485">
        <v>5</v>
      </c>
      <c r="B7" s="471"/>
      <c r="C7" s="497" t="s">
        <v>2721</v>
      </c>
      <c r="D7" s="496" t="s">
        <v>95</v>
      </c>
      <c r="E7" s="495">
        <v>50.15</v>
      </c>
      <c r="F7" s="1315"/>
      <c r="G7" s="481">
        <f t="shared" si="0"/>
        <v>0</v>
      </c>
    </row>
    <row r="8" spans="1:7" ht="24">
      <c r="A8" s="485">
        <v>6</v>
      </c>
      <c r="B8" s="471"/>
      <c r="C8" s="497" t="s">
        <v>2720</v>
      </c>
      <c r="D8" s="496" t="s">
        <v>1292</v>
      </c>
      <c r="E8" s="495">
        <v>100.3</v>
      </c>
      <c r="F8" s="1315"/>
      <c r="G8" s="481">
        <f t="shared" si="0"/>
        <v>0</v>
      </c>
    </row>
    <row r="9" spans="1:7" ht="24">
      <c r="A9" s="485">
        <v>7</v>
      </c>
      <c r="B9" s="471"/>
      <c r="C9" s="497" t="s">
        <v>2719</v>
      </c>
      <c r="D9" s="496" t="s">
        <v>95</v>
      </c>
      <c r="E9" s="495">
        <v>13</v>
      </c>
      <c r="F9" s="1315"/>
      <c r="G9" s="481">
        <f t="shared" si="0"/>
        <v>0</v>
      </c>
    </row>
    <row r="10" spans="1:7" ht="24">
      <c r="A10" s="485">
        <v>8</v>
      </c>
      <c r="B10" s="471"/>
      <c r="C10" s="497" t="s">
        <v>2718</v>
      </c>
      <c r="D10" s="496" t="s">
        <v>95</v>
      </c>
      <c r="E10" s="495">
        <v>37.1</v>
      </c>
      <c r="F10" s="1315"/>
      <c r="G10" s="481">
        <f t="shared" si="0"/>
        <v>0</v>
      </c>
    </row>
    <row r="11" spans="1:7" ht="24">
      <c r="A11" s="485">
        <v>9</v>
      </c>
      <c r="B11" s="471"/>
      <c r="C11" s="497" t="s">
        <v>2717</v>
      </c>
      <c r="D11" s="496" t="s">
        <v>95</v>
      </c>
      <c r="E11" s="495">
        <v>13.05</v>
      </c>
      <c r="F11" s="1315"/>
      <c r="G11" s="481">
        <f t="shared" si="0"/>
        <v>0</v>
      </c>
    </row>
    <row r="12" spans="1:7" s="454" customFormat="1" ht="24" customHeight="1" thickBot="1">
      <c r="A12" s="1506" t="s">
        <v>1254</v>
      </c>
      <c r="B12" s="1507"/>
      <c r="C12" s="1507"/>
      <c r="D12" s="1508"/>
      <c r="E12" s="455"/>
      <c r="F12" s="1509">
        <f>SUM(G3:G11)</f>
        <v>0</v>
      </c>
      <c r="G12" s="1510"/>
    </row>
  </sheetData>
  <sheetProtection algorithmName="SHA-512" hashValue="M2WY1j4jWD4JLrbOoeckZVGycec84omORTdBLhk7RYkd69rEkSw82zX+pCDanwtx8/kE+qAtF9hmG2Q0nMSKBg==" saltValue="QIi0RvssWbFYzfgUjJpspA==" spinCount="100000" sheet="1" selectLockedCells="1"/>
  <mergeCells count="3">
    <mergeCell ref="A1:G1"/>
    <mergeCell ref="A12:D12"/>
    <mergeCell ref="F12:G12"/>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G13"/>
  <sheetViews>
    <sheetView workbookViewId="0" topLeftCell="A1">
      <pane ySplit="2" topLeftCell="A3" activePane="bottomLeft" state="frozen"/>
      <selection pane="topLeft" activeCell="F7" sqref="F7"/>
      <selection pane="bottomLeft" activeCell="F9" sqref="F9"/>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505" t="s">
        <v>2732</v>
      </c>
      <c r="B1" s="1505"/>
      <c r="C1" s="1505"/>
      <c r="D1" s="1505"/>
      <c r="E1" s="1505"/>
      <c r="F1" s="1505"/>
      <c r="G1" s="1505"/>
    </row>
    <row r="2" spans="1:7" ht="22.7" customHeight="1" thickBot="1">
      <c r="A2" s="480" t="s">
        <v>2701</v>
      </c>
      <c r="B2" s="480" t="s">
        <v>2700</v>
      </c>
      <c r="C2" s="480" t="s">
        <v>2699</v>
      </c>
      <c r="D2" s="480" t="s">
        <v>2698</v>
      </c>
      <c r="E2" s="479" t="s">
        <v>1082</v>
      </c>
      <c r="F2" s="479" t="s">
        <v>7</v>
      </c>
      <c r="G2" s="479" t="s">
        <v>2504</v>
      </c>
    </row>
    <row r="3" spans="1:7" ht="12.75">
      <c r="A3" s="492">
        <v>1</v>
      </c>
      <c r="B3" s="471"/>
      <c r="C3" s="506" t="s">
        <v>2731</v>
      </c>
      <c r="D3" s="508" t="s">
        <v>14</v>
      </c>
      <c r="E3" s="507">
        <v>66</v>
      </c>
      <c r="F3" s="1315"/>
      <c r="G3" s="481">
        <f aca="true" t="shared" si="0" ref="G3:G12">+E3*F3</f>
        <v>0</v>
      </c>
    </row>
    <row r="4" spans="1:7" ht="12.75">
      <c r="A4" s="492">
        <v>2</v>
      </c>
      <c r="B4" s="471"/>
      <c r="C4" s="506" t="s">
        <v>2730</v>
      </c>
      <c r="D4" s="496" t="s">
        <v>17</v>
      </c>
      <c r="E4" s="495">
        <v>2</v>
      </c>
      <c r="F4" s="1315"/>
      <c r="G4" s="481">
        <f t="shared" si="0"/>
        <v>0</v>
      </c>
    </row>
    <row r="5" spans="1:7" ht="12.75">
      <c r="A5" s="492">
        <v>3</v>
      </c>
      <c r="B5" s="471"/>
      <c r="C5" s="500" t="s">
        <v>46</v>
      </c>
      <c r="D5" s="499" t="s">
        <v>14</v>
      </c>
      <c r="E5" s="498">
        <v>66</v>
      </c>
      <c r="F5" s="1315"/>
      <c r="G5" s="481">
        <f t="shared" si="0"/>
        <v>0</v>
      </c>
    </row>
    <row r="6" spans="1:7" ht="12.75">
      <c r="A6" s="485">
        <v>4</v>
      </c>
      <c r="B6" s="471"/>
      <c r="C6" s="500" t="s">
        <v>47</v>
      </c>
      <c r="D6" s="499" t="s">
        <v>14</v>
      </c>
      <c r="E6" s="498">
        <v>66</v>
      </c>
      <c r="F6" s="1315"/>
      <c r="G6" s="481">
        <f t="shared" si="0"/>
        <v>0</v>
      </c>
    </row>
    <row r="7" spans="1:7" ht="12.75">
      <c r="A7" s="485">
        <v>5</v>
      </c>
      <c r="B7" s="471"/>
      <c r="C7" s="500" t="s">
        <v>2729</v>
      </c>
      <c r="D7" s="499" t="s">
        <v>14</v>
      </c>
      <c r="E7" s="498">
        <v>47</v>
      </c>
      <c r="F7" s="1315"/>
      <c r="G7" s="481">
        <f t="shared" si="0"/>
        <v>0</v>
      </c>
    </row>
    <row r="8" spans="1:7" ht="24">
      <c r="A8" s="485">
        <v>6</v>
      </c>
      <c r="B8" s="471"/>
      <c r="C8" s="497" t="s">
        <v>2728</v>
      </c>
      <c r="D8" s="496" t="s">
        <v>95</v>
      </c>
      <c r="E8" s="495">
        <v>89.1</v>
      </c>
      <c r="F8" s="1315"/>
      <c r="G8" s="481">
        <f t="shared" si="0"/>
        <v>0</v>
      </c>
    </row>
    <row r="9" spans="1:7" ht="24">
      <c r="A9" s="485">
        <v>7</v>
      </c>
      <c r="B9" s="471"/>
      <c r="C9" s="497" t="s">
        <v>2727</v>
      </c>
      <c r="D9" s="496" t="s">
        <v>1292</v>
      </c>
      <c r="E9" s="495">
        <v>178.9</v>
      </c>
      <c r="F9" s="1315"/>
      <c r="G9" s="481">
        <f t="shared" si="0"/>
        <v>0</v>
      </c>
    </row>
    <row r="10" spans="1:7" ht="24">
      <c r="A10" s="485">
        <v>8</v>
      </c>
      <c r="B10" s="471"/>
      <c r="C10" s="497" t="s">
        <v>2726</v>
      </c>
      <c r="D10" s="496" t="s">
        <v>95</v>
      </c>
      <c r="E10" s="495">
        <v>16.74</v>
      </c>
      <c r="F10" s="1315"/>
      <c r="G10" s="481">
        <f t="shared" si="0"/>
        <v>0</v>
      </c>
    </row>
    <row r="11" spans="1:7" ht="24">
      <c r="A11" s="485">
        <v>9</v>
      </c>
      <c r="B11" s="471"/>
      <c r="C11" s="497" t="s">
        <v>2725</v>
      </c>
      <c r="D11" s="496" t="s">
        <v>95</v>
      </c>
      <c r="E11" s="495">
        <v>59.4</v>
      </c>
      <c r="F11" s="1315"/>
      <c r="G11" s="481">
        <f t="shared" si="0"/>
        <v>0</v>
      </c>
    </row>
    <row r="12" spans="1:7" ht="24">
      <c r="A12" s="485">
        <v>10</v>
      </c>
      <c r="B12" s="471"/>
      <c r="C12" s="497" t="s">
        <v>2724</v>
      </c>
      <c r="D12" s="496" t="s">
        <v>95</v>
      </c>
      <c r="E12" s="495">
        <v>29.7</v>
      </c>
      <c r="F12" s="1315"/>
      <c r="G12" s="481">
        <f t="shared" si="0"/>
        <v>0</v>
      </c>
    </row>
    <row r="13" spans="1:7" s="454" customFormat="1" ht="24" customHeight="1" thickBot="1">
      <c r="A13" s="1506" t="s">
        <v>1254</v>
      </c>
      <c r="B13" s="1507"/>
      <c r="C13" s="1507"/>
      <c r="D13" s="1508"/>
      <c r="E13" s="455"/>
      <c r="F13" s="1509">
        <f>SUM(G3:G12)</f>
        <v>0</v>
      </c>
      <c r="G13" s="1510"/>
    </row>
  </sheetData>
  <sheetProtection algorithmName="SHA-512" hashValue="tQvtO/oVF3ny+Xzbx8MFD5LBbOiZ/kg6A2RXEAXG1ngJBsOXn/CQa6A4LhkFPwgBuL6vK7bA9hEJX/swf/Y1mQ==" saltValue="Tp15HnonSmnEp7jZ/qfmeA==" spinCount="100000" sheet="1" selectLockedCells="1"/>
  <mergeCells count="3">
    <mergeCell ref="A1:G1"/>
    <mergeCell ref="A13:D13"/>
    <mergeCell ref="F13:G13"/>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G15"/>
  <sheetViews>
    <sheetView workbookViewId="0" topLeftCell="A1">
      <pane ySplit="2" topLeftCell="A3" activePane="bottomLeft" state="frozen"/>
      <selection pane="topLeft" activeCell="F7" sqref="F7"/>
      <selection pane="bottomLeft" activeCell="F4" sqref="F4"/>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505" t="s">
        <v>2745</v>
      </c>
      <c r="B1" s="1505"/>
      <c r="C1" s="1505"/>
      <c r="D1" s="1505"/>
      <c r="E1" s="1505"/>
      <c r="F1" s="1505"/>
      <c r="G1" s="1505"/>
    </row>
    <row r="2" spans="1:7" ht="22.7" customHeight="1" thickBot="1">
      <c r="A2" s="480" t="s">
        <v>2701</v>
      </c>
      <c r="B2" s="480" t="s">
        <v>2700</v>
      </c>
      <c r="C2" s="480" t="s">
        <v>2699</v>
      </c>
      <c r="D2" s="480" t="s">
        <v>2698</v>
      </c>
      <c r="E2" s="479" t="s">
        <v>1082</v>
      </c>
      <c r="F2" s="479" t="s">
        <v>7</v>
      </c>
      <c r="G2" s="479" t="s">
        <v>2504</v>
      </c>
    </row>
    <row r="3" spans="1:7" ht="12.75">
      <c r="A3" s="492">
        <v>1</v>
      </c>
      <c r="B3" s="471"/>
      <c r="C3" s="503" t="s">
        <v>2744</v>
      </c>
      <c r="D3" s="512"/>
      <c r="E3" s="511"/>
      <c r="F3" s="510"/>
      <c r="G3" s="481"/>
    </row>
    <row r="4" spans="1:7" ht="12.75">
      <c r="A4" s="492">
        <v>2</v>
      </c>
      <c r="B4" s="471"/>
      <c r="C4" s="503" t="s">
        <v>2743</v>
      </c>
      <c r="D4" s="502" t="s">
        <v>14</v>
      </c>
      <c r="E4" s="501">
        <v>2</v>
      </c>
      <c r="F4" s="1315"/>
      <c r="G4" s="481">
        <f aca="true" t="shared" si="0" ref="G4:G14">+E4*F4</f>
        <v>0</v>
      </c>
    </row>
    <row r="5" spans="1:7" ht="12.75">
      <c r="A5" s="492">
        <v>3</v>
      </c>
      <c r="B5" s="471"/>
      <c r="C5" s="503" t="s">
        <v>2742</v>
      </c>
      <c r="D5" s="502" t="s">
        <v>14</v>
      </c>
      <c r="E5" s="501">
        <v>11</v>
      </c>
      <c r="F5" s="1315"/>
      <c r="G5" s="481">
        <f t="shared" si="0"/>
        <v>0</v>
      </c>
    </row>
    <row r="6" spans="1:7" ht="12.75">
      <c r="A6" s="485">
        <v>4</v>
      </c>
      <c r="B6" s="471"/>
      <c r="C6" s="503" t="s">
        <v>2741</v>
      </c>
      <c r="D6" s="502" t="s">
        <v>14</v>
      </c>
      <c r="E6" s="501">
        <v>15</v>
      </c>
      <c r="F6" s="1315"/>
      <c r="G6" s="481">
        <f t="shared" si="0"/>
        <v>0</v>
      </c>
    </row>
    <row r="7" spans="1:7" ht="12.75">
      <c r="A7" s="485">
        <v>5</v>
      </c>
      <c r="B7" s="471"/>
      <c r="C7" s="497" t="s">
        <v>2740</v>
      </c>
      <c r="D7" s="502" t="s">
        <v>17</v>
      </c>
      <c r="E7" s="501">
        <v>1</v>
      </c>
      <c r="F7" s="1315"/>
      <c r="G7" s="481">
        <f t="shared" si="0"/>
        <v>0</v>
      </c>
    </row>
    <row r="8" spans="1:7" ht="24">
      <c r="A8" s="485">
        <v>6</v>
      </c>
      <c r="B8" s="471"/>
      <c r="C8" s="509" t="s">
        <v>2739</v>
      </c>
      <c r="D8" s="502" t="s">
        <v>17</v>
      </c>
      <c r="E8" s="501">
        <v>1</v>
      </c>
      <c r="F8" s="1315"/>
      <c r="G8" s="481">
        <f t="shared" si="0"/>
        <v>0</v>
      </c>
    </row>
    <row r="9" spans="1:7" ht="24">
      <c r="A9" s="485">
        <v>7</v>
      </c>
      <c r="B9" s="471"/>
      <c r="C9" s="509" t="s">
        <v>2738</v>
      </c>
      <c r="D9" s="502" t="s">
        <v>17</v>
      </c>
      <c r="E9" s="501">
        <v>1</v>
      </c>
      <c r="F9" s="1315"/>
      <c r="G9" s="481">
        <f t="shared" si="0"/>
        <v>0</v>
      </c>
    </row>
    <row r="10" spans="1:7" ht="24">
      <c r="A10" s="485">
        <v>8</v>
      </c>
      <c r="B10" s="471"/>
      <c r="C10" s="497" t="s">
        <v>2737</v>
      </c>
      <c r="D10" s="496" t="s">
        <v>95</v>
      </c>
      <c r="E10" s="495">
        <v>57.5</v>
      </c>
      <c r="F10" s="1315"/>
      <c r="G10" s="481">
        <f t="shared" si="0"/>
        <v>0</v>
      </c>
    </row>
    <row r="11" spans="1:7" ht="24">
      <c r="A11" s="485">
        <v>9</v>
      </c>
      <c r="B11" s="471"/>
      <c r="C11" s="497" t="s">
        <v>2736</v>
      </c>
      <c r="D11" s="496" t="s">
        <v>1292</v>
      </c>
      <c r="E11" s="495">
        <v>115</v>
      </c>
      <c r="F11" s="1315"/>
      <c r="G11" s="481">
        <f t="shared" si="0"/>
        <v>0</v>
      </c>
    </row>
    <row r="12" spans="1:7" ht="36">
      <c r="A12" s="485">
        <v>10</v>
      </c>
      <c r="B12" s="471"/>
      <c r="C12" s="497" t="s">
        <v>2735</v>
      </c>
      <c r="D12" s="496" t="s">
        <v>95</v>
      </c>
      <c r="E12" s="495">
        <v>14.7</v>
      </c>
      <c r="F12" s="1315"/>
      <c r="G12" s="481">
        <f t="shared" si="0"/>
        <v>0</v>
      </c>
    </row>
    <row r="13" spans="1:7" ht="24">
      <c r="A13" s="485">
        <v>11</v>
      </c>
      <c r="B13" s="471"/>
      <c r="C13" s="497" t="s">
        <v>2734</v>
      </c>
      <c r="D13" s="496" t="s">
        <v>95</v>
      </c>
      <c r="E13" s="495">
        <v>42.13</v>
      </c>
      <c r="F13" s="1315"/>
      <c r="G13" s="481">
        <f t="shared" si="0"/>
        <v>0</v>
      </c>
    </row>
    <row r="14" spans="1:7" ht="24">
      <c r="A14" s="485">
        <v>12</v>
      </c>
      <c r="B14" s="471"/>
      <c r="C14" s="497" t="s">
        <v>2733</v>
      </c>
      <c r="D14" s="496" t="s">
        <v>95</v>
      </c>
      <c r="E14" s="495">
        <v>17.6</v>
      </c>
      <c r="F14" s="1315"/>
      <c r="G14" s="481">
        <f t="shared" si="0"/>
        <v>0</v>
      </c>
    </row>
    <row r="15" spans="1:7" s="454" customFormat="1" ht="24" customHeight="1" thickBot="1">
      <c r="A15" s="1506" t="s">
        <v>1254</v>
      </c>
      <c r="B15" s="1507"/>
      <c r="C15" s="1507"/>
      <c r="D15" s="1508"/>
      <c r="E15" s="455"/>
      <c r="F15" s="1509">
        <f>SUM(G3:G14)</f>
        <v>0</v>
      </c>
      <c r="G15" s="1510"/>
    </row>
  </sheetData>
  <sheetProtection algorithmName="SHA-512" hashValue="xfxkEbd+Ol+yjJ+zkHGta4Ya3hBPGWDEnF+0ZiV2LdMspusz/D2YTrKOfOncHAXIq2B5Tjhsa8/0XHIv1P8ESw==" saltValue="tjDu2d55YOeYkWKLJyw8XA==" spinCount="100000" sheet="1" selectLockedCells="1"/>
  <mergeCells count="3">
    <mergeCell ref="A1:G1"/>
    <mergeCell ref="A15:D15"/>
    <mergeCell ref="F15:G15"/>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H11"/>
  <sheetViews>
    <sheetView workbookViewId="0" topLeftCell="A1">
      <pane ySplit="2" topLeftCell="A3" activePane="bottomLeft" state="frozen"/>
      <selection pane="topLeft" activeCell="F7" sqref="F7"/>
      <selection pane="bottomLeft" activeCell="F8" sqref="F8"/>
    </sheetView>
  </sheetViews>
  <sheetFormatPr defaultColWidth="9.140625" defaultRowHeight="12.75"/>
  <cols>
    <col min="1" max="1" width="5.421875" style="400" customWidth="1"/>
    <col min="2" max="2" width="12.140625" style="400" hidden="1"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505" t="s">
        <v>2753</v>
      </c>
      <c r="B1" s="1505"/>
      <c r="C1" s="1505"/>
      <c r="D1" s="1505"/>
      <c r="E1" s="1505"/>
      <c r="F1" s="1505"/>
      <c r="G1" s="1505"/>
    </row>
    <row r="2" spans="1:7" ht="22.7" customHeight="1" thickBot="1">
      <c r="A2" s="480" t="s">
        <v>2701</v>
      </c>
      <c r="B2" s="480" t="s">
        <v>2700</v>
      </c>
      <c r="C2" s="480" t="s">
        <v>2699</v>
      </c>
      <c r="D2" s="480" t="s">
        <v>2698</v>
      </c>
      <c r="E2" s="479" t="s">
        <v>1082</v>
      </c>
      <c r="F2" s="479" t="s">
        <v>7</v>
      </c>
      <c r="G2" s="479" t="s">
        <v>2504</v>
      </c>
    </row>
    <row r="3" spans="1:8" ht="12.75">
      <c r="A3" s="492">
        <v>1</v>
      </c>
      <c r="B3" s="514"/>
      <c r="C3" s="506" t="s">
        <v>2744</v>
      </c>
      <c r="D3" s="516"/>
      <c r="E3" s="515"/>
      <c r="F3" s="510"/>
      <c r="G3" s="481"/>
      <c r="H3" s="513"/>
    </row>
    <row r="4" spans="1:8" ht="12.75">
      <c r="A4" s="492">
        <v>2</v>
      </c>
      <c r="B4" s="514"/>
      <c r="C4" s="506" t="s">
        <v>2752</v>
      </c>
      <c r="D4" s="496" t="s">
        <v>14</v>
      </c>
      <c r="E4" s="495">
        <v>31</v>
      </c>
      <c r="F4" s="1315"/>
      <c r="G4" s="481">
        <f aca="true" t="shared" si="0" ref="G4:G10">+E4*F4</f>
        <v>0</v>
      </c>
      <c r="H4" s="513"/>
    </row>
    <row r="5" spans="1:8" ht="24">
      <c r="A5" s="492">
        <v>3</v>
      </c>
      <c r="B5" s="514"/>
      <c r="C5" s="497" t="s">
        <v>2751</v>
      </c>
      <c r="D5" s="496" t="s">
        <v>17</v>
      </c>
      <c r="E5" s="495">
        <v>2</v>
      </c>
      <c r="F5" s="1315"/>
      <c r="G5" s="481">
        <f t="shared" si="0"/>
        <v>0</v>
      </c>
      <c r="H5" s="513"/>
    </row>
    <row r="6" spans="1:8" ht="24">
      <c r="A6" s="492">
        <v>4</v>
      </c>
      <c r="B6" s="514"/>
      <c r="C6" s="497" t="s">
        <v>2750</v>
      </c>
      <c r="D6" s="496" t="s">
        <v>95</v>
      </c>
      <c r="E6" s="495">
        <v>125.44</v>
      </c>
      <c r="F6" s="1315"/>
      <c r="G6" s="481">
        <f t="shared" si="0"/>
        <v>0</v>
      </c>
      <c r="H6" s="513"/>
    </row>
    <row r="7" spans="1:8" ht="24">
      <c r="A7" s="492">
        <v>5</v>
      </c>
      <c r="B7" s="514"/>
      <c r="C7" s="497" t="s">
        <v>2749</v>
      </c>
      <c r="D7" s="496" t="s">
        <v>1292</v>
      </c>
      <c r="E7" s="495">
        <v>250.88</v>
      </c>
      <c r="F7" s="1315"/>
      <c r="G7" s="481">
        <f t="shared" si="0"/>
        <v>0</v>
      </c>
      <c r="H7" s="513"/>
    </row>
    <row r="8" spans="1:8" ht="24">
      <c r="A8" s="492">
        <v>6</v>
      </c>
      <c r="B8" s="514"/>
      <c r="C8" s="497" t="s">
        <v>2748</v>
      </c>
      <c r="D8" s="496" t="s">
        <v>95</v>
      </c>
      <c r="E8" s="495">
        <v>17.03</v>
      </c>
      <c r="F8" s="1315"/>
      <c r="G8" s="481">
        <f t="shared" si="0"/>
        <v>0</v>
      </c>
      <c r="H8" s="513"/>
    </row>
    <row r="9" spans="1:8" ht="24">
      <c r="A9" s="492">
        <v>7</v>
      </c>
      <c r="B9" s="514"/>
      <c r="C9" s="497" t="s">
        <v>2747</v>
      </c>
      <c r="D9" s="496" t="s">
        <v>95</v>
      </c>
      <c r="E9" s="495">
        <v>107.84</v>
      </c>
      <c r="F9" s="1315"/>
      <c r="G9" s="481">
        <f t="shared" si="0"/>
        <v>0</v>
      </c>
      <c r="H9" s="513"/>
    </row>
    <row r="10" spans="1:8" ht="36">
      <c r="A10" s="492">
        <v>8</v>
      </c>
      <c r="B10" s="514"/>
      <c r="C10" s="497" t="s">
        <v>2746</v>
      </c>
      <c r="D10" s="496" t="s">
        <v>95</v>
      </c>
      <c r="E10" s="495">
        <v>17.6</v>
      </c>
      <c r="F10" s="1315"/>
      <c r="G10" s="481">
        <f t="shared" si="0"/>
        <v>0</v>
      </c>
      <c r="H10" s="513"/>
    </row>
    <row r="11" spans="1:7" s="454" customFormat="1" ht="24" customHeight="1" thickBot="1">
      <c r="A11" s="1506" t="s">
        <v>1254</v>
      </c>
      <c r="B11" s="1507"/>
      <c r="C11" s="1507"/>
      <c r="D11" s="1508"/>
      <c r="E11" s="455"/>
      <c r="F11" s="1509">
        <f>SUM(G3:G10)</f>
        <v>0</v>
      </c>
      <c r="G11" s="1510"/>
    </row>
  </sheetData>
  <sheetProtection algorithmName="SHA-512" hashValue="0Rt66EctYh6GjRCa1wJLje+rT+JrR/VSsgB7LyHJficvqJxlORlOLRyCZ7o04lonE6p1fluqvyK9VhhShm+Bzw==" saltValue="nunqJI//xfuIMgbx4B5HYg==" spinCount="100000" sheet="1" selectLockedCells="1"/>
  <mergeCells count="3">
    <mergeCell ref="A1:G1"/>
    <mergeCell ref="A11:D11"/>
    <mergeCell ref="F11:G11"/>
  </mergeCells>
  <printOptions horizontalCentered="1"/>
  <pageMargins left="0.7086614173228347" right="0.7086614173228347" top="0.35433070866141736" bottom="0.35433070866141736"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G106"/>
  <sheetViews>
    <sheetView workbookViewId="0" topLeftCell="A1">
      <pane ySplit="2" topLeftCell="A3" activePane="bottomLeft" state="frozen"/>
      <selection pane="topLeft" activeCell="F7" sqref="F7"/>
      <selection pane="bottomLeft" activeCell="F99" sqref="F99"/>
    </sheetView>
  </sheetViews>
  <sheetFormatPr defaultColWidth="9.140625" defaultRowHeight="12.75"/>
  <cols>
    <col min="1" max="1" width="5.421875" style="400" customWidth="1"/>
    <col min="2" max="2" width="12.140625" style="400" customWidth="1"/>
    <col min="3" max="3" width="47.57421875" style="388" customWidth="1"/>
    <col min="4" max="4" width="5.140625" style="400" customWidth="1"/>
    <col min="5" max="5" width="13.00390625" style="453" customWidth="1"/>
    <col min="6" max="6" width="10.140625" style="453" customWidth="1"/>
    <col min="7" max="7" width="13.7109375" style="453" customWidth="1"/>
    <col min="8" max="16384" width="9.140625" style="388" customWidth="1"/>
  </cols>
  <sheetData>
    <row r="1" spans="1:7" ht="29.25" customHeight="1" thickBot="1">
      <c r="A1" s="1505" t="s">
        <v>2870</v>
      </c>
      <c r="B1" s="1505"/>
      <c r="C1" s="1505"/>
      <c r="D1" s="1505"/>
      <c r="E1" s="1505"/>
      <c r="F1" s="1505"/>
      <c r="G1" s="1505"/>
    </row>
    <row r="2" spans="1:7" ht="22.7" customHeight="1" thickBot="1">
      <c r="A2" s="480" t="s">
        <v>2701</v>
      </c>
      <c r="B2" s="480" t="s">
        <v>2700</v>
      </c>
      <c r="C2" s="480" t="s">
        <v>2699</v>
      </c>
      <c r="D2" s="480" t="s">
        <v>2698</v>
      </c>
      <c r="E2" s="479" t="s">
        <v>1082</v>
      </c>
      <c r="F2" s="479" t="s">
        <v>7</v>
      </c>
      <c r="G2" s="479" t="s">
        <v>2504</v>
      </c>
    </row>
    <row r="3" spans="1:7" ht="12.75">
      <c r="A3" s="533"/>
      <c r="B3" s="532" t="s">
        <v>2869</v>
      </c>
      <c r="C3" s="531" t="s">
        <v>2696</v>
      </c>
      <c r="D3" s="530"/>
      <c r="E3" s="529"/>
      <c r="F3" s="529"/>
      <c r="G3" s="528"/>
    </row>
    <row r="4" spans="1:7" ht="12.75">
      <c r="A4" s="525" t="s">
        <v>783</v>
      </c>
      <c r="B4" s="514" t="s">
        <v>2868</v>
      </c>
      <c r="C4" s="527" t="s">
        <v>2867</v>
      </c>
      <c r="D4" s="514" t="s">
        <v>95</v>
      </c>
      <c r="E4" s="519">
        <f>E12</f>
        <v>40.075</v>
      </c>
      <c r="F4" s="1316"/>
      <c r="G4" s="518">
        <f>E4*F4</f>
        <v>0</v>
      </c>
    </row>
    <row r="5" spans="1:7" ht="12.75">
      <c r="A5" s="460"/>
      <c r="B5" s="458"/>
      <c r="C5" s="459" t="s">
        <v>2866</v>
      </c>
      <c r="D5" s="458"/>
      <c r="E5" s="457"/>
      <c r="F5" s="1311"/>
      <c r="G5" s="456"/>
    </row>
    <row r="6" spans="1:7" ht="12.75">
      <c r="A6" s="460"/>
      <c r="B6" s="458"/>
      <c r="C6" s="459" t="s">
        <v>2865</v>
      </c>
      <c r="D6" s="458" t="s">
        <v>95</v>
      </c>
      <c r="E6" s="457">
        <f>0.8*1.3*(0.5+1.8)</f>
        <v>2.392</v>
      </c>
      <c r="F6" s="1311"/>
      <c r="G6" s="456"/>
    </row>
    <row r="7" spans="1:7" ht="12.75">
      <c r="A7" s="460"/>
      <c r="B7" s="458"/>
      <c r="C7" s="459" t="s">
        <v>2864</v>
      </c>
      <c r="D7" s="458"/>
      <c r="E7" s="457"/>
      <c r="F7" s="1311"/>
      <c r="G7" s="456"/>
    </row>
    <row r="8" spans="1:7" ht="12.75">
      <c r="A8" s="460"/>
      <c r="B8" s="458"/>
      <c r="C8" s="459" t="s">
        <v>2863</v>
      </c>
      <c r="D8" s="458" t="s">
        <v>95</v>
      </c>
      <c r="E8" s="457">
        <f>1*2.3*(2+5.3+7.5)</f>
        <v>34.04</v>
      </c>
      <c r="F8" s="1311"/>
      <c r="G8" s="456"/>
    </row>
    <row r="9" spans="1:7" ht="12.75">
      <c r="A9" s="460"/>
      <c r="B9" s="458"/>
      <c r="C9" s="459"/>
      <c r="D9" s="458" t="s">
        <v>95</v>
      </c>
      <c r="E9" s="457">
        <f>SUM(E6:E8)</f>
        <v>36.432</v>
      </c>
      <c r="F9" s="1311"/>
      <c r="G9" s="456"/>
    </row>
    <row r="10" spans="1:7" ht="12.75">
      <c r="A10" s="460"/>
      <c r="B10" s="458"/>
      <c r="C10" s="459" t="s">
        <v>2862</v>
      </c>
      <c r="D10" s="458"/>
      <c r="E10" s="457"/>
      <c r="F10" s="1311"/>
      <c r="G10" s="456"/>
    </row>
    <row r="11" spans="1:7" ht="12.75">
      <c r="A11" s="460"/>
      <c r="B11" s="458"/>
      <c r="C11" s="459" t="s">
        <v>2861</v>
      </c>
      <c r="D11" s="458" t="s">
        <v>95</v>
      </c>
      <c r="E11" s="457">
        <f>36.43*0.1</f>
        <v>3.6430000000000002</v>
      </c>
      <c r="F11" s="1311"/>
      <c r="G11" s="456"/>
    </row>
    <row r="12" spans="1:7" ht="12.75">
      <c r="A12" s="460"/>
      <c r="B12" s="458"/>
      <c r="C12" s="459"/>
      <c r="D12" s="458" t="s">
        <v>95</v>
      </c>
      <c r="E12" s="457">
        <f>SUM(E9:E11)</f>
        <v>40.075</v>
      </c>
      <c r="F12" s="1311"/>
      <c r="G12" s="456"/>
    </row>
    <row r="13" spans="1:7" ht="12.75">
      <c r="A13" s="460"/>
      <c r="B13" s="458"/>
      <c r="C13" s="459"/>
      <c r="D13" s="458"/>
      <c r="E13" s="457"/>
      <c r="F13" s="1311"/>
      <c r="G13" s="456"/>
    </row>
    <row r="14" spans="1:7" ht="12.75">
      <c r="A14" s="472" t="s">
        <v>801</v>
      </c>
      <c r="B14" s="471" t="s">
        <v>2860</v>
      </c>
      <c r="C14" s="459" t="s">
        <v>2859</v>
      </c>
      <c r="D14" s="471" t="s">
        <v>95</v>
      </c>
      <c r="E14" s="457">
        <f>E15</f>
        <v>31.4125</v>
      </c>
      <c r="F14" s="1311"/>
      <c r="G14" s="456">
        <f>E14*F14</f>
        <v>0</v>
      </c>
    </row>
    <row r="15" spans="1:7" ht="12.75">
      <c r="A15" s="472"/>
      <c r="B15" s="471"/>
      <c r="C15" s="459" t="s">
        <v>2858</v>
      </c>
      <c r="D15" s="471" t="s">
        <v>95</v>
      </c>
      <c r="E15" s="457">
        <f>125.65*0.25</f>
        <v>31.4125</v>
      </c>
      <c r="F15" s="1311"/>
      <c r="G15" s="456"/>
    </row>
    <row r="16" spans="1:7" ht="12.75">
      <c r="A16" s="472" t="s">
        <v>831</v>
      </c>
      <c r="B16" s="471" t="s">
        <v>2857</v>
      </c>
      <c r="C16" s="459" t="s">
        <v>2856</v>
      </c>
      <c r="D16" s="471" t="s">
        <v>1292</v>
      </c>
      <c r="E16" s="457">
        <f>E17</f>
        <v>5.9799999999999995</v>
      </c>
      <c r="F16" s="1311"/>
      <c r="G16" s="456">
        <f>E16*F16</f>
        <v>0</v>
      </c>
    </row>
    <row r="17" spans="1:7" ht="12.75">
      <c r="A17" s="472"/>
      <c r="B17" s="471"/>
      <c r="C17" s="459" t="s">
        <v>2855</v>
      </c>
      <c r="D17" s="471" t="s">
        <v>1292</v>
      </c>
      <c r="E17" s="457">
        <f>1.3*(0.5+1.8)*2</f>
        <v>5.9799999999999995</v>
      </c>
      <c r="F17" s="1311"/>
      <c r="G17" s="456"/>
    </row>
    <row r="18" spans="1:7" ht="12.75">
      <c r="A18" s="472" t="s">
        <v>848</v>
      </c>
      <c r="B18" s="471" t="s">
        <v>2854</v>
      </c>
      <c r="C18" s="459" t="s">
        <v>2853</v>
      </c>
      <c r="D18" s="471" t="s">
        <v>1292</v>
      </c>
      <c r="E18" s="457">
        <f>E19</f>
        <v>68.08</v>
      </c>
      <c r="F18" s="1311"/>
      <c r="G18" s="456">
        <f>E18*F18</f>
        <v>0</v>
      </c>
    </row>
    <row r="19" spans="1:7" ht="12.75">
      <c r="A19" s="472"/>
      <c r="B19" s="471"/>
      <c r="C19" s="459" t="s">
        <v>2852</v>
      </c>
      <c r="D19" s="471" t="s">
        <v>1292</v>
      </c>
      <c r="E19" s="457">
        <f>2.3*(2+5.3+7.5)*2</f>
        <v>68.08</v>
      </c>
      <c r="F19" s="1311"/>
      <c r="G19" s="456"/>
    </row>
    <row r="20" spans="1:7" ht="12.75">
      <c r="A20" s="472" t="s">
        <v>855</v>
      </c>
      <c r="B20" s="471" t="s">
        <v>2851</v>
      </c>
      <c r="C20" s="459" t="s">
        <v>2850</v>
      </c>
      <c r="D20" s="471" t="s">
        <v>1292</v>
      </c>
      <c r="E20" s="457">
        <f>E16</f>
        <v>5.9799999999999995</v>
      </c>
      <c r="F20" s="1311"/>
      <c r="G20" s="456">
        <f>E20*F20</f>
        <v>0</v>
      </c>
    </row>
    <row r="21" spans="1:7" ht="12.75">
      <c r="A21" s="472" t="s">
        <v>923</v>
      </c>
      <c r="B21" s="471" t="s">
        <v>2849</v>
      </c>
      <c r="C21" s="459" t="s">
        <v>2848</v>
      </c>
      <c r="D21" s="471" t="s">
        <v>1292</v>
      </c>
      <c r="E21" s="457">
        <f>E18</f>
        <v>68.08</v>
      </c>
      <c r="F21" s="1311"/>
      <c r="G21" s="456">
        <f>E21*F21</f>
        <v>0</v>
      </c>
    </row>
    <row r="22" spans="1:7" ht="12.75">
      <c r="A22" s="472" t="s">
        <v>941</v>
      </c>
      <c r="B22" s="471" t="s">
        <v>2847</v>
      </c>
      <c r="C22" s="459" t="s">
        <v>2846</v>
      </c>
      <c r="D22" s="471" t="s">
        <v>95</v>
      </c>
      <c r="E22" s="457">
        <f>E4</f>
        <v>40.075</v>
      </c>
      <c r="F22" s="1311"/>
      <c r="G22" s="456">
        <f>E22*F22</f>
        <v>0</v>
      </c>
    </row>
    <row r="23" spans="1:7" ht="12.75">
      <c r="A23" s="472" t="s">
        <v>947</v>
      </c>
      <c r="B23" s="471" t="s">
        <v>2845</v>
      </c>
      <c r="C23" s="469" t="s">
        <v>2844</v>
      </c>
      <c r="D23" s="471" t="s">
        <v>95</v>
      </c>
      <c r="E23" s="457">
        <f>E27</f>
        <v>30.091</v>
      </c>
      <c r="F23" s="1311"/>
      <c r="G23" s="456">
        <f>E23*F23</f>
        <v>0</v>
      </c>
    </row>
    <row r="24" spans="1:7" ht="12.75">
      <c r="A24" s="472"/>
      <c r="B24" s="471"/>
      <c r="C24" s="459" t="s">
        <v>2843</v>
      </c>
      <c r="D24" s="471" t="s">
        <v>95</v>
      </c>
      <c r="E24" s="457">
        <f>E12</f>
        <v>40.075</v>
      </c>
      <c r="F24" s="1311"/>
      <c r="G24" s="456"/>
    </row>
    <row r="25" spans="1:7" ht="12.75">
      <c r="A25" s="472"/>
      <c r="B25" s="471"/>
      <c r="C25" s="459" t="s">
        <v>2842</v>
      </c>
      <c r="D25" s="471"/>
      <c r="E25" s="457"/>
      <c r="F25" s="1311"/>
      <c r="G25" s="456"/>
    </row>
    <row r="26" spans="1:7" ht="12.75">
      <c r="A26" s="472"/>
      <c r="B26" s="471"/>
      <c r="C26" s="459" t="s">
        <v>2841</v>
      </c>
      <c r="D26" s="471" t="s">
        <v>95</v>
      </c>
      <c r="E26" s="457">
        <f>0.8*0.6*(0.5+1.8)*-1+1*0.6*(2+5.3+7.5)*-1</f>
        <v>-9.984</v>
      </c>
      <c r="F26" s="1311"/>
      <c r="G26" s="456"/>
    </row>
    <row r="27" spans="1:7" ht="12.75">
      <c r="A27" s="472"/>
      <c r="B27" s="471"/>
      <c r="C27" s="459"/>
      <c r="D27" s="471" t="s">
        <v>95</v>
      </c>
      <c r="E27" s="457">
        <f>SUM(E24:E26)</f>
        <v>30.091</v>
      </c>
      <c r="F27" s="1311"/>
      <c r="G27" s="456"/>
    </row>
    <row r="28" spans="1:7" ht="12.75">
      <c r="A28" s="472" t="s">
        <v>967</v>
      </c>
      <c r="B28" s="471" t="s">
        <v>2680</v>
      </c>
      <c r="C28" s="469" t="s">
        <v>2679</v>
      </c>
      <c r="D28" s="471" t="s">
        <v>95</v>
      </c>
      <c r="E28" s="457">
        <f>E29</f>
        <v>56.77856000000001</v>
      </c>
      <c r="F28" s="1311"/>
      <c r="G28" s="456">
        <f>E28*F28</f>
        <v>0</v>
      </c>
    </row>
    <row r="29" spans="1:7" ht="12.75">
      <c r="A29" s="472"/>
      <c r="B29" s="471"/>
      <c r="C29" s="469" t="s">
        <v>2840</v>
      </c>
      <c r="D29" s="471" t="s">
        <v>95</v>
      </c>
      <c r="E29" s="526">
        <f>9.98+0.6*0.6*3.14*(9.6*2+7.4*3)</f>
        <v>56.77856000000001</v>
      </c>
      <c r="F29" s="1311"/>
      <c r="G29" s="456"/>
    </row>
    <row r="30" spans="1:7" ht="12.75">
      <c r="A30" s="472" t="s">
        <v>983</v>
      </c>
      <c r="B30" s="471" t="s">
        <v>2677</v>
      </c>
      <c r="C30" s="469" t="s">
        <v>2676</v>
      </c>
      <c r="D30" s="471" t="s">
        <v>1287</v>
      </c>
      <c r="E30" s="457">
        <f>E31</f>
        <v>102.20400000000001</v>
      </c>
      <c r="F30" s="1311"/>
      <c r="G30" s="456">
        <f>E30*F30</f>
        <v>0</v>
      </c>
    </row>
    <row r="31" spans="1:7" ht="12.75">
      <c r="A31" s="472"/>
      <c r="B31" s="471"/>
      <c r="C31" s="469" t="s">
        <v>2839</v>
      </c>
      <c r="D31" s="471" t="s">
        <v>1287</v>
      </c>
      <c r="E31" s="526">
        <f>56.78*1.8</f>
        <v>102.20400000000001</v>
      </c>
      <c r="F31" s="1311"/>
      <c r="G31" s="456"/>
    </row>
    <row r="32" spans="1:7" ht="12.75">
      <c r="A32" s="472" t="s">
        <v>987</v>
      </c>
      <c r="B32" s="471" t="s">
        <v>2838</v>
      </c>
      <c r="C32" s="459" t="s">
        <v>2837</v>
      </c>
      <c r="D32" s="471" t="s">
        <v>95</v>
      </c>
      <c r="E32" s="457">
        <f>E36</f>
        <v>3.835</v>
      </c>
      <c r="F32" s="1311"/>
      <c r="G32" s="456">
        <f>E32*F32</f>
        <v>0</v>
      </c>
    </row>
    <row r="33" spans="1:7" ht="12.75">
      <c r="A33" s="472"/>
      <c r="B33" s="471"/>
      <c r="C33" s="459" t="s">
        <v>2836</v>
      </c>
      <c r="D33" s="471" t="s">
        <v>95</v>
      </c>
      <c r="E33" s="457">
        <f>0.8*0.5*(0.5+1.8)+1*0.5*(2+5.3+7.5)</f>
        <v>8.32</v>
      </c>
      <c r="F33" s="1311"/>
      <c r="G33" s="456"/>
    </row>
    <row r="34" spans="1:7" ht="12.75">
      <c r="A34" s="472"/>
      <c r="B34" s="471"/>
      <c r="C34" s="459" t="s">
        <v>2835</v>
      </c>
      <c r="D34" s="471" t="s">
        <v>95</v>
      </c>
      <c r="E34" s="457">
        <f>0.11*0.11*3.14*(0.5+1.8+2+5.3+7.5)*-1</f>
        <v>-0.6496974000000001</v>
      </c>
      <c r="F34" s="1311"/>
      <c r="G34" s="456"/>
    </row>
    <row r="35" spans="1:7" ht="12.75">
      <c r="A35" s="472"/>
      <c r="B35" s="471"/>
      <c r="C35" s="459"/>
      <c r="D35" s="471" t="s">
        <v>95</v>
      </c>
      <c r="E35" s="457">
        <f>SUM(E33:E34)</f>
        <v>7.6703026</v>
      </c>
      <c r="F35" s="1311"/>
      <c r="G35" s="456"/>
    </row>
    <row r="36" spans="1:7" ht="12.75">
      <c r="A36" s="472"/>
      <c r="B36" s="471"/>
      <c r="C36" s="459" t="s">
        <v>2832</v>
      </c>
      <c r="D36" s="471" t="s">
        <v>95</v>
      </c>
      <c r="E36" s="457">
        <f>7.67*0.5</f>
        <v>3.835</v>
      </c>
      <c r="F36" s="1311"/>
      <c r="G36" s="456"/>
    </row>
    <row r="37" spans="1:7" ht="12.75">
      <c r="A37" s="472" t="s">
        <v>1002</v>
      </c>
      <c r="B37" s="471" t="s">
        <v>2834</v>
      </c>
      <c r="C37" s="459" t="s">
        <v>2833</v>
      </c>
      <c r="D37" s="471" t="s">
        <v>95</v>
      </c>
      <c r="E37" s="457">
        <f>E38</f>
        <v>3.835</v>
      </c>
      <c r="F37" s="1311"/>
      <c r="G37" s="456">
        <f>E37*F37</f>
        <v>0</v>
      </c>
    </row>
    <row r="38" spans="1:7" ht="12.75">
      <c r="A38" s="472"/>
      <c r="B38" s="471"/>
      <c r="C38" s="459" t="s">
        <v>2832</v>
      </c>
      <c r="D38" s="471" t="s">
        <v>95</v>
      </c>
      <c r="E38" s="457">
        <f>7.67*0.5</f>
        <v>3.835</v>
      </c>
      <c r="F38" s="1311"/>
      <c r="G38" s="456"/>
    </row>
    <row r="39" spans="1:7" ht="12.75">
      <c r="A39" s="472" t="s">
        <v>2577</v>
      </c>
      <c r="B39" s="470" t="s">
        <v>2831</v>
      </c>
      <c r="C39" s="459" t="s">
        <v>2830</v>
      </c>
      <c r="D39" s="471" t="s">
        <v>1287</v>
      </c>
      <c r="E39" s="457">
        <f>E40</f>
        <v>15.754947</v>
      </c>
      <c r="F39" s="1311"/>
      <c r="G39" s="456">
        <f>E39*F39</f>
        <v>0</v>
      </c>
    </row>
    <row r="40" spans="1:7" ht="12.75">
      <c r="A40" s="472"/>
      <c r="B40" s="471"/>
      <c r="C40" s="459" t="s">
        <v>2829</v>
      </c>
      <c r="D40" s="471" t="s">
        <v>1287</v>
      </c>
      <c r="E40" s="457">
        <f>7.67*1.67*1.23</f>
        <v>15.754947</v>
      </c>
      <c r="F40" s="1311"/>
      <c r="G40" s="456"/>
    </row>
    <row r="41" spans="1:7" ht="12.75">
      <c r="A41" s="472" t="s">
        <v>2573</v>
      </c>
      <c r="B41" s="471" t="s">
        <v>2828</v>
      </c>
      <c r="C41" s="469" t="s">
        <v>2827</v>
      </c>
      <c r="D41" s="471" t="s">
        <v>95</v>
      </c>
      <c r="E41" s="457">
        <f>E43</f>
        <v>60.18</v>
      </c>
      <c r="F41" s="1311"/>
      <c r="G41" s="456">
        <f>E41*F41</f>
        <v>0</v>
      </c>
    </row>
    <row r="42" spans="1:7" ht="12.75">
      <c r="A42" s="472"/>
      <c r="B42" s="471"/>
      <c r="C42" s="459" t="s">
        <v>2826</v>
      </c>
      <c r="D42" s="471"/>
      <c r="E42" s="457"/>
      <c r="F42" s="1311"/>
      <c r="G42" s="456"/>
    </row>
    <row r="43" spans="1:7" ht="12.75">
      <c r="A43" s="460"/>
      <c r="B43" s="458"/>
      <c r="C43" s="459" t="s">
        <v>2825</v>
      </c>
      <c r="D43" s="458" t="s">
        <v>95</v>
      </c>
      <c r="E43" s="457">
        <f>30.09*2</f>
        <v>60.18</v>
      </c>
      <c r="F43" s="1311"/>
      <c r="G43" s="456"/>
    </row>
    <row r="44" spans="1:7" ht="12.75">
      <c r="A44" s="460" t="s">
        <v>2570</v>
      </c>
      <c r="B44" s="458" t="s">
        <v>2664</v>
      </c>
      <c r="C44" s="469" t="s">
        <v>2663</v>
      </c>
      <c r="D44" s="458" t="s">
        <v>95</v>
      </c>
      <c r="E44" s="457">
        <f>E28</f>
        <v>56.77856000000001</v>
      </c>
      <c r="F44" s="1311"/>
      <c r="G44" s="456">
        <f>E44*F44</f>
        <v>0</v>
      </c>
    </row>
    <row r="45" spans="1:7" ht="12.75">
      <c r="A45" s="460" t="s">
        <v>2566</v>
      </c>
      <c r="B45" s="471" t="s">
        <v>2824</v>
      </c>
      <c r="C45" s="469" t="s">
        <v>2823</v>
      </c>
      <c r="D45" s="458" t="s">
        <v>95</v>
      </c>
      <c r="E45" s="457">
        <f>E23</f>
        <v>30.091</v>
      </c>
      <c r="F45" s="1311"/>
      <c r="G45" s="456">
        <f>E45*F45</f>
        <v>0</v>
      </c>
    </row>
    <row r="46" spans="1:7" ht="12.75">
      <c r="A46" s="465"/>
      <c r="B46" s="463"/>
      <c r="C46" s="464" t="s">
        <v>2756</v>
      </c>
      <c r="D46" s="463"/>
      <c r="E46" s="462"/>
      <c r="F46" s="1312"/>
      <c r="G46" s="461">
        <f>SUM(G4:G45)</f>
        <v>0</v>
      </c>
    </row>
    <row r="47" spans="1:7" ht="12.75">
      <c r="A47" s="460"/>
      <c r="B47" s="458"/>
      <c r="C47" s="459"/>
      <c r="D47" s="458"/>
      <c r="E47" s="457"/>
      <c r="F47" s="1311"/>
      <c r="G47" s="456"/>
    </row>
    <row r="48" spans="1:7" ht="12.75">
      <c r="A48" s="522"/>
      <c r="B48" s="524" t="s">
        <v>2822</v>
      </c>
      <c r="C48" s="523" t="s">
        <v>2821</v>
      </c>
      <c r="D48" s="520"/>
      <c r="E48" s="519"/>
      <c r="F48" s="1316"/>
      <c r="G48" s="518"/>
    </row>
    <row r="49" spans="1:7" ht="25.5">
      <c r="A49" s="460" t="s">
        <v>783</v>
      </c>
      <c r="B49" s="458" t="s">
        <v>2820</v>
      </c>
      <c r="C49" s="466" t="s">
        <v>2819</v>
      </c>
      <c r="D49" s="458" t="s">
        <v>2543</v>
      </c>
      <c r="E49" s="457">
        <f>E51</f>
        <v>24.84</v>
      </c>
      <c r="F49" s="1311"/>
      <c r="G49" s="456">
        <f>E49*F49</f>
        <v>0</v>
      </c>
    </row>
    <row r="50" spans="1:7" ht="12.75">
      <c r="A50" s="460"/>
      <c r="B50" s="458"/>
      <c r="C50" s="459" t="s">
        <v>2812</v>
      </c>
      <c r="D50" s="458" t="s">
        <v>2543</v>
      </c>
      <c r="E50" s="457">
        <f>7.4*3+9.6*2</f>
        <v>41.400000000000006</v>
      </c>
      <c r="F50" s="1311"/>
      <c r="G50" s="456"/>
    </row>
    <row r="51" spans="1:7" ht="12.75">
      <c r="A51" s="460"/>
      <c r="B51" s="458"/>
      <c r="C51" s="459" t="s">
        <v>2818</v>
      </c>
      <c r="D51" s="458" t="s">
        <v>2543</v>
      </c>
      <c r="E51" s="457">
        <f>41.4*0.6</f>
        <v>24.84</v>
      </c>
      <c r="F51" s="1311"/>
      <c r="G51" s="456"/>
    </row>
    <row r="52" spans="1:7" ht="25.5">
      <c r="A52" s="460" t="s">
        <v>801</v>
      </c>
      <c r="B52" s="458" t="s">
        <v>2817</v>
      </c>
      <c r="C52" s="466" t="s">
        <v>2816</v>
      </c>
      <c r="D52" s="458" t="s">
        <v>2543</v>
      </c>
      <c r="E52" s="457">
        <f>E53</f>
        <v>16.56</v>
      </c>
      <c r="F52" s="1311"/>
      <c r="G52" s="456">
        <f>E52*F52</f>
        <v>0</v>
      </c>
    </row>
    <row r="53" spans="1:7" ht="12.75">
      <c r="A53" s="460"/>
      <c r="B53" s="458"/>
      <c r="C53" s="459" t="s">
        <v>2815</v>
      </c>
      <c r="D53" s="458" t="s">
        <v>2543</v>
      </c>
      <c r="E53" s="457">
        <f>41.4*0.4</f>
        <v>16.56</v>
      </c>
      <c r="F53" s="1311"/>
      <c r="G53" s="456"/>
    </row>
    <row r="54" spans="1:7" ht="25.5">
      <c r="A54" s="460" t="s">
        <v>831</v>
      </c>
      <c r="B54" s="458" t="s">
        <v>2814</v>
      </c>
      <c r="C54" s="466" t="s">
        <v>2813</v>
      </c>
      <c r="D54" s="458" t="s">
        <v>2543</v>
      </c>
      <c r="E54" s="457">
        <f>E55</f>
        <v>41.400000000000006</v>
      </c>
      <c r="F54" s="1311"/>
      <c r="G54" s="456">
        <f>E54*F54</f>
        <v>0</v>
      </c>
    </row>
    <row r="55" spans="1:7" ht="12.75">
      <c r="A55" s="460"/>
      <c r="B55" s="458"/>
      <c r="C55" s="459" t="s">
        <v>2812</v>
      </c>
      <c r="D55" s="458" t="s">
        <v>2543</v>
      </c>
      <c r="E55" s="457">
        <f>7.4*3+9.6*2</f>
        <v>41.400000000000006</v>
      </c>
      <c r="F55" s="1311"/>
      <c r="G55" s="456"/>
    </row>
    <row r="56" spans="1:7" ht="12.75">
      <c r="A56" s="460" t="s">
        <v>848</v>
      </c>
      <c r="B56" s="458" t="s">
        <v>2811</v>
      </c>
      <c r="C56" s="459" t="s">
        <v>2810</v>
      </c>
      <c r="D56" s="458" t="s">
        <v>2543</v>
      </c>
      <c r="E56" s="457">
        <f>E57</f>
        <v>21.4</v>
      </c>
      <c r="F56" s="1311"/>
      <c r="G56" s="456">
        <f>E56*F56</f>
        <v>0</v>
      </c>
    </row>
    <row r="57" spans="1:7" ht="12.75">
      <c r="A57" s="460"/>
      <c r="B57" s="458"/>
      <c r="C57" s="459" t="s">
        <v>2809</v>
      </c>
      <c r="D57" s="458" t="s">
        <v>2543</v>
      </c>
      <c r="E57" s="457">
        <f>(7.4-4)*3+(9.6-4)*2</f>
        <v>21.4</v>
      </c>
      <c r="F57" s="1311"/>
      <c r="G57" s="456"/>
    </row>
    <row r="58" spans="1:7" ht="12.75">
      <c r="A58" s="460" t="s">
        <v>855</v>
      </c>
      <c r="B58" s="458"/>
      <c r="C58" s="459" t="s">
        <v>3266</v>
      </c>
      <c r="D58" s="458" t="s">
        <v>15</v>
      </c>
      <c r="E58" s="457">
        <f>E59</f>
        <v>20.4</v>
      </c>
      <c r="F58" s="1311"/>
      <c r="G58" s="456">
        <f>E58*F58</f>
        <v>0</v>
      </c>
    </row>
    <row r="59" spans="1:7" ht="12.75">
      <c r="A59" s="460"/>
      <c r="B59" s="458"/>
      <c r="C59" s="459" t="s">
        <v>2808</v>
      </c>
      <c r="D59" s="458" t="s">
        <v>15</v>
      </c>
      <c r="E59" s="457">
        <f>4*5*1.02</f>
        <v>20.4</v>
      </c>
      <c r="F59" s="1311"/>
      <c r="G59" s="456"/>
    </row>
    <row r="60" spans="1:7" ht="12.75">
      <c r="A60" s="460" t="s">
        <v>923</v>
      </c>
      <c r="B60" s="470" t="s">
        <v>2807</v>
      </c>
      <c r="C60" s="459" t="s">
        <v>3265</v>
      </c>
      <c r="D60" s="458" t="s">
        <v>15</v>
      </c>
      <c r="E60" s="457">
        <f>E61</f>
        <v>43.656</v>
      </c>
      <c r="F60" s="1311"/>
      <c r="G60" s="456">
        <f>E60*F60</f>
        <v>0</v>
      </c>
    </row>
    <row r="61" spans="1:7" ht="12.75">
      <c r="A61" s="460"/>
      <c r="B61" s="458"/>
      <c r="C61" s="459" t="s">
        <v>2806</v>
      </c>
      <c r="D61" s="458" t="s">
        <v>15</v>
      </c>
      <c r="E61" s="457">
        <f>(41.4-4*5)/0.5*1.02</f>
        <v>43.656</v>
      </c>
      <c r="F61" s="1311"/>
      <c r="G61" s="456"/>
    </row>
    <row r="62" spans="1:7" ht="12.75">
      <c r="A62" s="460" t="s">
        <v>941</v>
      </c>
      <c r="B62" s="458" t="s">
        <v>2805</v>
      </c>
      <c r="C62" s="459" t="s">
        <v>2804</v>
      </c>
      <c r="D62" s="458" t="s">
        <v>95</v>
      </c>
      <c r="E62" s="457">
        <f>E63</f>
        <v>1.5700000000000003</v>
      </c>
      <c r="F62" s="1311"/>
      <c r="G62" s="456">
        <f>E62*F62</f>
        <v>0</v>
      </c>
    </row>
    <row r="63" spans="1:7" ht="12.75">
      <c r="A63" s="460"/>
      <c r="B63" s="458"/>
      <c r="C63" s="459" t="s">
        <v>2803</v>
      </c>
      <c r="D63" s="458" t="s">
        <v>95</v>
      </c>
      <c r="E63" s="457">
        <f>0.5*0.5*3.14*(0.3+0.1)*5</f>
        <v>1.5700000000000003</v>
      </c>
      <c r="F63" s="1311"/>
      <c r="G63" s="456"/>
    </row>
    <row r="64" spans="1:7" ht="12.75">
      <c r="A64" s="460" t="s">
        <v>947</v>
      </c>
      <c r="B64" s="458" t="s">
        <v>2802</v>
      </c>
      <c r="C64" s="459" t="s">
        <v>2801</v>
      </c>
      <c r="D64" s="458" t="s">
        <v>1287</v>
      </c>
      <c r="E64" s="457">
        <f>E65</f>
        <v>1.965</v>
      </c>
      <c r="F64" s="1311"/>
      <c r="G64" s="456">
        <f>E64*F64</f>
        <v>0</v>
      </c>
    </row>
    <row r="65" spans="1:7" ht="12.75">
      <c r="A65" s="460"/>
      <c r="B65" s="458"/>
      <c r="C65" s="459" t="s">
        <v>2800</v>
      </c>
      <c r="D65" s="458" t="s">
        <v>1287</v>
      </c>
      <c r="E65" s="457">
        <f>0.393*5</f>
        <v>1.965</v>
      </c>
      <c r="F65" s="1311"/>
      <c r="G65" s="456"/>
    </row>
    <row r="66" spans="1:7" ht="12.75">
      <c r="A66" s="460" t="s">
        <v>967</v>
      </c>
      <c r="B66" s="470" t="s">
        <v>2799</v>
      </c>
      <c r="C66" s="459" t="s">
        <v>3264</v>
      </c>
      <c r="D66" s="458" t="s">
        <v>15</v>
      </c>
      <c r="E66" s="457">
        <f>E67</f>
        <v>5.1</v>
      </c>
      <c r="F66" s="1311"/>
      <c r="G66" s="456">
        <f>E66*F66</f>
        <v>0</v>
      </c>
    </row>
    <row r="67" spans="1:7" ht="12.75">
      <c r="A67" s="460"/>
      <c r="B67" s="458"/>
      <c r="C67" s="459" t="s">
        <v>2798</v>
      </c>
      <c r="D67" s="458" t="s">
        <v>15</v>
      </c>
      <c r="E67" s="457">
        <f>5*1.02</f>
        <v>5.1</v>
      </c>
      <c r="F67" s="1311"/>
      <c r="G67" s="456"/>
    </row>
    <row r="68" spans="1:7" ht="12.75">
      <c r="A68" s="460" t="s">
        <v>983</v>
      </c>
      <c r="B68" s="458" t="s">
        <v>2797</v>
      </c>
      <c r="C68" s="459" t="s">
        <v>2796</v>
      </c>
      <c r="D68" s="458" t="s">
        <v>1292</v>
      </c>
      <c r="E68" s="457">
        <f>E69</f>
        <v>3.9250000000000003</v>
      </c>
      <c r="F68" s="1311"/>
      <c r="G68" s="456">
        <f>E68*F68</f>
        <v>0</v>
      </c>
    </row>
    <row r="69" spans="1:7" ht="12.75">
      <c r="A69" s="460"/>
      <c r="B69" s="458"/>
      <c r="C69" s="459" t="s">
        <v>2795</v>
      </c>
      <c r="D69" s="458" t="s">
        <v>1292</v>
      </c>
      <c r="E69" s="457">
        <f>0.5*0.5*3.14*5</f>
        <v>3.9250000000000003</v>
      </c>
      <c r="F69" s="1311"/>
      <c r="G69" s="456"/>
    </row>
    <row r="70" spans="1:7" ht="12.75">
      <c r="A70" s="472" t="s">
        <v>987</v>
      </c>
      <c r="B70" s="470" t="s">
        <v>2794</v>
      </c>
      <c r="C70" s="469" t="s">
        <v>2793</v>
      </c>
      <c r="D70" s="471" t="s">
        <v>1292</v>
      </c>
      <c r="E70" s="457">
        <f>E71</f>
        <v>4.5195</v>
      </c>
      <c r="F70" s="1311"/>
      <c r="G70" s="456">
        <f>E70*F70</f>
        <v>0</v>
      </c>
    </row>
    <row r="71" spans="1:7" ht="12.75">
      <c r="A71" s="472"/>
      <c r="B71" s="471"/>
      <c r="C71" s="469" t="s">
        <v>2792</v>
      </c>
      <c r="D71" s="471" t="s">
        <v>1292</v>
      </c>
      <c r="E71" s="526">
        <f>3.93*1.15</f>
        <v>4.5195</v>
      </c>
      <c r="F71" s="1311"/>
      <c r="G71" s="456"/>
    </row>
    <row r="72" spans="1:7" ht="12.75">
      <c r="A72" s="465"/>
      <c r="B72" s="463"/>
      <c r="C72" s="464" t="s">
        <v>2756</v>
      </c>
      <c r="D72" s="463"/>
      <c r="E72" s="462"/>
      <c r="F72" s="1312"/>
      <c r="G72" s="461">
        <f>SUM(G49:G71)</f>
        <v>0</v>
      </c>
    </row>
    <row r="73" spans="1:7" ht="12.75">
      <c r="A73" s="460"/>
      <c r="B73" s="458"/>
      <c r="C73" s="459"/>
      <c r="D73" s="458"/>
      <c r="E73" s="457"/>
      <c r="F73" s="1311"/>
      <c r="G73" s="456"/>
    </row>
    <row r="74" spans="1:7" ht="12.75">
      <c r="A74" s="525"/>
      <c r="B74" s="524" t="s">
        <v>2791</v>
      </c>
      <c r="C74" s="523" t="s">
        <v>2790</v>
      </c>
      <c r="D74" s="514"/>
      <c r="E74" s="519"/>
      <c r="F74" s="1316"/>
      <c r="G74" s="518"/>
    </row>
    <row r="75" spans="1:7" ht="12.75">
      <c r="A75" s="472" t="s">
        <v>783</v>
      </c>
      <c r="B75" s="471" t="s">
        <v>2789</v>
      </c>
      <c r="C75" s="469" t="s">
        <v>2788</v>
      </c>
      <c r="D75" s="471" t="s">
        <v>95</v>
      </c>
      <c r="E75" s="457">
        <f>E76</f>
        <v>1.6640000000000001</v>
      </c>
      <c r="F75" s="1311"/>
      <c r="G75" s="456">
        <f>E75*F75</f>
        <v>0</v>
      </c>
    </row>
    <row r="76" spans="1:7" ht="12.75">
      <c r="A76" s="460"/>
      <c r="B76" s="458"/>
      <c r="C76" s="459" t="s">
        <v>2787</v>
      </c>
      <c r="D76" s="458" t="s">
        <v>95</v>
      </c>
      <c r="E76" s="457">
        <f>0.8*0.1*(0.5+1.8)+1*0.1*(2+5.3+7.5)</f>
        <v>1.6640000000000001</v>
      </c>
      <c r="F76" s="1311"/>
      <c r="G76" s="456"/>
    </row>
    <row r="77" spans="1:7" ht="12.75">
      <c r="A77" s="472" t="s">
        <v>801</v>
      </c>
      <c r="B77" s="471" t="s">
        <v>2786</v>
      </c>
      <c r="C77" s="469" t="s">
        <v>2785</v>
      </c>
      <c r="D77" s="471" t="s">
        <v>95</v>
      </c>
      <c r="E77" s="457">
        <f>E79</f>
        <v>0.19599999999999998</v>
      </c>
      <c r="F77" s="1311"/>
      <c r="G77" s="456">
        <f>E77*F77</f>
        <v>0</v>
      </c>
    </row>
    <row r="78" spans="1:7" ht="12.75">
      <c r="A78" s="460"/>
      <c r="B78" s="458"/>
      <c r="C78" s="459" t="s">
        <v>2784</v>
      </c>
      <c r="D78" s="458"/>
      <c r="E78" s="457"/>
      <c r="F78" s="1311"/>
      <c r="G78" s="456"/>
    </row>
    <row r="79" spans="1:7" ht="12.75">
      <c r="A79" s="460"/>
      <c r="B79" s="458"/>
      <c r="C79" s="459" t="s">
        <v>2783</v>
      </c>
      <c r="D79" s="458" t="s">
        <v>95</v>
      </c>
      <c r="E79" s="457">
        <f>1.4*1.4*0.1</f>
        <v>0.19599999999999998</v>
      </c>
      <c r="F79" s="1311"/>
      <c r="G79" s="456"/>
    </row>
    <row r="80" spans="1:7" ht="12.75">
      <c r="A80" s="465"/>
      <c r="B80" s="463"/>
      <c r="C80" s="464" t="s">
        <v>2756</v>
      </c>
      <c r="D80" s="463"/>
      <c r="E80" s="462"/>
      <c r="F80" s="1312"/>
      <c r="G80" s="461">
        <f>SUM(G75:G79)</f>
        <v>0</v>
      </c>
    </row>
    <row r="81" spans="1:7" ht="12.75">
      <c r="A81" s="460"/>
      <c r="B81" s="458"/>
      <c r="C81" s="459"/>
      <c r="D81" s="458"/>
      <c r="E81" s="457"/>
      <c r="F81" s="1311"/>
      <c r="G81" s="456"/>
    </row>
    <row r="82" spans="1:7" ht="12.75">
      <c r="A82" s="525"/>
      <c r="B82" s="524" t="s">
        <v>2782</v>
      </c>
      <c r="C82" s="523" t="s">
        <v>2781</v>
      </c>
      <c r="D82" s="514"/>
      <c r="E82" s="519"/>
      <c r="F82" s="1316"/>
      <c r="G82" s="518"/>
    </row>
    <row r="83" spans="1:7" ht="12.75">
      <c r="A83" s="472" t="s">
        <v>783</v>
      </c>
      <c r="B83" s="471" t="s">
        <v>2780</v>
      </c>
      <c r="C83" s="469" t="s">
        <v>2779</v>
      </c>
      <c r="D83" s="471" t="s">
        <v>14</v>
      </c>
      <c r="E83" s="457">
        <f>E87</f>
        <v>48.5</v>
      </c>
      <c r="F83" s="1311"/>
      <c r="G83" s="456">
        <f>E83*F83</f>
        <v>0</v>
      </c>
    </row>
    <row r="84" spans="1:7" ht="12.75">
      <c r="A84" s="460"/>
      <c r="B84" s="458"/>
      <c r="C84" s="459" t="s">
        <v>2778</v>
      </c>
      <c r="D84" s="458"/>
      <c r="E84" s="457"/>
      <c r="F84" s="1311"/>
      <c r="G84" s="456"/>
    </row>
    <row r="85" spans="1:7" ht="12.75">
      <c r="A85" s="460"/>
      <c r="B85" s="458"/>
      <c r="C85" s="459" t="s">
        <v>2777</v>
      </c>
      <c r="D85" s="458" t="s">
        <v>14</v>
      </c>
      <c r="E85" s="457">
        <f>0.5+1.8+2+5.3+7.5</f>
        <v>17.1</v>
      </c>
      <c r="F85" s="1311"/>
      <c r="G85" s="456"/>
    </row>
    <row r="86" spans="1:7" ht="12.75">
      <c r="A86" s="460"/>
      <c r="B86" s="458"/>
      <c r="C86" s="459" t="s">
        <v>2776</v>
      </c>
      <c r="D86" s="458" t="s">
        <v>14</v>
      </c>
      <c r="E86" s="457">
        <v>31.4</v>
      </c>
      <c r="F86" s="1311"/>
      <c r="G86" s="456"/>
    </row>
    <row r="87" spans="1:7" ht="12.75">
      <c r="A87" s="460"/>
      <c r="B87" s="458"/>
      <c r="C87" s="459"/>
      <c r="D87" s="458" t="s">
        <v>14</v>
      </c>
      <c r="E87" s="457">
        <f>SUM(E84:E86)</f>
        <v>48.5</v>
      </c>
      <c r="F87" s="1311"/>
      <c r="G87" s="456"/>
    </row>
    <row r="88" spans="1:7" ht="12.75">
      <c r="A88" s="460" t="s">
        <v>801</v>
      </c>
      <c r="B88" s="458"/>
      <c r="C88" s="459" t="s">
        <v>2775</v>
      </c>
      <c r="D88" s="458" t="s">
        <v>15</v>
      </c>
      <c r="E88" s="457">
        <f>E89</f>
        <v>8.204583333333334</v>
      </c>
      <c r="F88" s="1311"/>
      <c r="G88" s="456">
        <f>E88*F88</f>
        <v>0</v>
      </c>
    </row>
    <row r="89" spans="1:7" ht="12.75">
      <c r="A89" s="460"/>
      <c r="B89" s="458"/>
      <c r="C89" s="459" t="s">
        <v>2774</v>
      </c>
      <c r="D89" s="458" t="s">
        <v>15</v>
      </c>
      <c r="E89" s="457">
        <f>48.5/6*1.015</f>
        <v>8.204583333333334</v>
      </c>
      <c r="F89" s="1311"/>
      <c r="G89" s="456"/>
    </row>
    <row r="90" spans="1:7" ht="25.5">
      <c r="A90" s="460" t="s">
        <v>831</v>
      </c>
      <c r="B90" s="458" t="s">
        <v>2773</v>
      </c>
      <c r="C90" s="466" t="s">
        <v>2772</v>
      </c>
      <c r="D90" s="458" t="s">
        <v>15</v>
      </c>
      <c r="E90" s="457">
        <v>5</v>
      </c>
      <c r="F90" s="1311"/>
      <c r="G90" s="456">
        <f>E90*F90</f>
        <v>0</v>
      </c>
    </row>
    <row r="91" spans="1:7" ht="12.75">
      <c r="A91" s="460" t="s">
        <v>848</v>
      </c>
      <c r="B91" s="470" t="s">
        <v>2771</v>
      </c>
      <c r="C91" s="459" t="s">
        <v>2770</v>
      </c>
      <c r="D91" s="458" t="s">
        <v>15</v>
      </c>
      <c r="E91" s="457">
        <f>E92</f>
        <v>5.074999999999999</v>
      </c>
      <c r="F91" s="1311"/>
      <c r="G91" s="456">
        <f>E91*F91</f>
        <v>0</v>
      </c>
    </row>
    <row r="92" spans="1:7" ht="12.75">
      <c r="A92" s="460"/>
      <c r="B92" s="458"/>
      <c r="C92" s="459" t="s">
        <v>2769</v>
      </c>
      <c r="D92" s="458" t="s">
        <v>15</v>
      </c>
      <c r="E92" s="457">
        <f>5*1.015</f>
        <v>5.074999999999999</v>
      </c>
      <c r="F92" s="1311"/>
      <c r="G92" s="456"/>
    </row>
    <row r="93" spans="1:7" ht="25.5">
      <c r="A93" s="460" t="s">
        <v>855</v>
      </c>
      <c r="B93" s="458" t="s">
        <v>2768</v>
      </c>
      <c r="C93" s="466" t="s">
        <v>2767</v>
      </c>
      <c r="D93" s="458" t="s">
        <v>15</v>
      </c>
      <c r="E93" s="457">
        <v>1</v>
      </c>
      <c r="F93" s="1311"/>
      <c r="G93" s="456">
        <f aca="true" t="shared" si="0" ref="G93:G99">E93*F93</f>
        <v>0</v>
      </c>
    </row>
    <row r="94" spans="1:7" ht="25.5">
      <c r="A94" s="460" t="s">
        <v>923</v>
      </c>
      <c r="B94" s="458" t="s">
        <v>2766</v>
      </c>
      <c r="C94" s="466" t="s">
        <v>2765</v>
      </c>
      <c r="D94" s="458" t="s">
        <v>15</v>
      </c>
      <c r="E94" s="457">
        <v>1</v>
      </c>
      <c r="F94" s="1311"/>
      <c r="G94" s="456">
        <f t="shared" si="0"/>
        <v>0</v>
      </c>
    </row>
    <row r="95" spans="1:7" ht="25.5">
      <c r="A95" s="460" t="s">
        <v>941</v>
      </c>
      <c r="B95" s="458" t="s">
        <v>2764</v>
      </c>
      <c r="C95" s="466" t="s">
        <v>2763</v>
      </c>
      <c r="D95" s="458" t="s">
        <v>15</v>
      </c>
      <c r="E95" s="457">
        <v>1</v>
      </c>
      <c r="F95" s="1311"/>
      <c r="G95" s="456">
        <f t="shared" si="0"/>
        <v>0</v>
      </c>
    </row>
    <row r="96" spans="1:7" ht="38.25">
      <c r="A96" s="460" t="s">
        <v>947</v>
      </c>
      <c r="B96" s="458"/>
      <c r="C96" s="466" t="s">
        <v>2762</v>
      </c>
      <c r="D96" s="458" t="s">
        <v>15</v>
      </c>
      <c r="E96" s="457">
        <v>1</v>
      </c>
      <c r="F96" s="1311"/>
      <c r="G96" s="456">
        <f t="shared" si="0"/>
        <v>0</v>
      </c>
    </row>
    <row r="97" spans="1:7" ht="12.75">
      <c r="A97" s="460" t="s">
        <v>967</v>
      </c>
      <c r="B97" s="458" t="s">
        <v>2761</v>
      </c>
      <c r="C97" s="459" t="s">
        <v>2760</v>
      </c>
      <c r="D97" s="458" t="s">
        <v>15</v>
      </c>
      <c r="E97" s="457">
        <v>5</v>
      </c>
      <c r="F97" s="1311"/>
      <c r="G97" s="456">
        <f t="shared" si="0"/>
        <v>0</v>
      </c>
    </row>
    <row r="98" spans="1:7" ht="12.75">
      <c r="A98" s="460" t="s">
        <v>983</v>
      </c>
      <c r="B98" s="470" t="s">
        <v>2759</v>
      </c>
      <c r="C98" s="459" t="s">
        <v>2758</v>
      </c>
      <c r="D98" s="458" t="s">
        <v>15</v>
      </c>
      <c r="E98" s="457">
        <v>5</v>
      </c>
      <c r="F98" s="1311"/>
      <c r="G98" s="456">
        <f t="shared" si="0"/>
        <v>0</v>
      </c>
    </row>
    <row r="99" spans="1:7" ht="12.75">
      <c r="A99" s="460" t="s">
        <v>987</v>
      </c>
      <c r="B99" s="458"/>
      <c r="C99" s="459" t="s">
        <v>2757</v>
      </c>
      <c r="D99" s="458" t="s">
        <v>14</v>
      </c>
      <c r="E99" s="457">
        <f>E85</f>
        <v>17.1</v>
      </c>
      <c r="F99" s="1311"/>
      <c r="G99" s="518">
        <f t="shared" si="0"/>
        <v>0</v>
      </c>
    </row>
    <row r="100" spans="1:7" ht="12.75">
      <c r="A100" s="465"/>
      <c r="B100" s="463"/>
      <c r="C100" s="464" t="s">
        <v>2756</v>
      </c>
      <c r="D100" s="463"/>
      <c r="E100" s="462"/>
      <c r="F100" s="1312"/>
      <c r="G100" s="461">
        <f>SUM(G83:G99)</f>
        <v>0</v>
      </c>
    </row>
    <row r="101" spans="1:7" ht="12.75">
      <c r="A101" s="460"/>
      <c r="B101" s="458"/>
      <c r="C101" s="459"/>
      <c r="D101" s="458"/>
      <c r="E101" s="457"/>
      <c r="F101" s="1311"/>
      <c r="G101" s="456"/>
    </row>
    <row r="102" spans="1:7" ht="12.75">
      <c r="A102" s="522"/>
      <c r="B102" s="520"/>
      <c r="C102" s="521" t="s">
        <v>2506</v>
      </c>
      <c r="D102" s="520"/>
      <c r="E102" s="519"/>
      <c r="F102" s="1316"/>
      <c r="G102" s="518"/>
    </row>
    <row r="103" spans="1:7" ht="12.75">
      <c r="A103" s="460" t="s">
        <v>783</v>
      </c>
      <c r="B103" s="458" t="s">
        <v>2755</v>
      </c>
      <c r="C103" s="517" t="s">
        <v>2754</v>
      </c>
      <c r="D103" s="458" t="s">
        <v>1287</v>
      </c>
      <c r="E103" s="457">
        <v>55.24</v>
      </c>
      <c r="F103" s="1311"/>
      <c r="G103" s="456">
        <f>E103*F103</f>
        <v>0</v>
      </c>
    </row>
    <row r="104" spans="1:7" ht="12.75">
      <c r="A104" s="465"/>
      <c r="B104" s="463"/>
      <c r="C104" s="464" t="s">
        <v>2504</v>
      </c>
      <c r="D104" s="463"/>
      <c r="E104" s="462"/>
      <c r="F104" s="1312"/>
      <c r="G104" s="461">
        <f>SUM(G103:G103)</f>
        <v>0</v>
      </c>
    </row>
    <row r="105" spans="1:7" ht="12.75">
      <c r="A105" s="460"/>
      <c r="B105" s="458"/>
      <c r="C105" s="459"/>
      <c r="D105" s="458"/>
      <c r="E105" s="457"/>
      <c r="F105" s="457"/>
      <c r="G105" s="456"/>
    </row>
    <row r="106" spans="1:7" s="454" customFormat="1" ht="24" customHeight="1" thickBot="1">
      <c r="A106" s="1506" t="s">
        <v>1254</v>
      </c>
      <c r="B106" s="1507"/>
      <c r="C106" s="1507"/>
      <c r="D106" s="1508"/>
      <c r="E106" s="455"/>
      <c r="F106" s="1509">
        <f>+G104+G100+G80+G72+G46</f>
        <v>0</v>
      </c>
      <c r="G106" s="1510"/>
    </row>
  </sheetData>
  <sheetProtection algorithmName="SHA-512" hashValue="HwDvDRgfAb2I0hU3ESpoVUF2wIP3czH4zNrbx2yfPEm47ijfYMIt6+57iIY8xy/iPHHI80Z8wTexvuv0+/DNZQ==" saltValue="PGZ31GDYUU8bPPOY+77wjA==" spinCount="100000" sheet="1" selectLockedCells="1"/>
  <mergeCells count="3">
    <mergeCell ref="A1:G1"/>
    <mergeCell ref="F106:G106"/>
    <mergeCell ref="A106:D106"/>
  </mergeCells>
  <printOptions horizontalCentered="1"/>
  <pageMargins left="0.7086614173228347" right="0.7086614173228347" top="0.35433070866141736" bottom="0.5511811023622047" header="0.31496062992125984" footer="0.31496062992125984"/>
  <pageSetup fitToHeight="0" fitToWidth="1" horizontalDpi="300" verticalDpi="300" orientation="landscape" paperSize="9" r:id="rId1"/>
  <headerFooter alignWithMargins="0">
    <oddFooter>&amp;C&amp;A&amp;RStránka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F24"/>
  <sheetViews>
    <sheetView workbookViewId="0" topLeftCell="A1">
      <selection activeCell="E23" sqref="E23"/>
    </sheetView>
  </sheetViews>
  <sheetFormatPr defaultColWidth="9.140625" defaultRowHeight="12.75"/>
  <cols>
    <col min="1" max="1" width="7.28125" style="537" customWidth="1"/>
    <col min="2" max="2" width="52.28125" style="538" customWidth="1"/>
    <col min="3" max="3" width="5.8515625" style="537" customWidth="1"/>
    <col min="4" max="4" width="7.00390625" style="536" customWidth="1"/>
    <col min="5" max="6" width="13.28125" style="535" customWidth="1"/>
    <col min="7" max="16384" width="9.140625" style="534" customWidth="1"/>
  </cols>
  <sheetData>
    <row r="1" spans="1:6" ht="21" thickBot="1">
      <c r="A1" s="1511" t="s">
        <v>2890</v>
      </c>
      <c r="B1" s="1512"/>
      <c r="C1" s="1512"/>
      <c r="D1" s="1512"/>
      <c r="E1" s="1512"/>
      <c r="F1" s="1513"/>
    </row>
    <row r="2" spans="1:6" s="544" customFormat="1" ht="23.25" thickBot="1">
      <c r="A2" s="549" t="s">
        <v>1080</v>
      </c>
      <c r="B2" s="548" t="s">
        <v>1081</v>
      </c>
      <c r="C2" s="547" t="s">
        <v>777</v>
      </c>
      <c r="D2" s="547" t="s">
        <v>1082</v>
      </c>
      <c r="E2" s="546" t="s">
        <v>1083</v>
      </c>
      <c r="F2" s="545" t="s">
        <v>1084</v>
      </c>
    </row>
    <row r="3" spans="1:6" ht="12.75">
      <c r="A3" s="543">
        <v>1</v>
      </c>
      <c r="B3" s="542" t="s">
        <v>2889</v>
      </c>
      <c r="C3" s="541" t="s">
        <v>14</v>
      </c>
      <c r="D3" s="540">
        <v>70</v>
      </c>
      <c r="E3" s="1317"/>
      <c r="F3" s="539">
        <f aca="true" t="shared" si="0" ref="F3:F23">D3*E3</f>
        <v>0</v>
      </c>
    </row>
    <row r="4" spans="1:6" ht="22.5">
      <c r="A4" s="543">
        <v>2</v>
      </c>
      <c r="B4" s="542" t="s">
        <v>2888</v>
      </c>
      <c r="C4" s="541" t="s">
        <v>15</v>
      </c>
      <c r="D4" s="540">
        <v>4</v>
      </c>
      <c r="E4" s="1317"/>
      <c r="F4" s="539">
        <f t="shared" si="0"/>
        <v>0</v>
      </c>
    </row>
    <row r="5" spans="1:6" ht="12.75">
      <c r="A5" s="543">
        <v>3</v>
      </c>
      <c r="B5" s="542" t="s">
        <v>2887</v>
      </c>
      <c r="C5" s="541" t="s">
        <v>14</v>
      </c>
      <c r="D5" s="540">
        <v>152</v>
      </c>
      <c r="E5" s="1317"/>
      <c r="F5" s="539">
        <f t="shared" si="0"/>
        <v>0</v>
      </c>
    </row>
    <row r="6" spans="1:6" ht="22.5">
      <c r="A6" s="543">
        <v>4</v>
      </c>
      <c r="B6" s="542" t="s">
        <v>2886</v>
      </c>
      <c r="C6" s="541" t="s">
        <v>15</v>
      </c>
      <c r="D6" s="540">
        <v>4</v>
      </c>
      <c r="E6" s="1317"/>
      <c r="F6" s="539">
        <f t="shared" si="0"/>
        <v>0</v>
      </c>
    </row>
    <row r="7" spans="1:6" ht="12.75">
      <c r="A7" s="543">
        <v>5</v>
      </c>
      <c r="B7" s="542" t="s">
        <v>2885</v>
      </c>
      <c r="C7" s="541" t="s">
        <v>14</v>
      </c>
      <c r="D7" s="540">
        <v>85</v>
      </c>
      <c r="E7" s="1317"/>
      <c r="F7" s="539">
        <f t="shared" si="0"/>
        <v>0</v>
      </c>
    </row>
    <row r="8" spans="1:6" ht="12.75">
      <c r="A8" s="543">
        <v>6</v>
      </c>
      <c r="B8" s="542" t="s">
        <v>2884</v>
      </c>
      <c r="C8" s="541" t="s">
        <v>15</v>
      </c>
      <c r="D8" s="540">
        <v>4</v>
      </c>
      <c r="E8" s="1317"/>
      <c r="F8" s="539">
        <f t="shared" si="0"/>
        <v>0</v>
      </c>
    </row>
    <row r="9" spans="1:6" ht="12.75">
      <c r="A9" s="543">
        <v>7</v>
      </c>
      <c r="B9" s="542" t="s">
        <v>2883</v>
      </c>
      <c r="C9" s="541" t="s">
        <v>15</v>
      </c>
      <c r="D9" s="540">
        <v>4</v>
      </c>
      <c r="E9" s="1317"/>
      <c r="F9" s="539">
        <f t="shared" si="0"/>
        <v>0</v>
      </c>
    </row>
    <row r="10" spans="1:6" ht="12.75">
      <c r="A10" s="543">
        <v>8</v>
      </c>
      <c r="B10" s="542" t="s">
        <v>2882</v>
      </c>
      <c r="C10" s="541" t="s">
        <v>14</v>
      </c>
      <c r="D10" s="540">
        <v>36</v>
      </c>
      <c r="E10" s="1317"/>
      <c r="F10" s="539">
        <f t="shared" si="0"/>
        <v>0</v>
      </c>
    </row>
    <row r="11" spans="1:6" ht="22.5">
      <c r="A11" s="543">
        <v>9</v>
      </c>
      <c r="B11" s="542" t="s">
        <v>2881</v>
      </c>
      <c r="C11" s="541" t="s">
        <v>2880</v>
      </c>
      <c r="D11" s="540">
        <v>0.1</v>
      </c>
      <c r="E11" s="1317"/>
      <c r="F11" s="539">
        <f t="shared" si="0"/>
        <v>0</v>
      </c>
    </row>
    <row r="12" spans="1:6" ht="12.75">
      <c r="A12" s="543">
        <v>10</v>
      </c>
      <c r="B12" s="542" t="s">
        <v>2879</v>
      </c>
      <c r="C12" s="540" t="s">
        <v>14</v>
      </c>
      <c r="D12" s="540">
        <v>18</v>
      </c>
      <c r="E12" s="1317"/>
      <c r="F12" s="539">
        <f t="shared" si="0"/>
        <v>0</v>
      </c>
    </row>
    <row r="13" spans="1:6" ht="12.75">
      <c r="A13" s="543">
        <v>11</v>
      </c>
      <c r="B13" s="542" t="s">
        <v>2878</v>
      </c>
      <c r="C13" s="541" t="s">
        <v>1292</v>
      </c>
      <c r="D13" s="540">
        <v>6.5</v>
      </c>
      <c r="E13" s="1317"/>
      <c r="F13" s="539">
        <f t="shared" si="0"/>
        <v>0</v>
      </c>
    </row>
    <row r="14" spans="1:6" ht="12.75">
      <c r="A14" s="543">
        <v>12</v>
      </c>
      <c r="B14" s="542" t="s">
        <v>2877</v>
      </c>
      <c r="C14" s="541" t="s">
        <v>14</v>
      </c>
      <c r="D14" s="540">
        <v>18</v>
      </c>
      <c r="E14" s="1317"/>
      <c r="F14" s="539">
        <f t="shared" si="0"/>
        <v>0</v>
      </c>
    </row>
    <row r="15" spans="1:6" ht="22.5">
      <c r="A15" s="543">
        <v>13</v>
      </c>
      <c r="B15" s="542" t="s">
        <v>2876</v>
      </c>
      <c r="C15" s="541" t="s">
        <v>14</v>
      </c>
      <c r="D15" s="540">
        <v>36</v>
      </c>
      <c r="E15" s="1317"/>
      <c r="F15" s="539">
        <f t="shared" si="0"/>
        <v>0</v>
      </c>
    </row>
    <row r="16" spans="1:6" ht="12.75">
      <c r="A16" s="543">
        <v>14</v>
      </c>
      <c r="B16" s="542" t="s">
        <v>2875</v>
      </c>
      <c r="C16" s="541" t="s">
        <v>1287</v>
      </c>
      <c r="D16" s="540">
        <v>19</v>
      </c>
      <c r="E16" s="1317"/>
      <c r="F16" s="539">
        <f t="shared" si="0"/>
        <v>0</v>
      </c>
    </row>
    <row r="17" spans="1:6" ht="22.5">
      <c r="A17" s="543">
        <v>15</v>
      </c>
      <c r="B17" s="542" t="s">
        <v>2874</v>
      </c>
      <c r="C17" s="541" t="s">
        <v>14</v>
      </c>
      <c r="D17" s="540">
        <v>88</v>
      </c>
      <c r="E17" s="1317"/>
      <c r="F17" s="539">
        <f t="shared" si="0"/>
        <v>0</v>
      </c>
    </row>
    <row r="18" spans="1:6" ht="12.75">
      <c r="A18" s="543">
        <v>16</v>
      </c>
      <c r="B18" s="542" t="s">
        <v>2873</v>
      </c>
      <c r="C18" s="541" t="s">
        <v>1292</v>
      </c>
      <c r="D18" s="540">
        <v>6.5</v>
      </c>
      <c r="E18" s="1317"/>
      <c r="F18" s="539">
        <f t="shared" si="0"/>
        <v>0</v>
      </c>
    </row>
    <row r="19" spans="1:6" ht="12.75">
      <c r="A19" s="543">
        <v>17</v>
      </c>
      <c r="B19" s="542" t="s">
        <v>2872</v>
      </c>
      <c r="C19" s="541" t="s">
        <v>1287</v>
      </c>
      <c r="D19" s="540">
        <v>19</v>
      </c>
      <c r="E19" s="1317"/>
      <c r="F19" s="539">
        <f t="shared" si="0"/>
        <v>0</v>
      </c>
    </row>
    <row r="20" spans="1:6" ht="12.75">
      <c r="A20" s="543">
        <v>18</v>
      </c>
      <c r="B20" s="542" t="s">
        <v>2871</v>
      </c>
      <c r="C20" s="541" t="s">
        <v>17</v>
      </c>
      <c r="D20" s="540">
        <v>1</v>
      </c>
      <c r="E20" s="1317"/>
      <c r="F20" s="539">
        <f t="shared" si="0"/>
        <v>0</v>
      </c>
    </row>
    <row r="21" spans="1:6" ht="12.75">
      <c r="A21" s="543">
        <v>19</v>
      </c>
      <c r="B21" s="542" t="s">
        <v>1109</v>
      </c>
      <c r="C21" s="541" t="s">
        <v>17</v>
      </c>
      <c r="D21" s="540">
        <v>1</v>
      </c>
      <c r="E21" s="1317"/>
      <c r="F21" s="539">
        <f t="shared" si="0"/>
        <v>0</v>
      </c>
    </row>
    <row r="22" spans="1:6" ht="12.75">
      <c r="A22" s="543">
        <v>20</v>
      </c>
      <c r="B22" s="542" t="s">
        <v>1111</v>
      </c>
      <c r="C22" s="541" t="s">
        <v>17</v>
      </c>
      <c r="D22" s="540">
        <v>3</v>
      </c>
      <c r="E22" s="1317"/>
      <c r="F22" s="539">
        <f t="shared" si="0"/>
        <v>0</v>
      </c>
    </row>
    <row r="23" spans="1:6" ht="12.75">
      <c r="A23" s="543">
        <v>21</v>
      </c>
      <c r="B23" s="542" t="s">
        <v>1110</v>
      </c>
      <c r="C23" s="541" t="s">
        <v>17</v>
      </c>
      <c r="D23" s="540">
        <v>4</v>
      </c>
      <c r="E23" s="1317"/>
      <c r="F23" s="539">
        <f t="shared" si="0"/>
        <v>0</v>
      </c>
    </row>
    <row r="24" spans="1:6" ht="21" thickBot="1">
      <c r="A24" s="1514" t="s">
        <v>1254</v>
      </c>
      <c r="B24" s="1515"/>
      <c r="C24" s="1515"/>
      <c r="D24" s="1516"/>
      <c r="E24" s="1517">
        <f>SUM(F3:F23)</f>
        <v>0</v>
      </c>
      <c r="F24" s="1518"/>
    </row>
  </sheetData>
  <sheetProtection algorithmName="SHA-512" hashValue="xs5id/+XU1ONOP7OnrvRv7gmb2BvRuEpft7CzeZx3oKtxZpA2KCXW+P3kyf4WTNZBFBcXQeSqDcKaU4q86EcKw==" saltValue="AgPDeP8GIxpDa15rgGuaug==" spinCount="100000" sheet="1" objects="1" scenarios="1" selectLockedCells="1"/>
  <mergeCells count="3">
    <mergeCell ref="A1:F1"/>
    <mergeCell ref="A24:D24"/>
    <mergeCell ref="E24:F24"/>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F32"/>
  <sheetViews>
    <sheetView workbookViewId="0" topLeftCell="A1">
      <selection activeCell="E4" sqref="E4"/>
    </sheetView>
  </sheetViews>
  <sheetFormatPr defaultColWidth="9.140625" defaultRowHeight="12.75"/>
  <cols>
    <col min="1" max="1" width="7.28125" style="537" customWidth="1"/>
    <col min="2" max="2" width="52.28125" style="538" customWidth="1"/>
    <col min="3" max="3" width="5.8515625" style="537" customWidth="1"/>
    <col min="4" max="4" width="7.00390625" style="536" customWidth="1"/>
    <col min="5" max="6" width="13.28125" style="535" customWidth="1"/>
    <col min="7" max="16384" width="9.140625" style="534" customWidth="1"/>
  </cols>
  <sheetData>
    <row r="1" spans="1:6" ht="21" thickBot="1">
      <c r="A1" s="1511" t="s">
        <v>2915</v>
      </c>
      <c r="B1" s="1512"/>
      <c r="C1" s="1512"/>
      <c r="D1" s="1512"/>
      <c r="E1" s="1512"/>
      <c r="F1" s="1513"/>
    </row>
    <row r="2" spans="1:6" s="544" customFormat="1" ht="23.25" thickBot="1">
      <c r="A2" s="549" t="s">
        <v>1080</v>
      </c>
      <c r="B2" s="548" t="s">
        <v>1081</v>
      </c>
      <c r="C2" s="547" t="s">
        <v>777</v>
      </c>
      <c r="D2" s="547" t="s">
        <v>1082</v>
      </c>
      <c r="E2" s="552" t="s">
        <v>1083</v>
      </c>
      <c r="F2" s="551" t="s">
        <v>1084</v>
      </c>
    </row>
    <row r="3" spans="1:6" ht="22.5">
      <c r="A3" s="543">
        <v>1</v>
      </c>
      <c r="B3" s="542" t="s">
        <v>2914</v>
      </c>
      <c r="C3" s="541" t="s">
        <v>15</v>
      </c>
      <c r="D3" s="540">
        <v>3</v>
      </c>
      <c r="E3" s="1318"/>
      <c r="F3" s="550">
        <f aca="true" t="shared" si="0" ref="F3:F31">D3*E3</f>
        <v>0</v>
      </c>
    </row>
    <row r="4" spans="1:6" ht="12.75">
      <c r="A4" s="543">
        <v>2</v>
      </c>
      <c r="B4" s="542" t="s">
        <v>2913</v>
      </c>
      <c r="C4" s="541" t="s">
        <v>15</v>
      </c>
      <c r="D4" s="540">
        <v>32</v>
      </c>
      <c r="E4" s="1318"/>
      <c r="F4" s="550">
        <f t="shared" si="0"/>
        <v>0</v>
      </c>
    </row>
    <row r="5" spans="1:6" ht="12.75">
      <c r="A5" s="543">
        <v>3</v>
      </c>
      <c r="B5" s="542" t="s">
        <v>2912</v>
      </c>
      <c r="C5" s="541" t="s">
        <v>14</v>
      </c>
      <c r="D5" s="540">
        <v>210</v>
      </c>
      <c r="E5" s="1318"/>
      <c r="F5" s="550">
        <f t="shared" si="0"/>
        <v>0</v>
      </c>
    </row>
    <row r="6" spans="1:6" ht="12.75">
      <c r="A6" s="543">
        <v>4</v>
      </c>
      <c r="B6" s="542" t="s">
        <v>2911</v>
      </c>
      <c r="C6" s="541" t="s">
        <v>14</v>
      </c>
      <c r="D6" s="540">
        <v>68</v>
      </c>
      <c r="E6" s="1318"/>
      <c r="F6" s="550">
        <f t="shared" si="0"/>
        <v>0</v>
      </c>
    </row>
    <row r="7" spans="1:6" ht="22.5">
      <c r="A7" s="543">
        <v>5</v>
      </c>
      <c r="B7" s="542" t="s">
        <v>2910</v>
      </c>
      <c r="C7" s="541" t="s">
        <v>15</v>
      </c>
      <c r="D7" s="540">
        <v>31</v>
      </c>
      <c r="E7" s="1318"/>
      <c r="F7" s="550">
        <f t="shared" si="0"/>
        <v>0</v>
      </c>
    </row>
    <row r="8" spans="1:6" ht="22.5">
      <c r="A8" s="543">
        <v>6</v>
      </c>
      <c r="B8" s="542" t="s">
        <v>2909</v>
      </c>
      <c r="C8" s="541" t="s">
        <v>15</v>
      </c>
      <c r="D8" s="540">
        <v>6</v>
      </c>
      <c r="E8" s="1318"/>
      <c r="F8" s="550">
        <f t="shared" si="0"/>
        <v>0</v>
      </c>
    </row>
    <row r="9" spans="1:6" ht="12.75">
      <c r="A9" s="543">
        <v>7</v>
      </c>
      <c r="B9" s="542" t="s">
        <v>2908</v>
      </c>
      <c r="C9" s="541" t="s">
        <v>15</v>
      </c>
      <c r="D9" s="540">
        <v>3</v>
      </c>
      <c r="E9" s="1318"/>
      <c r="F9" s="550">
        <f t="shared" si="0"/>
        <v>0</v>
      </c>
    </row>
    <row r="10" spans="1:6" ht="12.75">
      <c r="A10" s="543">
        <v>8</v>
      </c>
      <c r="B10" s="542" t="s">
        <v>2907</v>
      </c>
      <c r="C10" s="541" t="s">
        <v>15</v>
      </c>
      <c r="D10" s="540">
        <v>2</v>
      </c>
      <c r="E10" s="1318"/>
      <c r="F10" s="550">
        <f t="shared" si="0"/>
        <v>0</v>
      </c>
    </row>
    <row r="11" spans="1:6" ht="12.75">
      <c r="A11" s="543">
        <v>9</v>
      </c>
      <c r="B11" s="542" t="s">
        <v>2906</v>
      </c>
      <c r="C11" s="541" t="s">
        <v>15</v>
      </c>
      <c r="D11" s="540">
        <v>1</v>
      </c>
      <c r="E11" s="1318"/>
      <c r="F11" s="550">
        <f t="shared" si="0"/>
        <v>0</v>
      </c>
    </row>
    <row r="12" spans="1:6" ht="12.75">
      <c r="A12" s="543">
        <v>10</v>
      </c>
      <c r="B12" s="542" t="s">
        <v>2905</v>
      </c>
      <c r="C12" s="540" t="s">
        <v>14</v>
      </c>
      <c r="D12" s="540">
        <v>65</v>
      </c>
      <c r="E12" s="1318"/>
      <c r="F12" s="550">
        <f t="shared" si="0"/>
        <v>0</v>
      </c>
    </row>
    <row r="13" spans="1:6" ht="12.75">
      <c r="A13" s="543">
        <v>11</v>
      </c>
      <c r="B13" s="542" t="s">
        <v>2904</v>
      </c>
      <c r="C13" s="541" t="s">
        <v>14</v>
      </c>
      <c r="D13" s="540">
        <v>195</v>
      </c>
      <c r="E13" s="1318"/>
      <c r="F13" s="550">
        <f t="shared" si="0"/>
        <v>0</v>
      </c>
    </row>
    <row r="14" spans="1:6" ht="12.75">
      <c r="A14" s="543">
        <v>12</v>
      </c>
      <c r="B14" s="542" t="s">
        <v>2903</v>
      </c>
      <c r="C14" s="541" t="s">
        <v>14</v>
      </c>
      <c r="D14" s="540">
        <v>6</v>
      </c>
      <c r="E14" s="1318"/>
      <c r="F14" s="550">
        <f t="shared" si="0"/>
        <v>0</v>
      </c>
    </row>
    <row r="15" spans="1:6" ht="12.75">
      <c r="A15" s="543">
        <v>13</v>
      </c>
      <c r="B15" s="542" t="s">
        <v>2902</v>
      </c>
      <c r="C15" s="541" t="s">
        <v>14</v>
      </c>
      <c r="D15" s="540">
        <v>16</v>
      </c>
      <c r="E15" s="1318"/>
      <c r="F15" s="550">
        <f t="shared" si="0"/>
        <v>0</v>
      </c>
    </row>
    <row r="16" spans="1:6" ht="22.5">
      <c r="A16" s="543">
        <v>14</v>
      </c>
      <c r="B16" s="542" t="s">
        <v>2901</v>
      </c>
      <c r="C16" s="541" t="s">
        <v>14</v>
      </c>
      <c r="D16" s="540">
        <v>201</v>
      </c>
      <c r="E16" s="1318"/>
      <c r="F16" s="550">
        <f t="shared" si="0"/>
        <v>0</v>
      </c>
    </row>
    <row r="17" spans="1:6" ht="12.75">
      <c r="A17" s="543">
        <v>15</v>
      </c>
      <c r="B17" s="542" t="s">
        <v>2900</v>
      </c>
      <c r="C17" s="541" t="s">
        <v>14</v>
      </c>
      <c r="D17" s="540">
        <v>201</v>
      </c>
      <c r="E17" s="1318"/>
      <c r="F17" s="550">
        <f t="shared" si="0"/>
        <v>0</v>
      </c>
    </row>
    <row r="18" spans="1:6" ht="22.5">
      <c r="A18" s="543">
        <v>16</v>
      </c>
      <c r="B18" s="542" t="s">
        <v>2899</v>
      </c>
      <c r="C18" s="541" t="s">
        <v>14</v>
      </c>
      <c r="D18" s="540">
        <v>32</v>
      </c>
      <c r="E18" s="1318"/>
      <c r="F18" s="550">
        <f t="shared" si="0"/>
        <v>0</v>
      </c>
    </row>
    <row r="19" spans="1:6" ht="12.75">
      <c r="A19" s="543">
        <v>17</v>
      </c>
      <c r="B19" s="542" t="s">
        <v>2898</v>
      </c>
      <c r="C19" s="541" t="s">
        <v>95</v>
      </c>
      <c r="D19" s="540">
        <v>2.3</v>
      </c>
      <c r="E19" s="1318"/>
      <c r="F19" s="550">
        <f t="shared" si="0"/>
        <v>0</v>
      </c>
    </row>
    <row r="20" spans="1:6" ht="22.5">
      <c r="A20" s="543">
        <v>18</v>
      </c>
      <c r="B20" s="542" t="s">
        <v>2897</v>
      </c>
      <c r="C20" s="541" t="s">
        <v>95</v>
      </c>
      <c r="D20" s="540">
        <v>1</v>
      </c>
      <c r="E20" s="1318"/>
      <c r="F20" s="550">
        <f t="shared" si="0"/>
        <v>0</v>
      </c>
    </row>
    <row r="21" spans="1:6" ht="12.75">
      <c r="A21" s="543">
        <v>19</v>
      </c>
      <c r="B21" s="542" t="s">
        <v>2877</v>
      </c>
      <c r="C21" s="541" t="s">
        <v>14</v>
      </c>
      <c r="D21" s="540">
        <v>16</v>
      </c>
      <c r="E21" s="1318"/>
      <c r="F21" s="550">
        <f t="shared" si="0"/>
        <v>0</v>
      </c>
    </row>
    <row r="22" spans="1:6" ht="12.75">
      <c r="A22" s="543">
        <v>20</v>
      </c>
      <c r="B22" s="542" t="s">
        <v>2896</v>
      </c>
      <c r="C22" s="541" t="s">
        <v>1292</v>
      </c>
      <c r="D22" s="540">
        <v>70</v>
      </c>
      <c r="E22" s="1318"/>
      <c r="F22" s="550">
        <f t="shared" si="0"/>
        <v>0</v>
      </c>
    </row>
    <row r="23" spans="1:6" ht="12.75">
      <c r="A23" s="543">
        <v>21</v>
      </c>
      <c r="B23" s="542" t="s">
        <v>2875</v>
      </c>
      <c r="C23" s="541" t="s">
        <v>1287</v>
      </c>
      <c r="D23" s="540">
        <v>32.7</v>
      </c>
      <c r="E23" s="1318"/>
      <c r="F23" s="550">
        <f t="shared" si="0"/>
        <v>0</v>
      </c>
    </row>
    <row r="24" spans="1:6" ht="12.75">
      <c r="A24" s="543">
        <v>22</v>
      </c>
      <c r="B24" s="542" t="s">
        <v>2895</v>
      </c>
      <c r="C24" s="541" t="s">
        <v>1287</v>
      </c>
      <c r="D24" s="540">
        <v>65.4</v>
      </c>
      <c r="E24" s="1318"/>
      <c r="F24" s="550">
        <f t="shared" si="0"/>
        <v>0</v>
      </c>
    </row>
    <row r="25" spans="1:6" ht="12.75">
      <c r="A25" s="543">
        <v>23</v>
      </c>
      <c r="B25" s="542" t="s">
        <v>2894</v>
      </c>
      <c r="C25" s="541" t="s">
        <v>1287</v>
      </c>
      <c r="D25" s="540">
        <v>0.2</v>
      </c>
      <c r="E25" s="1318"/>
      <c r="F25" s="550">
        <f t="shared" si="0"/>
        <v>0</v>
      </c>
    </row>
    <row r="26" spans="1:6" ht="12.75">
      <c r="A26" s="543">
        <v>24</v>
      </c>
      <c r="B26" s="542" t="s">
        <v>2893</v>
      </c>
      <c r="C26" s="541" t="s">
        <v>1287</v>
      </c>
      <c r="D26" s="540">
        <v>66</v>
      </c>
      <c r="E26" s="1318"/>
      <c r="F26" s="550">
        <f t="shared" si="0"/>
        <v>0</v>
      </c>
    </row>
    <row r="27" spans="1:6" ht="12.75">
      <c r="A27" s="543">
        <v>25</v>
      </c>
      <c r="B27" s="542" t="s">
        <v>2892</v>
      </c>
      <c r="C27" s="541" t="s">
        <v>1287</v>
      </c>
      <c r="D27" s="540">
        <v>0.2</v>
      </c>
      <c r="E27" s="1318"/>
      <c r="F27" s="550">
        <f t="shared" si="0"/>
        <v>0</v>
      </c>
    </row>
    <row r="28" spans="1:6" ht="12.75">
      <c r="A28" s="543">
        <v>26</v>
      </c>
      <c r="B28" s="542" t="s">
        <v>1109</v>
      </c>
      <c r="C28" s="541" t="s">
        <v>17</v>
      </c>
      <c r="D28" s="540">
        <v>1</v>
      </c>
      <c r="E28" s="1318"/>
      <c r="F28" s="550">
        <f t="shared" si="0"/>
        <v>0</v>
      </c>
    </row>
    <row r="29" spans="1:6" ht="12.75">
      <c r="A29" s="543">
        <v>27</v>
      </c>
      <c r="B29" s="542" t="s">
        <v>2891</v>
      </c>
      <c r="C29" s="541" t="s">
        <v>17</v>
      </c>
      <c r="D29" s="540">
        <v>1</v>
      </c>
      <c r="E29" s="1318"/>
      <c r="F29" s="550">
        <f t="shared" si="0"/>
        <v>0</v>
      </c>
    </row>
    <row r="30" spans="1:6" ht="12.75">
      <c r="A30" s="543">
        <v>28</v>
      </c>
      <c r="B30" s="542" t="s">
        <v>1111</v>
      </c>
      <c r="C30" s="541" t="s">
        <v>17</v>
      </c>
      <c r="D30" s="540">
        <v>3</v>
      </c>
      <c r="E30" s="1318"/>
      <c r="F30" s="550">
        <f t="shared" si="0"/>
        <v>0</v>
      </c>
    </row>
    <row r="31" spans="1:6" ht="12.75">
      <c r="A31" s="543">
        <v>29</v>
      </c>
      <c r="B31" s="542" t="s">
        <v>1110</v>
      </c>
      <c r="C31" s="541" t="s">
        <v>17</v>
      </c>
      <c r="D31" s="540">
        <v>4</v>
      </c>
      <c r="E31" s="1318"/>
      <c r="F31" s="550">
        <f t="shared" si="0"/>
        <v>0</v>
      </c>
    </row>
    <row r="32" spans="1:6" ht="21" thickBot="1">
      <c r="A32" s="1514" t="s">
        <v>1254</v>
      </c>
      <c r="B32" s="1515"/>
      <c r="C32" s="1515"/>
      <c r="D32" s="1516"/>
      <c r="E32" s="1517">
        <f>SUM(F3:F31)</f>
        <v>0</v>
      </c>
      <c r="F32" s="1518"/>
    </row>
  </sheetData>
  <sheetProtection algorithmName="SHA-512" hashValue="4xWzeT/D8tZm+CjRJ2yQcLCJnlCgKt2sF4u1I+DRMlBTPT4f5lw+5W9U/5yQVGct7ElHYzSApwnSVvBN1+Mpuw==" saltValue="Ey5NzERF7ov0iw21bK6iHg==" spinCount="100000" sheet="1" objects="1" scenarios="1" selectLockedCells="1"/>
  <mergeCells count="3">
    <mergeCell ref="A1:F1"/>
    <mergeCell ref="A32:D32"/>
    <mergeCell ref="E32:F32"/>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F20"/>
  <sheetViews>
    <sheetView workbookViewId="0" topLeftCell="A1">
      <selection activeCell="E10" sqref="E10"/>
    </sheetView>
  </sheetViews>
  <sheetFormatPr defaultColWidth="9.140625" defaultRowHeight="12.75"/>
  <cols>
    <col min="1" max="1" width="7.28125" style="537" customWidth="1"/>
    <col min="2" max="2" width="52.28125" style="538" customWidth="1"/>
    <col min="3" max="3" width="5.8515625" style="537" customWidth="1"/>
    <col min="4" max="4" width="7.00390625" style="536" customWidth="1"/>
    <col min="5" max="6" width="13.28125" style="535" customWidth="1"/>
    <col min="7" max="16384" width="9.140625" style="534" customWidth="1"/>
  </cols>
  <sheetData>
    <row r="1" spans="1:6" ht="21" thickBot="1">
      <c r="A1" s="1511" t="s">
        <v>2919</v>
      </c>
      <c r="B1" s="1512"/>
      <c r="C1" s="1512"/>
      <c r="D1" s="1512"/>
      <c r="E1" s="1512"/>
      <c r="F1" s="1513"/>
    </row>
    <row r="2" spans="1:6" s="544" customFormat="1" ht="23.25" thickBot="1">
      <c r="A2" s="549" t="s">
        <v>1080</v>
      </c>
      <c r="B2" s="548" t="s">
        <v>1081</v>
      </c>
      <c r="C2" s="547" t="s">
        <v>777</v>
      </c>
      <c r="D2" s="547" t="s">
        <v>1082</v>
      </c>
      <c r="E2" s="546" t="s">
        <v>1083</v>
      </c>
      <c r="F2" s="545" t="s">
        <v>1084</v>
      </c>
    </row>
    <row r="3" spans="1:6" ht="12.75">
      <c r="A3" s="543">
        <v>1</v>
      </c>
      <c r="B3" s="542" t="s">
        <v>2911</v>
      </c>
      <c r="C3" s="541" t="s">
        <v>14</v>
      </c>
      <c r="D3" s="540">
        <v>62</v>
      </c>
      <c r="E3" s="1317"/>
      <c r="F3" s="539">
        <f aca="true" t="shared" si="0" ref="F3:F19">D3*E3</f>
        <v>0</v>
      </c>
    </row>
    <row r="4" spans="1:6" ht="12.75">
      <c r="A4" s="543">
        <v>2</v>
      </c>
      <c r="B4" s="542" t="s">
        <v>2882</v>
      </c>
      <c r="C4" s="541" t="s">
        <v>14</v>
      </c>
      <c r="D4" s="540">
        <v>6</v>
      </c>
      <c r="E4" s="1317"/>
      <c r="F4" s="539">
        <f t="shared" si="0"/>
        <v>0</v>
      </c>
    </row>
    <row r="5" spans="1:6" ht="12.75">
      <c r="A5" s="543">
        <v>3</v>
      </c>
      <c r="B5" s="542" t="s">
        <v>2918</v>
      </c>
      <c r="C5" s="541" t="s">
        <v>14</v>
      </c>
      <c r="D5" s="540">
        <v>40</v>
      </c>
      <c r="E5" s="1317"/>
      <c r="F5" s="539">
        <f t="shared" si="0"/>
        <v>0</v>
      </c>
    </row>
    <row r="6" spans="1:6" ht="22.5">
      <c r="A6" s="543">
        <v>4</v>
      </c>
      <c r="B6" s="542" t="s">
        <v>2917</v>
      </c>
      <c r="C6" s="541" t="s">
        <v>2880</v>
      </c>
      <c r="D6" s="540">
        <v>0.05</v>
      </c>
      <c r="E6" s="1317"/>
      <c r="F6" s="539">
        <f t="shared" si="0"/>
        <v>0</v>
      </c>
    </row>
    <row r="7" spans="1:6" ht="12.75">
      <c r="A7" s="543">
        <v>5</v>
      </c>
      <c r="B7" s="542" t="s">
        <v>2916</v>
      </c>
      <c r="C7" s="541" t="s">
        <v>14</v>
      </c>
      <c r="D7" s="540">
        <v>6</v>
      </c>
      <c r="E7" s="1317"/>
      <c r="F7" s="539">
        <f t="shared" si="0"/>
        <v>0</v>
      </c>
    </row>
    <row r="8" spans="1:6" ht="12.75">
      <c r="A8" s="543">
        <v>6</v>
      </c>
      <c r="B8" s="542" t="s">
        <v>2904</v>
      </c>
      <c r="C8" s="541" t="s">
        <v>14</v>
      </c>
      <c r="D8" s="540">
        <v>50</v>
      </c>
      <c r="E8" s="1317"/>
      <c r="F8" s="539">
        <f t="shared" si="0"/>
        <v>0</v>
      </c>
    </row>
    <row r="9" spans="1:6" ht="12.75">
      <c r="A9" s="543">
        <v>7</v>
      </c>
      <c r="B9" s="542" t="s">
        <v>2878</v>
      </c>
      <c r="C9" s="541" t="s">
        <v>1292</v>
      </c>
      <c r="D9" s="540">
        <v>3</v>
      </c>
      <c r="E9" s="1317"/>
      <c r="F9" s="539">
        <f t="shared" si="0"/>
        <v>0</v>
      </c>
    </row>
    <row r="10" spans="1:6" ht="12.75">
      <c r="A10" s="543">
        <v>8</v>
      </c>
      <c r="B10" s="542" t="s">
        <v>2877</v>
      </c>
      <c r="C10" s="541" t="s">
        <v>14</v>
      </c>
      <c r="D10" s="540">
        <v>6</v>
      </c>
      <c r="E10" s="1317"/>
      <c r="F10" s="539">
        <f t="shared" si="0"/>
        <v>0</v>
      </c>
    </row>
    <row r="11" spans="1:6" ht="22.5">
      <c r="A11" s="543">
        <v>9</v>
      </c>
      <c r="B11" s="542" t="s">
        <v>2876</v>
      </c>
      <c r="C11" s="541" t="s">
        <v>14</v>
      </c>
      <c r="D11" s="540">
        <v>12</v>
      </c>
      <c r="E11" s="1317"/>
      <c r="F11" s="539">
        <f t="shared" si="0"/>
        <v>0</v>
      </c>
    </row>
    <row r="12" spans="1:6" ht="12.75">
      <c r="A12" s="543">
        <v>10</v>
      </c>
      <c r="B12" s="542" t="s">
        <v>2875</v>
      </c>
      <c r="C12" s="541" t="s">
        <v>1287</v>
      </c>
      <c r="D12" s="540">
        <v>19</v>
      </c>
      <c r="E12" s="1317"/>
      <c r="F12" s="539">
        <f t="shared" si="0"/>
        <v>0</v>
      </c>
    </row>
    <row r="13" spans="1:6" ht="22.5">
      <c r="A13" s="543">
        <v>11</v>
      </c>
      <c r="B13" s="542" t="s">
        <v>2874</v>
      </c>
      <c r="C13" s="541" t="s">
        <v>14</v>
      </c>
      <c r="D13" s="540">
        <v>88</v>
      </c>
      <c r="E13" s="1317"/>
      <c r="F13" s="539">
        <f t="shared" si="0"/>
        <v>0</v>
      </c>
    </row>
    <row r="14" spans="1:6" ht="12.75">
      <c r="A14" s="543">
        <v>12</v>
      </c>
      <c r="B14" s="542" t="s">
        <v>2873</v>
      </c>
      <c r="C14" s="541" t="s">
        <v>1292</v>
      </c>
      <c r="D14" s="540">
        <v>3</v>
      </c>
      <c r="E14" s="1317"/>
      <c r="F14" s="539">
        <f t="shared" si="0"/>
        <v>0</v>
      </c>
    </row>
    <row r="15" spans="1:6" ht="12.75">
      <c r="A15" s="543">
        <v>13</v>
      </c>
      <c r="B15" s="542" t="s">
        <v>2893</v>
      </c>
      <c r="C15" s="541" t="s">
        <v>1287</v>
      </c>
      <c r="D15" s="540">
        <v>5.6</v>
      </c>
      <c r="E15" s="1317"/>
      <c r="F15" s="539">
        <f t="shared" si="0"/>
        <v>0</v>
      </c>
    </row>
    <row r="16" spans="1:6" ht="12.75">
      <c r="A16" s="543">
        <v>14</v>
      </c>
      <c r="B16" s="542" t="s">
        <v>1109</v>
      </c>
      <c r="C16" s="541" t="s">
        <v>17</v>
      </c>
      <c r="D16" s="540">
        <v>1</v>
      </c>
      <c r="E16" s="1317"/>
      <c r="F16" s="539">
        <f t="shared" si="0"/>
        <v>0</v>
      </c>
    </row>
    <row r="17" spans="1:6" ht="12.75">
      <c r="A17" s="543">
        <v>15</v>
      </c>
      <c r="B17" s="542" t="s">
        <v>2891</v>
      </c>
      <c r="C17" s="541" t="s">
        <v>17</v>
      </c>
      <c r="D17" s="540">
        <v>1</v>
      </c>
      <c r="E17" s="1317"/>
      <c r="F17" s="539">
        <f t="shared" si="0"/>
        <v>0</v>
      </c>
    </row>
    <row r="18" spans="1:6" ht="12.75">
      <c r="A18" s="543">
        <v>16</v>
      </c>
      <c r="B18" s="542" t="s">
        <v>1111</v>
      </c>
      <c r="C18" s="541" t="s">
        <v>17</v>
      </c>
      <c r="D18" s="540">
        <v>3</v>
      </c>
      <c r="E18" s="1317"/>
      <c r="F18" s="539">
        <f t="shared" si="0"/>
        <v>0</v>
      </c>
    </row>
    <row r="19" spans="1:6" ht="12.75">
      <c r="A19" s="543">
        <v>17</v>
      </c>
      <c r="B19" s="542" t="s">
        <v>1110</v>
      </c>
      <c r="C19" s="541" t="s">
        <v>17</v>
      </c>
      <c r="D19" s="540">
        <v>4</v>
      </c>
      <c r="E19" s="1317"/>
      <c r="F19" s="539">
        <f t="shared" si="0"/>
        <v>0</v>
      </c>
    </row>
    <row r="20" spans="1:6" ht="21" thickBot="1">
      <c r="A20" s="1514" t="s">
        <v>1254</v>
      </c>
      <c r="B20" s="1515"/>
      <c r="C20" s="1515"/>
      <c r="D20" s="1516"/>
      <c r="E20" s="1517">
        <f>SUM(F3:F19)</f>
        <v>0</v>
      </c>
      <c r="F20" s="1518"/>
    </row>
  </sheetData>
  <sheetProtection algorithmName="SHA-512" hashValue="646P1wrcq0JFNLGZeN8lPloVRECRBTgXUYQgjdco6gDCFqj6IvdXjymgqAAhdx9kHgE+xr2eLOJ8VeYT1gOxdA==" saltValue="mfoLQGe7EYRpNizGYKo31Q==" spinCount="100000" sheet="1" objects="1" scenarios="1" selectLockedCells="1"/>
  <mergeCells count="3">
    <mergeCell ref="A1:F1"/>
    <mergeCell ref="A20:D20"/>
    <mergeCell ref="E20:F20"/>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&amp;C&amp;A&amp;RStránka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IV200"/>
  <sheetViews>
    <sheetView showGridLines="0" workbookViewId="0" topLeftCell="A1">
      <pane ySplit="1" topLeftCell="A91" activePane="bottomLeft" state="frozen"/>
      <selection pane="bottomLeft" activeCell="AD106" sqref="AD106"/>
    </sheetView>
  </sheetViews>
  <sheetFormatPr defaultColWidth="9.00390625" defaultRowHeight="14.25" customHeight="1"/>
  <cols>
    <col min="1" max="1" width="7.140625" style="927" customWidth="1"/>
    <col min="2" max="2" width="1.421875" style="927" customWidth="1"/>
    <col min="3" max="3" width="3.57421875" style="927" customWidth="1"/>
    <col min="4" max="4" width="3.7109375" style="927" customWidth="1"/>
    <col min="5" max="5" width="14.7109375" style="927" customWidth="1"/>
    <col min="6" max="7" width="9.57421875" style="927" customWidth="1"/>
    <col min="8" max="8" width="10.7109375" style="927" customWidth="1"/>
    <col min="9" max="9" width="6.00390625" style="927" customWidth="1"/>
    <col min="10" max="10" width="4.421875" style="927" customWidth="1"/>
    <col min="11" max="11" width="9.8515625" style="927" customWidth="1"/>
    <col min="12" max="12" width="10.28125" style="927" customWidth="1"/>
    <col min="13" max="14" width="5.140625" style="927" customWidth="1"/>
    <col min="15" max="15" width="1.7109375" style="927" customWidth="1"/>
    <col min="16" max="16" width="10.7109375" style="927" customWidth="1"/>
    <col min="17" max="17" width="3.57421875" style="927" customWidth="1"/>
    <col min="18" max="18" width="1.421875" style="927" customWidth="1"/>
    <col min="19" max="19" width="7.00390625" style="927" customWidth="1"/>
    <col min="20" max="20" width="25.421875" style="927" hidden="1" customWidth="1"/>
    <col min="21" max="21" width="14.00390625" style="927" hidden="1" customWidth="1"/>
    <col min="22" max="22" width="10.57421875" style="927" hidden="1" customWidth="1"/>
    <col min="23" max="23" width="14.00390625" style="927" hidden="1" customWidth="1"/>
    <col min="24" max="24" width="10.421875" style="927" hidden="1" customWidth="1"/>
    <col min="25" max="25" width="12.8515625" style="927" hidden="1" customWidth="1"/>
    <col min="26" max="26" width="9.421875" style="927" hidden="1" customWidth="1"/>
    <col min="27" max="27" width="12.8515625" style="927" hidden="1" customWidth="1"/>
    <col min="28" max="28" width="14.00390625" style="927" hidden="1" customWidth="1"/>
    <col min="29" max="29" width="9.421875" style="927" customWidth="1"/>
    <col min="30" max="30" width="12.8515625" style="927" customWidth="1"/>
    <col min="31" max="31" width="14.00390625" style="927" customWidth="1"/>
    <col min="32" max="43" width="9.00390625" style="926" customWidth="1"/>
    <col min="44" max="64" width="9.00390625" style="927" hidden="1" customWidth="1"/>
    <col min="65" max="16384" width="9.00390625" style="926" customWidth="1"/>
  </cols>
  <sheetData>
    <row r="1" spans="1:256" s="1041" customFormat="1" ht="22.5" customHeight="1">
      <c r="A1" s="1043"/>
      <c r="B1" s="1045"/>
      <c r="C1" s="1045"/>
      <c r="D1" s="1046" t="s">
        <v>2456</v>
      </c>
      <c r="E1" s="1045"/>
      <c r="F1" s="1044" t="s">
        <v>2455</v>
      </c>
      <c r="G1" s="1044"/>
      <c r="H1" s="1519" t="s">
        <v>2454</v>
      </c>
      <c r="I1" s="1519"/>
      <c r="J1" s="1519"/>
      <c r="K1" s="1519"/>
      <c r="L1" s="1044" t="s">
        <v>2453</v>
      </c>
      <c r="M1" s="1045"/>
      <c r="N1" s="1045"/>
      <c r="O1" s="1046" t="s">
        <v>2452</v>
      </c>
      <c r="P1" s="1045"/>
      <c r="Q1" s="1045"/>
      <c r="R1" s="1045"/>
      <c r="S1" s="1044" t="s">
        <v>2451</v>
      </c>
      <c r="T1" s="1044"/>
      <c r="U1" s="1043"/>
      <c r="V1" s="1043"/>
      <c r="W1" s="1042"/>
      <c r="X1" s="1042"/>
      <c r="Y1" s="1042"/>
      <c r="Z1" s="1042"/>
      <c r="AA1" s="1042"/>
      <c r="AB1" s="1042"/>
      <c r="AC1" s="1042"/>
      <c r="AD1" s="1042"/>
      <c r="AE1" s="1042"/>
      <c r="AF1" s="1042"/>
      <c r="AG1" s="1042"/>
      <c r="AH1" s="1042"/>
      <c r="AI1" s="1042"/>
      <c r="AJ1" s="1042"/>
      <c r="AK1" s="1042"/>
      <c r="AL1" s="1042"/>
      <c r="AM1" s="1042"/>
      <c r="AN1" s="1042"/>
      <c r="AO1" s="1042"/>
      <c r="AP1" s="1042"/>
      <c r="AQ1" s="1042"/>
      <c r="AR1" s="1042"/>
      <c r="AS1" s="1042"/>
      <c r="AT1" s="1042"/>
      <c r="AU1" s="1042"/>
      <c r="AV1" s="1042"/>
      <c r="AW1" s="1042"/>
      <c r="AX1" s="1042"/>
      <c r="AY1" s="1042"/>
      <c r="AZ1" s="1042"/>
      <c r="BA1" s="1042"/>
      <c r="BB1" s="1042"/>
      <c r="BC1" s="1042"/>
      <c r="BD1" s="1042"/>
      <c r="BE1" s="1042"/>
      <c r="BF1" s="1042"/>
      <c r="BG1" s="1042"/>
      <c r="BH1" s="1042"/>
      <c r="BI1" s="1042"/>
      <c r="BJ1" s="1042"/>
      <c r="BK1" s="1042"/>
      <c r="BL1" s="1042"/>
      <c r="BM1" s="1042"/>
      <c r="BN1" s="1042"/>
      <c r="BO1" s="1042"/>
      <c r="BP1" s="1042"/>
      <c r="BQ1" s="1042"/>
      <c r="BR1" s="1042"/>
      <c r="BS1" s="1042"/>
      <c r="BT1" s="1042"/>
      <c r="BU1" s="1042"/>
      <c r="BV1" s="1042"/>
      <c r="BW1" s="1042"/>
      <c r="BX1" s="1042"/>
      <c r="BY1" s="1042"/>
      <c r="BZ1" s="1042"/>
      <c r="CA1" s="1042"/>
      <c r="CB1" s="1042"/>
      <c r="CC1" s="1042"/>
      <c r="CD1" s="1042"/>
      <c r="CE1" s="1042"/>
      <c r="CF1" s="1042"/>
      <c r="CG1" s="1042"/>
      <c r="CH1" s="1042"/>
      <c r="CI1" s="1042"/>
      <c r="CJ1" s="1042"/>
      <c r="CK1" s="1042"/>
      <c r="CL1" s="1042"/>
      <c r="CM1" s="1042"/>
      <c r="CN1" s="1042"/>
      <c r="CO1" s="1042"/>
      <c r="CP1" s="1042"/>
      <c r="CQ1" s="1042"/>
      <c r="CR1" s="1042"/>
      <c r="CS1" s="1042"/>
      <c r="CT1" s="1042"/>
      <c r="CU1" s="1042"/>
      <c r="CV1" s="1042"/>
      <c r="CW1" s="1042"/>
      <c r="CX1" s="1042"/>
      <c r="CY1" s="1042"/>
      <c r="CZ1" s="1042"/>
      <c r="DA1" s="1042"/>
      <c r="DB1" s="1042"/>
      <c r="DC1" s="1042"/>
      <c r="DD1" s="1042"/>
      <c r="DE1" s="1042"/>
      <c r="DF1" s="1042"/>
      <c r="DG1" s="1042"/>
      <c r="DH1" s="1042"/>
      <c r="DI1" s="1042"/>
      <c r="DJ1" s="1042"/>
      <c r="DK1" s="1042"/>
      <c r="DL1" s="1042"/>
      <c r="DM1" s="1042"/>
      <c r="DN1" s="1042"/>
      <c r="DO1" s="1042"/>
      <c r="DP1" s="1042"/>
      <c r="DQ1" s="1042"/>
      <c r="DR1" s="1042"/>
      <c r="DS1" s="1042"/>
      <c r="DT1" s="1042"/>
      <c r="DU1" s="1042"/>
      <c r="DV1" s="1042"/>
      <c r="DW1" s="1042"/>
      <c r="DX1" s="1042"/>
      <c r="DY1" s="1042"/>
      <c r="DZ1" s="1042"/>
      <c r="EA1" s="1042"/>
      <c r="EB1" s="1042"/>
      <c r="EC1" s="1042"/>
      <c r="ED1" s="1042"/>
      <c r="EE1" s="1042"/>
      <c r="EF1" s="1042"/>
      <c r="EG1" s="1042"/>
      <c r="EH1" s="1042"/>
      <c r="EI1" s="1042"/>
      <c r="EJ1" s="1042"/>
      <c r="EK1" s="1042"/>
      <c r="EL1" s="1042"/>
      <c r="EM1" s="1042"/>
      <c r="EN1" s="1042"/>
      <c r="EO1" s="1042"/>
      <c r="EP1" s="1042"/>
      <c r="EQ1" s="1042"/>
      <c r="ER1" s="1042"/>
      <c r="ES1" s="1042"/>
      <c r="ET1" s="1042"/>
      <c r="EU1" s="1042"/>
      <c r="EV1" s="1042"/>
      <c r="EW1" s="1042"/>
      <c r="EX1" s="1042"/>
      <c r="EY1" s="1042"/>
      <c r="EZ1" s="1042"/>
      <c r="FA1" s="1042"/>
      <c r="FB1" s="1042"/>
      <c r="FC1" s="1042"/>
      <c r="FD1" s="1042"/>
      <c r="FE1" s="1042"/>
      <c r="FF1" s="1042"/>
      <c r="FG1" s="1042"/>
      <c r="FH1" s="1042"/>
      <c r="FI1" s="1042"/>
      <c r="FJ1" s="1042"/>
      <c r="FK1" s="1042"/>
      <c r="FL1" s="1042"/>
      <c r="FM1" s="1042"/>
      <c r="FN1" s="1042"/>
      <c r="FO1" s="1042"/>
      <c r="FP1" s="1042"/>
      <c r="FQ1" s="1042"/>
      <c r="FR1" s="1042"/>
      <c r="FS1" s="1042"/>
      <c r="FT1" s="1042"/>
      <c r="FU1" s="1042"/>
      <c r="FV1" s="1042"/>
      <c r="FW1" s="1042"/>
      <c r="FX1" s="1042"/>
      <c r="FY1" s="1042"/>
      <c r="FZ1" s="1042"/>
      <c r="GA1" s="1042"/>
      <c r="GB1" s="1042"/>
      <c r="GC1" s="1042"/>
      <c r="GD1" s="1042"/>
      <c r="GE1" s="1042"/>
      <c r="GF1" s="1042"/>
      <c r="GG1" s="1042"/>
      <c r="GH1" s="1042"/>
      <c r="GI1" s="1042"/>
      <c r="GJ1" s="1042"/>
      <c r="GK1" s="1042"/>
      <c r="GL1" s="1042"/>
      <c r="GM1" s="1042"/>
      <c r="GN1" s="1042"/>
      <c r="GO1" s="1042"/>
      <c r="GP1" s="1042"/>
      <c r="GQ1" s="1042"/>
      <c r="GR1" s="1042"/>
      <c r="GS1" s="1042"/>
      <c r="GT1" s="1042"/>
      <c r="GU1" s="1042"/>
      <c r="GV1" s="1042"/>
      <c r="GW1" s="1042"/>
      <c r="GX1" s="1042"/>
      <c r="GY1" s="1042"/>
      <c r="GZ1" s="1042"/>
      <c r="HA1" s="1042"/>
      <c r="HB1" s="1042"/>
      <c r="HC1" s="1042"/>
      <c r="HD1" s="1042"/>
      <c r="HE1" s="1042"/>
      <c r="HF1" s="1042"/>
      <c r="HG1" s="1042"/>
      <c r="HH1" s="1042"/>
      <c r="HI1" s="1042"/>
      <c r="HJ1" s="1042"/>
      <c r="HK1" s="1042"/>
      <c r="HL1" s="1042"/>
      <c r="HM1" s="1042"/>
      <c r="HN1" s="1042"/>
      <c r="HO1" s="1042"/>
      <c r="HP1" s="1042"/>
      <c r="HQ1" s="1042"/>
      <c r="HR1" s="1042"/>
      <c r="HS1" s="1042"/>
      <c r="HT1" s="1042"/>
      <c r="HU1" s="1042"/>
      <c r="HV1" s="1042"/>
      <c r="HW1" s="1042"/>
      <c r="HX1" s="1042"/>
      <c r="HY1" s="1042"/>
      <c r="HZ1" s="1042"/>
      <c r="IA1" s="1042"/>
      <c r="IB1" s="1042"/>
      <c r="IC1" s="1042"/>
      <c r="ID1" s="1042"/>
      <c r="IE1" s="1042"/>
      <c r="IF1" s="1042"/>
      <c r="IG1" s="1042"/>
      <c r="IH1" s="1042"/>
      <c r="II1" s="1042"/>
      <c r="IJ1" s="1042"/>
      <c r="IK1" s="1042"/>
      <c r="IL1" s="1042"/>
      <c r="IM1" s="1042"/>
      <c r="IN1" s="1042"/>
      <c r="IO1" s="1042"/>
      <c r="IP1" s="1042"/>
      <c r="IQ1" s="1042"/>
      <c r="IR1" s="1042"/>
      <c r="IS1" s="1042"/>
      <c r="IT1" s="1042"/>
      <c r="IU1" s="1042"/>
      <c r="IV1" s="1042"/>
    </row>
    <row r="2" spans="3:46" s="927" customFormat="1" ht="37.5" customHeight="1">
      <c r="C2" s="1520" t="s">
        <v>2450</v>
      </c>
      <c r="D2" s="1521"/>
      <c r="E2" s="1521"/>
      <c r="F2" s="1521"/>
      <c r="G2" s="1521"/>
      <c r="H2" s="1521"/>
      <c r="I2" s="1521"/>
      <c r="J2" s="1521"/>
      <c r="K2" s="1521"/>
      <c r="L2" s="1521"/>
      <c r="M2" s="1521"/>
      <c r="N2" s="1521"/>
      <c r="O2" s="1521"/>
      <c r="P2" s="1521"/>
      <c r="Q2" s="1521"/>
      <c r="S2" s="1522" t="s">
        <v>2449</v>
      </c>
      <c r="T2" s="1521"/>
      <c r="U2" s="1521"/>
      <c r="V2" s="1521"/>
      <c r="W2" s="1521"/>
      <c r="X2" s="1521"/>
      <c r="Y2" s="1521"/>
      <c r="Z2" s="1521"/>
      <c r="AA2" s="1521"/>
      <c r="AB2" s="1521"/>
      <c r="AC2" s="1521"/>
      <c r="AT2" s="927" t="s">
        <v>3524</v>
      </c>
    </row>
    <row r="3" spans="2:46" s="927" customFormat="1" ht="7.5" customHeight="1">
      <c r="B3" s="1040"/>
      <c r="C3" s="1039"/>
      <c r="D3" s="1039"/>
      <c r="E3" s="1039"/>
      <c r="F3" s="1039"/>
      <c r="G3" s="1039"/>
      <c r="H3" s="1039"/>
      <c r="I3" s="1039"/>
      <c r="J3" s="1039"/>
      <c r="K3" s="1039"/>
      <c r="L3" s="1039"/>
      <c r="M3" s="1039"/>
      <c r="N3" s="1039"/>
      <c r="O3" s="1039"/>
      <c r="P3" s="1039"/>
      <c r="Q3" s="1039"/>
      <c r="R3" s="1038"/>
      <c r="AT3" s="927" t="s">
        <v>1284</v>
      </c>
    </row>
    <row r="4" spans="2:46" s="927" customFormat="1" ht="37.5" customHeight="1">
      <c r="B4" s="1019"/>
      <c r="C4" s="1523" t="s">
        <v>2448</v>
      </c>
      <c r="D4" s="1524"/>
      <c r="E4" s="1524"/>
      <c r="F4" s="1524"/>
      <c r="G4" s="1524"/>
      <c r="H4" s="1524"/>
      <c r="I4" s="1524"/>
      <c r="J4" s="1524"/>
      <c r="K4" s="1524"/>
      <c r="L4" s="1524"/>
      <c r="M4" s="1524"/>
      <c r="N4" s="1524"/>
      <c r="O4" s="1524"/>
      <c r="P4" s="1524"/>
      <c r="Q4" s="1524"/>
      <c r="R4" s="1015"/>
      <c r="T4" s="1037" t="s">
        <v>2447</v>
      </c>
      <c r="AT4" s="927" t="s">
        <v>2446</v>
      </c>
    </row>
    <row r="5" spans="2:18" s="927" customFormat="1" ht="7.5" customHeight="1">
      <c r="B5" s="1019"/>
      <c r="C5" s="1016"/>
      <c r="D5" s="1016"/>
      <c r="E5" s="1016"/>
      <c r="F5" s="1016"/>
      <c r="G5" s="1016"/>
      <c r="H5" s="1016"/>
      <c r="I5" s="1016"/>
      <c r="J5" s="1016"/>
      <c r="K5" s="1016"/>
      <c r="L5" s="1016"/>
      <c r="M5" s="1016"/>
      <c r="N5" s="1016"/>
      <c r="O5" s="1016"/>
      <c r="P5" s="1016"/>
      <c r="Q5" s="1016"/>
      <c r="R5" s="1015"/>
    </row>
    <row r="6" spans="2:18" s="927" customFormat="1" ht="26.25" customHeight="1">
      <c r="B6" s="1019"/>
      <c r="C6" s="1016"/>
      <c r="D6" s="988" t="s">
        <v>2404</v>
      </c>
      <c r="E6" s="1016"/>
      <c r="F6" s="1525" t="str">
        <f>'[6]Rekapitulace stavby'!$K$6</f>
        <v>Hight-tech výukový pavilon  ČZU   - ZMĚNA</v>
      </c>
      <c r="G6" s="1524"/>
      <c r="H6" s="1524"/>
      <c r="I6" s="1524"/>
      <c r="J6" s="1524"/>
      <c r="K6" s="1524"/>
      <c r="L6" s="1524"/>
      <c r="M6" s="1524"/>
      <c r="N6" s="1524"/>
      <c r="O6" s="1524"/>
      <c r="P6" s="1524"/>
      <c r="Q6" s="1016"/>
      <c r="R6" s="1015"/>
    </row>
    <row r="7" spans="2:18" s="928" customFormat="1" ht="33.75" customHeight="1">
      <c r="B7" s="942"/>
      <c r="C7" s="944"/>
      <c r="D7" s="1036" t="s">
        <v>2403</v>
      </c>
      <c r="E7" s="944"/>
      <c r="F7" s="1526" t="s">
        <v>3523</v>
      </c>
      <c r="G7" s="1527"/>
      <c r="H7" s="1527"/>
      <c r="I7" s="1527"/>
      <c r="J7" s="1527"/>
      <c r="K7" s="1527"/>
      <c r="L7" s="1527"/>
      <c r="M7" s="1527"/>
      <c r="N7" s="1527"/>
      <c r="O7" s="1527"/>
      <c r="P7" s="1527"/>
      <c r="Q7" s="944"/>
      <c r="R7" s="937"/>
    </row>
    <row r="8" spans="2:18" s="928" customFormat="1" ht="15" customHeight="1">
      <c r="B8" s="942"/>
      <c r="C8" s="944"/>
      <c r="D8" s="988" t="s">
        <v>2444</v>
      </c>
      <c r="E8" s="944"/>
      <c r="F8" s="989"/>
      <c r="G8" s="944"/>
      <c r="H8" s="944"/>
      <c r="I8" s="944"/>
      <c r="J8" s="944"/>
      <c r="K8" s="944"/>
      <c r="L8" s="944"/>
      <c r="M8" s="988" t="s">
        <v>2443</v>
      </c>
      <c r="N8" s="944"/>
      <c r="O8" s="989"/>
      <c r="P8" s="944"/>
      <c r="Q8" s="944"/>
      <c r="R8" s="937"/>
    </row>
    <row r="9" spans="2:18" s="928" customFormat="1" ht="15" customHeight="1">
      <c r="B9" s="942"/>
      <c r="C9" s="944"/>
      <c r="D9" s="988" t="s">
        <v>2402</v>
      </c>
      <c r="E9" s="944"/>
      <c r="F9" s="989" t="s">
        <v>2442</v>
      </c>
      <c r="G9" s="944"/>
      <c r="H9" s="944"/>
      <c r="I9" s="944"/>
      <c r="J9" s="944"/>
      <c r="K9" s="944"/>
      <c r="L9" s="944"/>
      <c r="M9" s="988" t="s">
        <v>2401</v>
      </c>
      <c r="N9" s="944"/>
      <c r="O9" s="1528" t="str">
        <f>'[6]Rekapitulace stavby'!$AN$8</f>
        <v>04.09.2017</v>
      </c>
      <c r="P9" s="1527"/>
      <c r="Q9" s="944"/>
      <c r="R9" s="937"/>
    </row>
    <row r="10" spans="2:18" s="928" customFormat="1" ht="12" customHeight="1">
      <c r="B10" s="942"/>
      <c r="C10" s="944"/>
      <c r="D10" s="944"/>
      <c r="E10" s="944"/>
      <c r="F10" s="944"/>
      <c r="G10" s="944"/>
      <c r="H10" s="944"/>
      <c r="I10" s="944"/>
      <c r="J10" s="944"/>
      <c r="K10" s="944"/>
      <c r="L10" s="944"/>
      <c r="M10" s="944"/>
      <c r="N10" s="944"/>
      <c r="O10" s="944"/>
      <c r="P10" s="944"/>
      <c r="Q10" s="944"/>
      <c r="R10" s="937"/>
    </row>
    <row r="11" spans="2:18" s="928" customFormat="1" ht="15" customHeight="1">
      <c r="B11" s="942"/>
      <c r="C11" s="944"/>
      <c r="D11" s="988" t="s">
        <v>2400</v>
      </c>
      <c r="E11" s="944"/>
      <c r="F11" s="944"/>
      <c r="G11" s="944"/>
      <c r="H11" s="944"/>
      <c r="I11" s="944"/>
      <c r="J11" s="944"/>
      <c r="K11" s="944"/>
      <c r="L11" s="944"/>
      <c r="M11" s="988" t="s">
        <v>2439</v>
      </c>
      <c r="N11" s="944"/>
      <c r="O11" s="1529"/>
      <c r="P11" s="1527"/>
      <c r="Q11" s="944"/>
      <c r="R11" s="937"/>
    </row>
    <row r="12" spans="2:18" s="928" customFormat="1" ht="18.75" customHeight="1">
      <c r="B12" s="942"/>
      <c r="C12" s="944"/>
      <c r="D12" s="944"/>
      <c r="E12" s="989" t="s">
        <v>2441</v>
      </c>
      <c r="F12" s="944"/>
      <c r="G12" s="944"/>
      <c r="H12" s="944"/>
      <c r="I12" s="944"/>
      <c r="J12" s="944"/>
      <c r="K12" s="944"/>
      <c r="L12" s="944"/>
      <c r="M12" s="988" t="s">
        <v>2438</v>
      </c>
      <c r="N12" s="944"/>
      <c r="O12" s="1529"/>
      <c r="P12" s="1527"/>
      <c r="Q12" s="944"/>
      <c r="R12" s="937"/>
    </row>
    <row r="13" spans="2:18" s="928" customFormat="1" ht="7.5" customHeight="1">
      <c r="B13" s="942"/>
      <c r="C13" s="944"/>
      <c r="D13" s="944"/>
      <c r="E13" s="944"/>
      <c r="F13" s="944"/>
      <c r="G13" s="944"/>
      <c r="H13" s="944"/>
      <c r="I13" s="944"/>
      <c r="J13" s="944"/>
      <c r="K13" s="944"/>
      <c r="L13" s="944"/>
      <c r="M13" s="944"/>
      <c r="N13" s="944"/>
      <c r="O13" s="944"/>
      <c r="P13" s="944"/>
      <c r="Q13" s="944"/>
      <c r="R13" s="937"/>
    </row>
    <row r="14" spans="2:18" s="928" customFormat="1" ht="15" customHeight="1">
      <c r="B14" s="942"/>
      <c r="C14" s="944"/>
      <c r="D14" s="988" t="s">
        <v>2398</v>
      </c>
      <c r="E14" s="944"/>
      <c r="F14" s="944"/>
      <c r="G14" s="944"/>
      <c r="H14" s="944"/>
      <c r="I14" s="944"/>
      <c r="J14" s="944"/>
      <c r="K14" s="944"/>
      <c r="L14" s="944"/>
      <c r="M14" s="988" t="s">
        <v>2439</v>
      </c>
      <c r="N14" s="944"/>
      <c r="O14" s="1530" t="str">
        <f>IF('[6]Rekapitulace stavby'!$AN$13="","",'[6]Rekapitulace stavby'!$AN$13)</f>
        <v>Vyplň údaj</v>
      </c>
      <c r="P14" s="1527"/>
      <c r="Q14" s="944"/>
      <c r="R14" s="937"/>
    </row>
    <row r="15" spans="2:18" s="928" customFormat="1" ht="18.75" customHeight="1">
      <c r="B15" s="942"/>
      <c r="C15" s="944"/>
      <c r="D15" s="944"/>
      <c r="E15" s="1530" t="str">
        <f>IF('[6]Rekapitulace stavby'!$E$14="","",'[6]Rekapitulace stavby'!$E$14)</f>
        <v>Vyplň údaj</v>
      </c>
      <c r="F15" s="1527"/>
      <c r="G15" s="1527"/>
      <c r="H15" s="1527"/>
      <c r="I15" s="1527"/>
      <c r="J15" s="1527"/>
      <c r="K15" s="1527"/>
      <c r="L15" s="1527"/>
      <c r="M15" s="988" t="s">
        <v>2438</v>
      </c>
      <c r="N15" s="944"/>
      <c r="O15" s="1530" t="str">
        <f>IF('[6]Rekapitulace stavby'!$AN$14="","",'[6]Rekapitulace stavby'!$AN$14)</f>
        <v>Vyplň údaj</v>
      </c>
      <c r="P15" s="1527"/>
      <c r="Q15" s="944"/>
      <c r="R15" s="937"/>
    </row>
    <row r="16" spans="2:18" s="928" customFormat="1" ht="7.5" customHeight="1">
      <c r="B16" s="942"/>
      <c r="C16" s="944"/>
      <c r="D16" s="944"/>
      <c r="E16" s="944"/>
      <c r="F16" s="944"/>
      <c r="G16" s="944"/>
      <c r="H16" s="944"/>
      <c r="I16" s="944"/>
      <c r="J16" s="944"/>
      <c r="K16" s="944"/>
      <c r="L16" s="944"/>
      <c r="M16" s="944"/>
      <c r="N16" s="944"/>
      <c r="O16" s="944"/>
      <c r="P16" s="944"/>
      <c r="Q16" s="944"/>
      <c r="R16" s="937"/>
    </row>
    <row r="17" spans="2:18" s="928" customFormat="1" ht="15" customHeight="1">
      <c r="B17" s="942"/>
      <c r="C17" s="944"/>
      <c r="D17" s="988" t="s">
        <v>2399</v>
      </c>
      <c r="E17" s="944"/>
      <c r="F17" s="944"/>
      <c r="G17" s="944"/>
      <c r="H17" s="944"/>
      <c r="I17" s="944"/>
      <c r="J17" s="944"/>
      <c r="K17" s="944"/>
      <c r="L17" s="944"/>
      <c r="M17" s="988" t="s">
        <v>2439</v>
      </c>
      <c r="N17" s="944"/>
      <c r="O17" s="1529"/>
      <c r="P17" s="1527"/>
      <c r="Q17" s="944"/>
      <c r="R17" s="937"/>
    </row>
    <row r="18" spans="2:18" s="928" customFormat="1" ht="18.75" customHeight="1">
      <c r="B18" s="942"/>
      <c r="C18" s="944"/>
      <c r="D18" s="944"/>
      <c r="E18" s="989" t="s">
        <v>2440</v>
      </c>
      <c r="F18" s="944"/>
      <c r="G18" s="944"/>
      <c r="H18" s="944"/>
      <c r="I18" s="944"/>
      <c r="J18" s="944"/>
      <c r="K18" s="944"/>
      <c r="L18" s="944"/>
      <c r="M18" s="988" t="s">
        <v>2438</v>
      </c>
      <c r="N18" s="944"/>
      <c r="O18" s="1529"/>
      <c r="P18" s="1527"/>
      <c r="Q18" s="944"/>
      <c r="R18" s="937"/>
    </row>
    <row r="19" spans="2:18" s="928" customFormat="1" ht="7.5" customHeight="1">
      <c r="B19" s="942"/>
      <c r="C19" s="944"/>
      <c r="D19" s="944"/>
      <c r="E19" s="944"/>
      <c r="F19" s="944"/>
      <c r="G19" s="944"/>
      <c r="H19" s="944"/>
      <c r="I19" s="944"/>
      <c r="J19" s="944"/>
      <c r="K19" s="944"/>
      <c r="L19" s="944"/>
      <c r="M19" s="944"/>
      <c r="N19" s="944"/>
      <c r="O19" s="944"/>
      <c r="P19" s="944"/>
      <c r="Q19" s="944"/>
      <c r="R19" s="937"/>
    </row>
    <row r="20" spans="2:18" s="928" customFormat="1" ht="15" customHeight="1">
      <c r="B20" s="942"/>
      <c r="C20" s="944"/>
      <c r="D20" s="988" t="s">
        <v>2397</v>
      </c>
      <c r="E20" s="944"/>
      <c r="F20" s="944"/>
      <c r="G20" s="944"/>
      <c r="H20" s="944"/>
      <c r="I20" s="944"/>
      <c r="J20" s="944"/>
      <c r="K20" s="944"/>
      <c r="L20" s="944"/>
      <c r="M20" s="988" t="s">
        <v>2439</v>
      </c>
      <c r="N20" s="944"/>
      <c r="O20" s="1529" t="str">
        <f>IF('[6]Rekapitulace stavby'!$AN$19="","",'[6]Rekapitulace stavby'!$AN$19)</f>
        <v/>
      </c>
      <c r="P20" s="1527"/>
      <c r="Q20" s="944"/>
      <c r="R20" s="937"/>
    </row>
    <row r="21" spans="2:18" s="928" customFormat="1" ht="18.75" customHeight="1">
      <c r="B21" s="942"/>
      <c r="C21" s="944"/>
      <c r="D21" s="944"/>
      <c r="E21" s="989" t="str">
        <f>IF('[6]Rekapitulace stavby'!$E$20="","",'[6]Rekapitulace stavby'!$E$20)</f>
        <v xml:space="preserve"> </v>
      </c>
      <c r="F21" s="944"/>
      <c r="G21" s="944"/>
      <c r="H21" s="944"/>
      <c r="I21" s="944"/>
      <c r="J21" s="944"/>
      <c r="K21" s="944"/>
      <c r="L21" s="944"/>
      <c r="M21" s="988" t="s">
        <v>2438</v>
      </c>
      <c r="N21" s="944"/>
      <c r="O21" s="1529" t="str">
        <f>IF('[6]Rekapitulace stavby'!$AN$20="","",'[6]Rekapitulace stavby'!$AN$20)</f>
        <v/>
      </c>
      <c r="P21" s="1527"/>
      <c r="Q21" s="944"/>
      <c r="R21" s="937"/>
    </row>
    <row r="22" spans="2:18" s="928" customFormat="1" ht="7.5" customHeight="1">
      <c r="B22" s="942"/>
      <c r="C22" s="944"/>
      <c r="D22" s="944"/>
      <c r="E22" s="944"/>
      <c r="F22" s="944"/>
      <c r="G22" s="944"/>
      <c r="H22" s="944"/>
      <c r="I22" s="944"/>
      <c r="J22" s="944"/>
      <c r="K22" s="944"/>
      <c r="L22" s="944"/>
      <c r="M22" s="944"/>
      <c r="N22" s="944"/>
      <c r="O22" s="944"/>
      <c r="P22" s="944"/>
      <c r="Q22" s="944"/>
      <c r="R22" s="937"/>
    </row>
    <row r="23" spans="2:18" s="928" customFormat="1" ht="15" customHeight="1">
      <c r="B23" s="942"/>
      <c r="C23" s="944"/>
      <c r="D23" s="988" t="s">
        <v>2437</v>
      </c>
      <c r="E23" s="944"/>
      <c r="F23" s="944"/>
      <c r="G23" s="944"/>
      <c r="H23" s="944"/>
      <c r="I23" s="944"/>
      <c r="J23" s="944"/>
      <c r="K23" s="944"/>
      <c r="L23" s="944"/>
      <c r="M23" s="944"/>
      <c r="N23" s="944"/>
      <c r="O23" s="944"/>
      <c r="P23" s="944"/>
      <c r="Q23" s="944"/>
      <c r="R23" s="937"/>
    </row>
    <row r="24" spans="2:18" s="1032" customFormat="1" ht="15.75" customHeight="1">
      <c r="B24" s="1035"/>
      <c r="C24" s="1034"/>
      <c r="D24" s="1034"/>
      <c r="E24" s="1531"/>
      <c r="F24" s="1532"/>
      <c r="G24" s="1532"/>
      <c r="H24" s="1532"/>
      <c r="I24" s="1532"/>
      <c r="J24" s="1532"/>
      <c r="K24" s="1532"/>
      <c r="L24" s="1532"/>
      <c r="M24" s="1034"/>
      <c r="N24" s="1034"/>
      <c r="O24" s="1034"/>
      <c r="P24" s="1034"/>
      <c r="Q24" s="1034"/>
      <c r="R24" s="1033"/>
    </row>
    <row r="25" spans="2:18" s="928" customFormat="1" ht="7.5" customHeight="1">
      <c r="B25" s="942"/>
      <c r="C25" s="944"/>
      <c r="D25" s="944"/>
      <c r="E25" s="944"/>
      <c r="F25" s="944"/>
      <c r="G25" s="944"/>
      <c r="H25" s="944"/>
      <c r="I25" s="944"/>
      <c r="J25" s="944"/>
      <c r="K25" s="944"/>
      <c r="L25" s="944"/>
      <c r="M25" s="944"/>
      <c r="N25" s="944"/>
      <c r="O25" s="944"/>
      <c r="P25" s="944"/>
      <c r="Q25" s="944"/>
      <c r="R25" s="937"/>
    </row>
    <row r="26" spans="2:18" s="928" customFormat="1" ht="7.5" customHeight="1">
      <c r="B26" s="942"/>
      <c r="C26" s="944"/>
      <c r="D26" s="976"/>
      <c r="E26" s="976"/>
      <c r="F26" s="976"/>
      <c r="G26" s="976"/>
      <c r="H26" s="976"/>
      <c r="I26" s="976"/>
      <c r="J26" s="976"/>
      <c r="K26" s="976"/>
      <c r="L26" s="976"/>
      <c r="M26" s="976"/>
      <c r="N26" s="976"/>
      <c r="O26" s="976"/>
      <c r="P26" s="976"/>
      <c r="Q26" s="944"/>
      <c r="R26" s="937"/>
    </row>
    <row r="27" spans="2:18" s="928" customFormat="1" ht="15" customHeight="1">
      <c r="B27" s="942"/>
      <c r="C27" s="944"/>
      <c r="D27" s="1031" t="s">
        <v>2384</v>
      </c>
      <c r="E27" s="944"/>
      <c r="F27" s="944"/>
      <c r="G27" s="944"/>
      <c r="H27" s="944"/>
      <c r="I27" s="944"/>
      <c r="J27" s="944"/>
      <c r="K27" s="944"/>
      <c r="L27" s="944"/>
      <c r="M27" s="1533">
        <f>$N$88</f>
        <v>0</v>
      </c>
      <c r="N27" s="1527"/>
      <c r="O27" s="1527"/>
      <c r="P27" s="1527"/>
      <c r="Q27" s="944"/>
      <c r="R27" s="937"/>
    </row>
    <row r="28" spans="2:18" s="928" customFormat="1" ht="15" customHeight="1">
      <c r="B28" s="942"/>
      <c r="C28" s="944"/>
      <c r="D28" s="1030" t="s">
        <v>2436</v>
      </c>
      <c r="E28" s="944"/>
      <c r="F28" s="944"/>
      <c r="G28" s="944"/>
      <c r="H28" s="944"/>
      <c r="I28" s="944"/>
      <c r="J28" s="944"/>
      <c r="K28" s="944"/>
      <c r="L28" s="944"/>
      <c r="M28" s="1533">
        <f>$N$102</f>
        <v>0</v>
      </c>
      <c r="N28" s="1527"/>
      <c r="O28" s="1527"/>
      <c r="P28" s="1527"/>
      <c r="Q28" s="944"/>
      <c r="R28" s="937"/>
    </row>
    <row r="29" spans="2:18" s="928" customFormat="1" ht="7.5" customHeight="1">
      <c r="B29" s="942"/>
      <c r="C29" s="944"/>
      <c r="D29" s="944"/>
      <c r="E29" s="944"/>
      <c r="F29" s="944"/>
      <c r="G29" s="944"/>
      <c r="H29" s="944"/>
      <c r="I29" s="944"/>
      <c r="J29" s="944"/>
      <c r="K29" s="944"/>
      <c r="L29" s="944"/>
      <c r="M29" s="944"/>
      <c r="N29" s="944"/>
      <c r="O29" s="944"/>
      <c r="P29" s="944"/>
      <c r="Q29" s="944"/>
      <c r="R29" s="937"/>
    </row>
    <row r="30" spans="2:18" s="928" customFormat="1" ht="26.25" customHeight="1">
      <c r="B30" s="942"/>
      <c r="C30" s="944"/>
      <c r="D30" s="1029" t="s">
        <v>2435</v>
      </c>
      <c r="E30" s="944"/>
      <c r="F30" s="944"/>
      <c r="G30" s="944"/>
      <c r="H30" s="944"/>
      <c r="I30" s="944"/>
      <c r="J30" s="944"/>
      <c r="K30" s="944"/>
      <c r="L30" s="944"/>
      <c r="M30" s="1534">
        <f>ROUND($M$27+$M$28,2)</f>
        <v>0</v>
      </c>
      <c r="N30" s="1527"/>
      <c r="O30" s="1527"/>
      <c r="P30" s="1527"/>
      <c r="Q30" s="944"/>
      <c r="R30" s="937"/>
    </row>
    <row r="31" spans="2:18" s="928" customFormat="1" ht="7.5" customHeight="1">
      <c r="B31" s="942"/>
      <c r="C31" s="944"/>
      <c r="D31" s="976"/>
      <c r="E31" s="976"/>
      <c r="F31" s="976"/>
      <c r="G31" s="976"/>
      <c r="H31" s="976"/>
      <c r="I31" s="976"/>
      <c r="J31" s="976"/>
      <c r="K31" s="976"/>
      <c r="L31" s="976"/>
      <c r="M31" s="976"/>
      <c r="N31" s="976"/>
      <c r="O31" s="976"/>
      <c r="P31" s="976"/>
      <c r="Q31" s="944"/>
      <c r="R31" s="937"/>
    </row>
    <row r="32" spans="2:18" s="928" customFormat="1" ht="15" customHeight="1">
      <c r="B32" s="942"/>
      <c r="C32" s="944"/>
      <c r="D32" s="1028" t="s">
        <v>2391</v>
      </c>
      <c r="E32" s="1028" t="s">
        <v>1256</v>
      </c>
      <c r="F32" s="1027">
        <v>0.21</v>
      </c>
      <c r="G32" s="1026" t="s">
        <v>2430</v>
      </c>
      <c r="H32" s="1535">
        <f>ROUND((((SUM($BE$102:$BE$109)+SUM($BE$127:$BE$193))+SUM($BE$195:$BE$199))),2)</f>
        <v>0</v>
      </c>
      <c r="I32" s="1527"/>
      <c r="J32" s="1527"/>
      <c r="K32" s="944"/>
      <c r="L32" s="944"/>
      <c r="M32" s="1535">
        <f>ROUND(((ROUND((SUM($BE$102:$BE$109)+SUM($BE$127:$BE$193)),2)*$F$32)+SUM($BE$195:$BE$199)*$F$32),2)</f>
        <v>0</v>
      </c>
      <c r="N32" s="1527"/>
      <c r="O32" s="1527"/>
      <c r="P32" s="1527"/>
      <c r="Q32" s="944"/>
      <c r="R32" s="937"/>
    </row>
    <row r="33" spans="2:18" s="928" customFormat="1" ht="15" customHeight="1">
      <c r="B33" s="942"/>
      <c r="C33" s="944"/>
      <c r="D33" s="944"/>
      <c r="E33" s="1028" t="s">
        <v>2434</v>
      </c>
      <c r="F33" s="1027">
        <v>0.15</v>
      </c>
      <c r="G33" s="1026" t="s">
        <v>2430</v>
      </c>
      <c r="H33" s="1535">
        <f>ROUND((((SUM($BF$102:$BF$109)+SUM($BF$127:$BF$193))+SUM($BF$195:$BF$199))),2)</f>
        <v>0</v>
      </c>
      <c r="I33" s="1527"/>
      <c r="J33" s="1527"/>
      <c r="K33" s="944"/>
      <c r="L33" s="944"/>
      <c r="M33" s="1535">
        <f>ROUND(((ROUND((SUM($BF$102:$BF$109)+SUM($BF$127:$BF$193)),2)*$F$33)+SUM($BF$195:$BF$199)*$F$33),2)</f>
        <v>0</v>
      </c>
      <c r="N33" s="1527"/>
      <c r="O33" s="1527"/>
      <c r="P33" s="1527"/>
      <c r="Q33" s="944"/>
      <c r="R33" s="937"/>
    </row>
    <row r="34" spans="2:18" s="928" customFormat="1" ht="15" customHeight="1" hidden="1">
      <c r="B34" s="942"/>
      <c r="C34" s="944"/>
      <c r="D34" s="944"/>
      <c r="E34" s="1028" t="s">
        <v>2433</v>
      </c>
      <c r="F34" s="1027">
        <v>0.21</v>
      </c>
      <c r="G34" s="1026" t="s">
        <v>2430</v>
      </c>
      <c r="H34" s="1535">
        <f>ROUND((((SUM($BG$102:$BG$109)+SUM($BG$127:$BG$193))+SUM($BG$195:$BG$199))),2)</f>
        <v>0</v>
      </c>
      <c r="I34" s="1527"/>
      <c r="J34" s="1527"/>
      <c r="K34" s="944"/>
      <c r="L34" s="944"/>
      <c r="M34" s="1535">
        <v>0</v>
      </c>
      <c r="N34" s="1527"/>
      <c r="O34" s="1527"/>
      <c r="P34" s="1527"/>
      <c r="Q34" s="944"/>
      <c r="R34" s="937"/>
    </row>
    <row r="35" spans="2:18" s="928" customFormat="1" ht="15" customHeight="1" hidden="1">
      <c r="B35" s="942"/>
      <c r="C35" s="944"/>
      <c r="D35" s="944"/>
      <c r="E35" s="1028" t="s">
        <v>2432</v>
      </c>
      <c r="F35" s="1027">
        <v>0.15</v>
      </c>
      <c r="G35" s="1026" t="s">
        <v>2430</v>
      </c>
      <c r="H35" s="1535">
        <f>ROUND((((SUM($BH$102:$BH$109)+SUM($BH$127:$BH$193))+SUM($BH$195:$BH$199))),2)</f>
        <v>0</v>
      </c>
      <c r="I35" s="1527"/>
      <c r="J35" s="1527"/>
      <c r="K35" s="944"/>
      <c r="L35" s="944"/>
      <c r="M35" s="1535">
        <v>0</v>
      </c>
      <c r="N35" s="1527"/>
      <c r="O35" s="1527"/>
      <c r="P35" s="1527"/>
      <c r="Q35" s="944"/>
      <c r="R35" s="937"/>
    </row>
    <row r="36" spans="2:18" s="928" customFormat="1" ht="15" customHeight="1" hidden="1">
      <c r="B36" s="942"/>
      <c r="C36" s="944"/>
      <c r="D36" s="944"/>
      <c r="E36" s="1028" t="s">
        <v>2431</v>
      </c>
      <c r="F36" s="1027">
        <v>0</v>
      </c>
      <c r="G36" s="1026" t="s">
        <v>2430</v>
      </c>
      <c r="H36" s="1535">
        <f>ROUND((((SUM($BI$102:$BI$109)+SUM($BI$127:$BI$193))+SUM($BI$195:$BI$199))),2)</f>
        <v>0</v>
      </c>
      <c r="I36" s="1527"/>
      <c r="J36" s="1527"/>
      <c r="K36" s="944"/>
      <c r="L36" s="944"/>
      <c r="M36" s="1535">
        <v>0</v>
      </c>
      <c r="N36" s="1527"/>
      <c r="O36" s="1527"/>
      <c r="P36" s="1527"/>
      <c r="Q36" s="944"/>
      <c r="R36" s="937"/>
    </row>
    <row r="37" spans="2:18" s="928" customFormat="1" ht="7.5" customHeight="1">
      <c r="B37" s="942"/>
      <c r="C37" s="944"/>
      <c r="D37" s="944"/>
      <c r="E37" s="944"/>
      <c r="F37" s="944"/>
      <c r="G37" s="944"/>
      <c r="H37" s="944"/>
      <c r="I37" s="944"/>
      <c r="J37" s="944"/>
      <c r="K37" s="944"/>
      <c r="L37" s="944"/>
      <c r="M37" s="944"/>
      <c r="N37" s="944"/>
      <c r="O37" s="944"/>
      <c r="P37" s="944"/>
      <c r="Q37" s="944"/>
      <c r="R37" s="937"/>
    </row>
    <row r="38" spans="2:18" s="928" customFormat="1" ht="26.25" customHeight="1">
      <c r="B38" s="942"/>
      <c r="C38" s="994"/>
      <c r="D38" s="1025" t="s">
        <v>2429</v>
      </c>
      <c r="E38" s="1022"/>
      <c r="F38" s="1022"/>
      <c r="G38" s="1024" t="s">
        <v>2428</v>
      </c>
      <c r="H38" s="1023" t="s">
        <v>2427</v>
      </c>
      <c r="I38" s="1022"/>
      <c r="J38" s="1022"/>
      <c r="K38" s="1022"/>
      <c r="L38" s="1536">
        <f>SUM($M$30:$M$36)</f>
        <v>0</v>
      </c>
      <c r="M38" s="1537"/>
      <c r="N38" s="1537"/>
      <c r="O38" s="1537"/>
      <c r="P38" s="1538"/>
      <c r="Q38" s="994"/>
      <c r="R38" s="937"/>
    </row>
    <row r="39" spans="2:18" s="928" customFormat="1" ht="15" customHeight="1">
      <c r="B39" s="942"/>
      <c r="C39" s="944"/>
      <c r="D39" s="944"/>
      <c r="E39" s="944"/>
      <c r="F39" s="944"/>
      <c r="G39" s="944"/>
      <c r="H39" s="944"/>
      <c r="I39" s="944"/>
      <c r="J39" s="944"/>
      <c r="K39" s="944"/>
      <c r="L39" s="944"/>
      <c r="M39" s="944"/>
      <c r="N39" s="944"/>
      <c r="O39" s="944"/>
      <c r="P39" s="944"/>
      <c r="Q39" s="944"/>
      <c r="R39" s="937"/>
    </row>
    <row r="40" spans="2:18" s="928" customFormat="1" ht="15" customHeight="1">
      <c r="B40" s="942"/>
      <c r="C40" s="944"/>
      <c r="D40" s="944"/>
      <c r="E40" s="944"/>
      <c r="F40" s="944"/>
      <c r="G40" s="944"/>
      <c r="H40" s="944"/>
      <c r="I40" s="944"/>
      <c r="J40" s="944"/>
      <c r="K40" s="944"/>
      <c r="L40" s="944"/>
      <c r="M40" s="944"/>
      <c r="N40" s="944"/>
      <c r="O40" s="944"/>
      <c r="P40" s="944"/>
      <c r="Q40" s="944"/>
      <c r="R40" s="937"/>
    </row>
    <row r="41" spans="2:18" s="927" customFormat="1" ht="14.25" customHeight="1">
      <c r="B41" s="1019"/>
      <c r="C41" s="1016"/>
      <c r="D41" s="1016"/>
      <c r="E41" s="1016"/>
      <c r="F41" s="1016"/>
      <c r="G41" s="1016"/>
      <c r="H41" s="1016"/>
      <c r="I41" s="1016"/>
      <c r="J41" s="1016"/>
      <c r="K41" s="1016"/>
      <c r="L41" s="1016"/>
      <c r="M41" s="1016"/>
      <c r="N41" s="1016"/>
      <c r="O41" s="1016"/>
      <c r="P41" s="1016"/>
      <c r="Q41" s="1016"/>
      <c r="R41" s="1015"/>
    </row>
    <row r="42" spans="2:18" s="927" customFormat="1" ht="14.25" customHeight="1">
      <c r="B42" s="1019"/>
      <c r="C42" s="1016"/>
      <c r="D42" s="1016"/>
      <c r="E42" s="1016"/>
      <c r="F42" s="1016"/>
      <c r="G42" s="1016"/>
      <c r="H42" s="1016"/>
      <c r="I42" s="1016"/>
      <c r="J42" s="1016"/>
      <c r="K42" s="1016"/>
      <c r="L42" s="1016"/>
      <c r="M42" s="1016"/>
      <c r="N42" s="1016"/>
      <c r="O42" s="1016"/>
      <c r="P42" s="1016"/>
      <c r="Q42" s="1016"/>
      <c r="R42" s="1015"/>
    </row>
    <row r="43" spans="2:18" s="927" customFormat="1" ht="14.25" customHeight="1">
      <c r="B43" s="1019"/>
      <c r="C43" s="1016"/>
      <c r="D43" s="1016"/>
      <c r="E43" s="1016"/>
      <c r="F43" s="1016"/>
      <c r="G43" s="1016"/>
      <c r="H43" s="1016"/>
      <c r="I43" s="1016"/>
      <c r="J43" s="1016"/>
      <c r="K43" s="1016"/>
      <c r="L43" s="1016"/>
      <c r="M43" s="1016"/>
      <c r="N43" s="1016"/>
      <c r="O43" s="1016"/>
      <c r="P43" s="1016"/>
      <c r="Q43" s="1016"/>
      <c r="R43" s="1015"/>
    </row>
    <row r="44" spans="2:18" s="927" customFormat="1" ht="14.25" customHeight="1">
      <c r="B44" s="1019"/>
      <c r="C44" s="1016"/>
      <c r="D44" s="1016"/>
      <c r="E44" s="1016"/>
      <c r="F44" s="1016"/>
      <c r="G44" s="1016"/>
      <c r="H44" s="1016"/>
      <c r="I44" s="1016"/>
      <c r="J44" s="1016"/>
      <c r="K44" s="1016"/>
      <c r="L44" s="1016"/>
      <c r="M44" s="1016"/>
      <c r="N44" s="1016"/>
      <c r="O44" s="1016"/>
      <c r="P44" s="1016"/>
      <c r="Q44" s="1016"/>
      <c r="R44" s="1015"/>
    </row>
    <row r="45" spans="2:18" s="927" customFormat="1" ht="14.25" customHeight="1">
      <c r="B45" s="1019"/>
      <c r="C45" s="1016"/>
      <c r="D45" s="1016"/>
      <c r="E45" s="1016"/>
      <c r="F45" s="1016"/>
      <c r="G45" s="1016"/>
      <c r="H45" s="1016"/>
      <c r="I45" s="1016"/>
      <c r="J45" s="1016"/>
      <c r="K45" s="1016"/>
      <c r="L45" s="1016"/>
      <c r="M45" s="1016"/>
      <c r="N45" s="1016"/>
      <c r="O45" s="1016"/>
      <c r="P45" s="1016"/>
      <c r="Q45" s="1016"/>
      <c r="R45" s="1015"/>
    </row>
    <row r="46" spans="2:18" s="927" customFormat="1" ht="14.25" customHeight="1">
      <c r="B46" s="1019"/>
      <c r="C46" s="1016"/>
      <c r="D46" s="1016"/>
      <c r="E46" s="1016"/>
      <c r="F46" s="1016"/>
      <c r="G46" s="1016"/>
      <c r="H46" s="1016"/>
      <c r="I46" s="1016"/>
      <c r="J46" s="1016"/>
      <c r="K46" s="1016"/>
      <c r="L46" s="1016"/>
      <c r="M46" s="1016"/>
      <c r="N46" s="1016"/>
      <c r="O46" s="1016"/>
      <c r="P46" s="1016"/>
      <c r="Q46" s="1016"/>
      <c r="R46" s="1015"/>
    </row>
    <row r="47" spans="2:18" s="927" customFormat="1" ht="14.25" customHeight="1">
      <c r="B47" s="1019"/>
      <c r="C47" s="1016"/>
      <c r="D47" s="1016"/>
      <c r="E47" s="1016"/>
      <c r="F47" s="1016"/>
      <c r="G47" s="1016"/>
      <c r="H47" s="1016"/>
      <c r="I47" s="1016"/>
      <c r="J47" s="1016"/>
      <c r="K47" s="1016"/>
      <c r="L47" s="1016"/>
      <c r="M47" s="1016"/>
      <c r="N47" s="1016"/>
      <c r="O47" s="1016"/>
      <c r="P47" s="1016"/>
      <c r="Q47" s="1016"/>
      <c r="R47" s="1015"/>
    </row>
    <row r="48" spans="2:18" s="927" customFormat="1" ht="14.25" customHeight="1">
      <c r="B48" s="1019"/>
      <c r="C48" s="1016"/>
      <c r="D48" s="1016"/>
      <c r="E48" s="1016"/>
      <c r="F48" s="1016"/>
      <c r="G48" s="1016"/>
      <c r="H48" s="1016"/>
      <c r="I48" s="1016"/>
      <c r="J48" s="1016"/>
      <c r="K48" s="1016"/>
      <c r="L48" s="1016"/>
      <c r="M48" s="1016"/>
      <c r="N48" s="1016"/>
      <c r="O48" s="1016"/>
      <c r="P48" s="1016"/>
      <c r="Q48" s="1016"/>
      <c r="R48" s="1015"/>
    </row>
    <row r="49" spans="2:18" s="927" customFormat="1" ht="14.25" customHeight="1">
      <c r="B49" s="1019"/>
      <c r="C49" s="1016"/>
      <c r="D49" s="1016"/>
      <c r="E49" s="1016"/>
      <c r="F49" s="1016"/>
      <c r="G49" s="1016"/>
      <c r="H49" s="1016"/>
      <c r="I49" s="1016"/>
      <c r="J49" s="1016"/>
      <c r="K49" s="1016"/>
      <c r="L49" s="1016"/>
      <c r="M49" s="1016"/>
      <c r="N49" s="1016"/>
      <c r="O49" s="1016"/>
      <c r="P49" s="1016"/>
      <c r="Q49" s="1016"/>
      <c r="R49" s="1015"/>
    </row>
    <row r="50" spans="2:18" s="928" customFormat="1" ht="15.75" customHeight="1">
      <c r="B50" s="942"/>
      <c r="C50" s="944"/>
      <c r="D50" s="1021" t="s">
        <v>2426</v>
      </c>
      <c r="E50" s="976"/>
      <c r="F50" s="976"/>
      <c r="G50" s="976"/>
      <c r="H50" s="1020"/>
      <c r="I50" s="944"/>
      <c r="J50" s="1021" t="s">
        <v>2425</v>
      </c>
      <c r="K50" s="976"/>
      <c r="L50" s="976"/>
      <c r="M50" s="976"/>
      <c r="N50" s="976"/>
      <c r="O50" s="976"/>
      <c r="P50" s="1020"/>
      <c r="Q50" s="944"/>
      <c r="R50" s="937"/>
    </row>
    <row r="51" spans="2:18" s="927" customFormat="1" ht="14.25" customHeight="1">
      <c r="B51" s="1019"/>
      <c r="C51" s="1016"/>
      <c r="D51" s="1018"/>
      <c r="E51" s="1016"/>
      <c r="F51" s="1016"/>
      <c r="G51" s="1016"/>
      <c r="H51" s="1017"/>
      <c r="I51" s="1016"/>
      <c r="J51" s="1018"/>
      <c r="K51" s="1016"/>
      <c r="L51" s="1016"/>
      <c r="M51" s="1016"/>
      <c r="N51" s="1016"/>
      <c r="O51" s="1016"/>
      <c r="P51" s="1017"/>
      <c r="Q51" s="1016"/>
      <c r="R51" s="1015"/>
    </row>
    <row r="52" spans="2:18" s="927" customFormat="1" ht="14.25" customHeight="1">
      <c r="B52" s="1019"/>
      <c r="C52" s="1016"/>
      <c r="D52" s="1018"/>
      <c r="E52" s="1016"/>
      <c r="F52" s="1016"/>
      <c r="G52" s="1016"/>
      <c r="H52" s="1017"/>
      <c r="I52" s="1016"/>
      <c r="J52" s="1018"/>
      <c r="K52" s="1016"/>
      <c r="L52" s="1016"/>
      <c r="M52" s="1016"/>
      <c r="N52" s="1016"/>
      <c r="O52" s="1016"/>
      <c r="P52" s="1017"/>
      <c r="Q52" s="1016"/>
      <c r="R52" s="1015"/>
    </row>
    <row r="53" spans="2:18" s="927" customFormat="1" ht="14.25" customHeight="1">
      <c r="B53" s="1019"/>
      <c r="C53" s="1016"/>
      <c r="D53" s="1018"/>
      <c r="E53" s="1016"/>
      <c r="F53" s="1016"/>
      <c r="G53" s="1016"/>
      <c r="H53" s="1017"/>
      <c r="I53" s="1016"/>
      <c r="J53" s="1018"/>
      <c r="K53" s="1016"/>
      <c r="L53" s="1016"/>
      <c r="M53" s="1016"/>
      <c r="N53" s="1016"/>
      <c r="O53" s="1016"/>
      <c r="P53" s="1017"/>
      <c r="Q53" s="1016"/>
      <c r="R53" s="1015"/>
    </row>
    <row r="54" spans="2:18" s="927" customFormat="1" ht="14.25" customHeight="1">
      <c r="B54" s="1019"/>
      <c r="C54" s="1016"/>
      <c r="D54" s="1018"/>
      <c r="E54" s="1016"/>
      <c r="F54" s="1016"/>
      <c r="G54" s="1016"/>
      <c r="H54" s="1017"/>
      <c r="I54" s="1016"/>
      <c r="J54" s="1018"/>
      <c r="K54" s="1016"/>
      <c r="L54" s="1016"/>
      <c r="M54" s="1016"/>
      <c r="N54" s="1016"/>
      <c r="O54" s="1016"/>
      <c r="P54" s="1017"/>
      <c r="Q54" s="1016"/>
      <c r="R54" s="1015"/>
    </row>
    <row r="55" spans="2:18" s="927" customFormat="1" ht="14.25" customHeight="1">
      <c r="B55" s="1019"/>
      <c r="C55" s="1016"/>
      <c r="D55" s="1018"/>
      <c r="E55" s="1016"/>
      <c r="F55" s="1016"/>
      <c r="G55" s="1016"/>
      <c r="H55" s="1017"/>
      <c r="I55" s="1016"/>
      <c r="J55" s="1018"/>
      <c r="K55" s="1016"/>
      <c r="L55" s="1016"/>
      <c r="M55" s="1016"/>
      <c r="N55" s="1016"/>
      <c r="O55" s="1016"/>
      <c r="P55" s="1017"/>
      <c r="Q55" s="1016"/>
      <c r="R55" s="1015"/>
    </row>
    <row r="56" spans="2:18" s="927" customFormat="1" ht="14.25" customHeight="1">
      <c r="B56" s="1019"/>
      <c r="C56" s="1016"/>
      <c r="D56" s="1018"/>
      <c r="E56" s="1016"/>
      <c r="F56" s="1016"/>
      <c r="G56" s="1016"/>
      <c r="H56" s="1017"/>
      <c r="I56" s="1016"/>
      <c r="J56" s="1018"/>
      <c r="K56" s="1016"/>
      <c r="L56" s="1016"/>
      <c r="M56" s="1016"/>
      <c r="N56" s="1016"/>
      <c r="O56" s="1016"/>
      <c r="P56" s="1017"/>
      <c r="Q56" s="1016"/>
      <c r="R56" s="1015"/>
    </row>
    <row r="57" spans="2:18" s="927" customFormat="1" ht="14.25" customHeight="1">
      <c r="B57" s="1019"/>
      <c r="C57" s="1016"/>
      <c r="D57" s="1018"/>
      <c r="E57" s="1016"/>
      <c r="F57" s="1016"/>
      <c r="G57" s="1016"/>
      <c r="H57" s="1017"/>
      <c r="I57" s="1016"/>
      <c r="J57" s="1018"/>
      <c r="K57" s="1016"/>
      <c r="L57" s="1016"/>
      <c r="M57" s="1016"/>
      <c r="N57" s="1016"/>
      <c r="O57" s="1016"/>
      <c r="P57" s="1017"/>
      <c r="Q57" s="1016"/>
      <c r="R57" s="1015"/>
    </row>
    <row r="58" spans="2:18" s="927" customFormat="1" ht="14.25" customHeight="1">
      <c r="B58" s="1019"/>
      <c r="C58" s="1016"/>
      <c r="D58" s="1018"/>
      <c r="E58" s="1016"/>
      <c r="F58" s="1016"/>
      <c r="G58" s="1016"/>
      <c r="H58" s="1017"/>
      <c r="I58" s="1016"/>
      <c r="J58" s="1018"/>
      <c r="K58" s="1016"/>
      <c r="L58" s="1016"/>
      <c r="M58" s="1016"/>
      <c r="N58" s="1016"/>
      <c r="O58" s="1016"/>
      <c r="P58" s="1017"/>
      <c r="Q58" s="1016"/>
      <c r="R58" s="1015"/>
    </row>
    <row r="59" spans="2:18" s="928" customFormat="1" ht="15.75" customHeight="1">
      <c r="B59" s="942"/>
      <c r="C59" s="944"/>
      <c r="D59" s="1014" t="s">
        <v>2422</v>
      </c>
      <c r="E59" s="934"/>
      <c r="F59" s="934"/>
      <c r="G59" s="1013" t="s">
        <v>2421</v>
      </c>
      <c r="H59" s="933"/>
      <c r="I59" s="944"/>
      <c r="J59" s="1014" t="s">
        <v>2422</v>
      </c>
      <c r="K59" s="934"/>
      <c r="L59" s="934"/>
      <c r="M59" s="934"/>
      <c r="N59" s="1013" t="s">
        <v>2421</v>
      </c>
      <c r="O59" s="934"/>
      <c r="P59" s="933"/>
      <c r="Q59" s="944"/>
      <c r="R59" s="937"/>
    </row>
    <row r="60" spans="2:18" s="927" customFormat="1" ht="14.25" customHeight="1">
      <c r="B60" s="1019"/>
      <c r="C60" s="1016"/>
      <c r="D60" s="1016"/>
      <c r="E60" s="1016"/>
      <c r="F60" s="1016"/>
      <c r="G60" s="1016"/>
      <c r="H60" s="1016"/>
      <c r="I60" s="1016"/>
      <c r="J60" s="1016"/>
      <c r="K60" s="1016"/>
      <c r="L60" s="1016"/>
      <c r="M60" s="1016"/>
      <c r="N60" s="1016"/>
      <c r="O60" s="1016"/>
      <c r="P60" s="1016"/>
      <c r="Q60" s="1016"/>
      <c r="R60" s="1015"/>
    </row>
    <row r="61" spans="2:18" s="928" customFormat="1" ht="15.75" customHeight="1">
      <c r="B61" s="942"/>
      <c r="C61" s="944"/>
      <c r="D61" s="1021" t="s">
        <v>2424</v>
      </c>
      <c r="E61" s="976"/>
      <c r="F61" s="976"/>
      <c r="G61" s="976"/>
      <c r="H61" s="1020"/>
      <c r="I61" s="944"/>
      <c r="J61" s="1021" t="s">
        <v>2423</v>
      </c>
      <c r="K61" s="976"/>
      <c r="L61" s="976"/>
      <c r="M61" s="976"/>
      <c r="N61" s="976"/>
      <c r="O61" s="976"/>
      <c r="P61" s="1020"/>
      <c r="Q61" s="944"/>
      <c r="R61" s="937"/>
    </row>
    <row r="62" spans="2:18" s="927" customFormat="1" ht="14.25" customHeight="1">
      <c r="B62" s="1019"/>
      <c r="C62" s="1016"/>
      <c r="D62" s="1018"/>
      <c r="E62" s="1016"/>
      <c r="F62" s="1016"/>
      <c r="G62" s="1016"/>
      <c r="H62" s="1017"/>
      <c r="I62" s="1016"/>
      <c r="J62" s="1018"/>
      <c r="K62" s="1016"/>
      <c r="L62" s="1016"/>
      <c r="M62" s="1016"/>
      <c r="N62" s="1016"/>
      <c r="O62" s="1016"/>
      <c r="P62" s="1017"/>
      <c r="Q62" s="1016"/>
      <c r="R62" s="1015"/>
    </row>
    <row r="63" spans="2:18" s="927" customFormat="1" ht="14.25" customHeight="1">
      <c r="B63" s="1019"/>
      <c r="C63" s="1016"/>
      <c r="D63" s="1018"/>
      <c r="E63" s="1016"/>
      <c r="F63" s="1016"/>
      <c r="G63" s="1016"/>
      <c r="H63" s="1017"/>
      <c r="I63" s="1016"/>
      <c r="J63" s="1018"/>
      <c r="K63" s="1016"/>
      <c r="L63" s="1016"/>
      <c r="M63" s="1016"/>
      <c r="N63" s="1016"/>
      <c r="O63" s="1016"/>
      <c r="P63" s="1017"/>
      <c r="Q63" s="1016"/>
      <c r="R63" s="1015"/>
    </row>
    <row r="64" spans="2:18" s="927" customFormat="1" ht="14.25" customHeight="1">
      <c r="B64" s="1019"/>
      <c r="C64" s="1016"/>
      <c r="D64" s="1018"/>
      <c r="E64" s="1016"/>
      <c r="F64" s="1016"/>
      <c r="G64" s="1016"/>
      <c r="H64" s="1017"/>
      <c r="I64" s="1016"/>
      <c r="J64" s="1018"/>
      <c r="K64" s="1016"/>
      <c r="L64" s="1016"/>
      <c r="M64" s="1016"/>
      <c r="N64" s="1016"/>
      <c r="O64" s="1016"/>
      <c r="P64" s="1017"/>
      <c r="Q64" s="1016"/>
      <c r="R64" s="1015"/>
    </row>
    <row r="65" spans="2:18" s="927" customFormat="1" ht="14.25" customHeight="1">
      <c r="B65" s="1019"/>
      <c r="C65" s="1016"/>
      <c r="D65" s="1018"/>
      <c r="E65" s="1016"/>
      <c r="F65" s="1016"/>
      <c r="G65" s="1016"/>
      <c r="H65" s="1017"/>
      <c r="I65" s="1016"/>
      <c r="J65" s="1018"/>
      <c r="K65" s="1016"/>
      <c r="L65" s="1016"/>
      <c r="M65" s="1016"/>
      <c r="N65" s="1016"/>
      <c r="O65" s="1016"/>
      <c r="P65" s="1017"/>
      <c r="Q65" s="1016"/>
      <c r="R65" s="1015"/>
    </row>
    <row r="66" spans="2:18" s="927" customFormat="1" ht="14.25" customHeight="1">
      <c r="B66" s="1019"/>
      <c r="C66" s="1016"/>
      <c r="D66" s="1018"/>
      <c r="E66" s="1016"/>
      <c r="F66" s="1016"/>
      <c r="G66" s="1016"/>
      <c r="H66" s="1017"/>
      <c r="I66" s="1016"/>
      <c r="J66" s="1018"/>
      <c r="K66" s="1016"/>
      <c r="L66" s="1016"/>
      <c r="M66" s="1016"/>
      <c r="N66" s="1016"/>
      <c r="O66" s="1016"/>
      <c r="P66" s="1017"/>
      <c r="Q66" s="1016"/>
      <c r="R66" s="1015"/>
    </row>
    <row r="67" spans="2:18" s="927" customFormat="1" ht="14.25" customHeight="1">
      <c r="B67" s="1019"/>
      <c r="C67" s="1016"/>
      <c r="D67" s="1018"/>
      <c r="E67" s="1016"/>
      <c r="F67" s="1016"/>
      <c r="G67" s="1016"/>
      <c r="H67" s="1017"/>
      <c r="I67" s="1016"/>
      <c r="J67" s="1018"/>
      <c r="K67" s="1016"/>
      <c r="L67" s="1016"/>
      <c r="M67" s="1016"/>
      <c r="N67" s="1016"/>
      <c r="O67" s="1016"/>
      <c r="P67" s="1017"/>
      <c r="Q67" s="1016"/>
      <c r="R67" s="1015"/>
    </row>
    <row r="68" spans="2:18" s="927" customFormat="1" ht="14.25" customHeight="1">
      <c r="B68" s="1019"/>
      <c r="C68" s="1016"/>
      <c r="D68" s="1018"/>
      <c r="E68" s="1016"/>
      <c r="F68" s="1016"/>
      <c r="G68" s="1016"/>
      <c r="H68" s="1017"/>
      <c r="I68" s="1016"/>
      <c r="J68" s="1018"/>
      <c r="K68" s="1016"/>
      <c r="L68" s="1016"/>
      <c r="M68" s="1016"/>
      <c r="N68" s="1016"/>
      <c r="O68" s="1016"/>
      <c r="P68" s="1017"/>
      <c r="Q68" s="1016"/>
      <c r="R68" s="1015"/>
    </row>
    <row r="69" spans="2:18" s="927" customFormat="1" ht="14.25" customHeight="1">
      <c r="B69" s="1019"/>
      <c r="C69" s="1016"/>
      <c r="D69" s="1018"/>
      <c r="E69" s="1016"/>
      <c r="F69" s="1016"/>
      <c r="G69" s="1016"/>
      <c r="H69" s="1017"/>
      <c r="I69" s="1016"/>
      <c r="J69" s="1018"/>
      <c r="K69" s="1016"/>
      <c r="L69" s="1016"/>
      <c r="M69" s="1016"/>
      <c r="N69" s="1016"/>
      <c r="O69" s="1016"/>
      <c r="P69" s="1017"/>
      <c r="Q69" s="1016"/>
      <c r="R69" s="1015"/>
    </row>
    <row r="70" spans="2:18" s="928" customFormat="1" ht="15.75" customHeight="1">
      <c r="B70" s="942"/>
      <c r="C70" s="944"/>
      <c r="D70" s="1014" t="s">
        <v>2422</v>
      </c>
      <c r="E70" s="934"/>
      <c r="F70" s="934"/>
      <c r="G70" s="1013" t="s">
        <v>2421</v>
      </c>
      <c r="H70" s="933"/>
      <c r="I70" s="944"/>
      <c r="J70" s="1014" t="s">
        <v>2422</v>
      </c>
      <c r="K70" s="934"/>
      <c r="L70" s="934"/>
      <c r="M70" s="934"/>
      <c r="N70" s="1013" t="s">
        <v>2421</v>
      </c>
      <c r="O70" s="934"/>
      <c r="P70" s="933"/>
      <c r="Q70" s="944"/>
      <c r="R70" s="937"/>
    </row>
    <row r="71" spans="2:18" s="928" customFormat="1" ht="15" customHeight="1">
      <c r="B71" s="931"/>
      <c r="C71" s="930"/>
      <c r="D71" s="930"/>
      <c r="E71" s="930"/>
      <c r="F71" s="930"/>
      <c r="G71" s="930"/>
      <c r="H71" s="930"/>
      <c r="I71" s="930"/>
      <c r="J71" s="930"/>
      <c r="K71" s="930"/>
      <c r="L71" s="930"/>
      <c r="M71" s="930"/>
      <c r="N71" s="930"/>
      <c r="O71" s="930"/>
      <c r="P71" s="930"/>
      <c r="Q71" s="930"/>
      <c r="R71" s="929"/>
    </row>
    <row r="75" spans="2:18" s="928" customFormat="1" ht="7.5" customHeight="1">
      <c r="B75" s="1012"/>
      <c r="C75" s="1011"/>
      <c r="D75" s="1011"/>
      <c r="E75" s="1011"/>
      <c r="F75" s="1011"/>
      <c r="G75" s="1011"/>
      <c r="H75" s="1011"/>
      <c r="I75" s="1011"/>
      <c r="J75" s="1011"/>
      <c r="K75" s="1011"/>
      <c r="L75" s="1011"/>
      <c r="M75" s="1011"/>
      <c r="N75" s="1011"/>
      <c r="O75" s="1011"/>
      <c r="P75" s="1011"/>
      <c r="Q75" s="1011"/>
      <c r="R75" s="1010"/>
    </row>
    <row r="76" spans="2:21" s="928" customFormat="1" ht="37.5" customHeight="1">
      <c r="B76" s="942"/>
      <c r="C76" s="1523" t="s">
        <v>2420</v>
      </c>
      <c r="D76" s="1527"/>
      <c r="E76" s="1527"/>
      <c r="F76" s="1527"/>
      <c r="G76" s="1527"/>
      <c r="H76" s="1527"/>
      <c r="I76" s="1527"/>
      <c r="J76" s="1527"/>
      <c r="K76" s="1527"/>
      <c r="L76" s="1527"/>
      <c r="M76" s="1527"/>
      <c r="N76" s="1527"/>
      <c r="O76" s="1527"/>
      <c r="P76" s="1527"/>
      <c r="Q76" s="1527"/>
      <c r="R76" s="937"/>
      <c r="T76" s="944"/>
      <c r="U76" s="944"/>
    </row>
    <row r="77" spans="2:21" s="928" customFormat="1" ht="7.5" customHeight="1">
      <c r="B77" s="942"/>
      <c r="C77" s="944"/>
      <c r="D77" s="944"/>
      <c r="E77" s="944"/>
      <c r="F77" s="944"/>
      <c r="G77" s="944"/>
      <c r="H77" s="944"/>
      <c r="I77" s="944"/>
      <c r="J77" s="944"/>
      <c r="K77" s="944"/>
      <c r="L77" s="944"/>
      <c r="M77" s="944"/>
      <c r="N77" s="944"/>
      <c r="O77" s="944"/>
      <c r="P77" s="944"/>
      <c r="Q77" s="944"/>
      <c r="R77" s="937"/>
      <c r="T77" s="944"/>
      <c r="U77" s="944"/>
    </row>
    <row r="78" spans="2:21" s="928" customFormat="1" ht="30.75" customHeight="1">
      <c r="B78" s="942"/>
      <c r="C78" s="988" t="s">
        <v>2404</v>
      </c>
      <c r="D78" s="944"/>
      <c r="E78" s="944"/>
      <c r="F78" s="1525" t="str">
        <f>$F$6</f>
        <v>Hight-tech výukový pavilon  ČZU   - ZMĚNA</v>
      </c>
      <c r="G78" s="1527"/>
      <c r="H78" s="1527"/>
      <c r="I78" s="1527"/>
      <c r="J78" s="1527"/>
      <c r="K78" s="1527"/>
      <c r="L78" s="1527"/>
      <c r="M78" s="1527"/>
      <c r="N78" s="1527"/>
      <c r="O78" s="1527"/>
      <c r="P78" s="1527"/>
      <c r="Q78" s="944"/>
      <c r="R78" s="937"/>
      <c r="T78" s="944"/>
      <c r="U78" s="944"/>
    </row>
    <row r="79" spans="2:21" s="928" customFormat="1" ht="37.5" customHeight="1">
      <c r="B79" s="942"/>
      <c r="C79" s="990" t="s">
        <v>2403</v>
      </c>
      <c r="D79" s="944"/>
      <c r="E79" s="944"/>
      <c r="F79" s="1539" t="str">
        <f>$F$7</f>
        <v>13 - Areálová přípojka datovývh sítí SO 13 - stavební část</v>
      </c>
      <c r="G79" s="1527"/>
      <c r="H79" s="1527"/>
      <c r="I79" s="1527"/>
      <c r="J79" s="1527"/>
      <c r="K79" s="1527"/>
      <c r="L79" s="1527"/>
      <c r="M79" s="1527"/>
      <c r="N79" s="1527"/>
      <c r="O79" s="1527"/>
      <c r="P79" s="1527"/>
      <c r="Q79" s="944"/>
      <c r="R79" s="937"/>
      <c r="T79" s="944"/>
      <c r="U79" s="944"/>
    </row>
    <row r="80" spans="2:21" s="928" customFormat="1" ht="7.5" customHeight="1">
      <c r="B80" s="942"/>
      <c r="C80" s="944"/>
      <c r="D80" s="944"/>
      <c r="E80" s="944"/>
      <c r="F80" s="944"/>
      <c r="G80" s="944"/>
      <c r="H80" s="944"/>
      <c r="I80" s="944"/>
      <c r="J80" s="944"/>
      <c r="K80" s="944"/>
      <c r="L80" s="944"/>
      <c r="M80" s="944"/>
      <c r="N80" s="944"/>
      <c r="O80" s="944"/>
      <c r="P80" s="944"/>
      <c r="Q80" s="944"/>
      <c r="R80" s="937"/>
      <c r="T80" s="944"/>
      <c r="U80" s="944"/>
    </row>
    <row r="81" spans="2:21" s="928" customFormat="1" ht="18.75" customHeight="1">
      <c r="B81" s="942"/>
      <c r="C81" s="988" t="s">
        <v>2402</v>
      </c>
      <c r="D81" s="944"/>
      <c r="E81" s="944"/>
      <c r="F81" s="989" t="str">
        <f>$F$9</f>
        <v>Praha 6</v>
      </c>
      <c r="G81" s="944"/>
      <c r="H81" s="944"/>
      <c r="I81" s="944"/>
      <c r="J81" s="944"/>
      <c r="K81" s="988" t="s">
        <v>2401</v>
      </c>
      <c r="L81" s="944"/>
      <c r="M81" s="1540" t="str">
        <f>IF($O$9="","",$O$9)</f>
        <v>04.09.2017</v>
      </c>
      <c r="N81" s="1527"/>
      <c r="O81" s="1527"/>
      <c r="P81" s="1527"/>
      <c r="Q81" s="944"/>
      <c r="R81" s="937"/>
      <c r="T81" s="944"/>
      <c r="U81" s="944"/>
    </row>
    <row r="82" spans="2:21" s="928" customFormat="1" ht="7.5" customHeight="1">
      <c r="B82" s="942"/>
      <c r="C82" s="944"/>
      <c r="D82" s="944"/>
      <c r="E82" s="944"/>
      <c r="F82" s="944"/>
      <c r="G82" s="944"/>
      <c r="H82" s="944"/>
      <c r="I82" s="944"/>
      <c r="J82" s="944"/>
      <c r="K82" s="944"/>
      <c r="L82" s="944"/>
      <c r="M82" s="944"/>
      <c r="N82" s="944"/>
      <c r="O82" s="944"/>
      <c r="P82" s="944"/>
      <c r="Q82" s="944"/>
      <c r="R82" s="937"/>
      <c r="T82" s="944"/>
      <c r="U82" s="944"/>
    </row>
    <row r="83" spans="2:21" s="928" customFormat="1" ht="15.75" customHeight="1">
      <c r="B83" s="942"/>
      <c r="C83" s="988" t="s">
        <v>2400</v>
      </c>
      <c r="D83" s="944"/>
      <c r="E83" s="944"/>
      <c r="F83" s="989" t="str">
        <f>$E$12</f>
        <v>ČZU, Praha 6</v>
      </c>
      <c r="G83" s="944"/>
      <c r="H83" s="944"/>
      <c r="I83" s="944"/>
      <c r="J83" s="944"/>
      <c r="K83" s="988" t="s">
        <v>2399</v>
      </c>
      <c r="L83" s="944"/>
      <c r="M83" s="1529" t="str">
        <f>$E$18</f>
        <v>Ateliér VV</v>
      </c>
      <c r="N83" s="1527"/>
      <c r="O83" s="1527"/>
      <c r="P83" s="1527"/>
      <c r="Q83" s="1527"/>
      <c r="R83" s="937"/>
      <c r="T83" s="944"/>
      <c r="U83" s="944"/>
    </row>
    <row r="84" spans="2:21" s="928" customFormat="1" ht="15" customHeight="1">
      <c r="B84" s="942"/>
      <c r="C84" s="988" t="s">
        <v>2398</v>
      </c>
      <c r="D84" s="944"/>
      <c r="E84" s="944"/>
      <c r="F84" s="989" t="str">
        <f>IF($E$15="","",$E$15)</f>
        <v>Vyplň údaj</v>
      </c>
      <c r="G84" s="944"/>
      <c r="H84" s="944"/>
      <c r="I84" s="944"/>
      <c r="J84" s="944"/>
      <c r="K84" s="988" t="s">
        <v>2397</v>
      </c>
      <c r="L84" s="944"/>
      <c r="M84" s="1529" t="str">
        <f>$E$21</f>
        <v xml:space="preserve"> </v>
      </c>
      <c r="N84" s="1527"/>
      <c r="O84" s="1527"/>
      <c r="P84" s="1527"/>
      <c r="Q84" s="1527"/>
      <c r="R84" s="937"/>
      <c r="T84" s="944"/>
      <c r="U84" s="944"/>
    </row>
    <row r="85" spans="2:21" s="928" customFormat="1" ht="11.25" customHeight="1">
      <c r="B85" s="942"/>
      <c r="C85" s="944"/>
      <c r="D85" s="944"/>
      <c r="E85" s="944"/>
      <c r="F85" s="944"/>
      <c r="G85" s="944"/>
      <c r="H85" s="944"/>
      <c r="I85" s="944"/>
      <c r="J85" s="944"/>
      <c r="K85" s="944"/>
      <c r="L85" s="944"/>
      <c r="M85" s="944"/>
      <c r="N85" s="944"/>
      <c r="O85" s="944"/>
      <c r="P85" s="944"/>
      <c r="Q85" s="944"/>
      <c r="R85" s="937"/>
      <c r="T85" s="944"/>
      <c r="U85" s="944"/>
    </row>
    <row r="86" spans="2:21" s="928" customFormat="1" ht="30" customHeight="1">
      <c r="B86" s="942"/>
      <c r="C86" s="1541" t="s">
        <v>2419</v>
      </c>
      <c r="D86" s="1542"/>
      <c r="E86" s="1542"/>
      <c r="F86" s="1542"/>
      <c r="G86" s="1542"/>
      <c r="H86" s="994"/>
      <c r="I86" s="994"/>
      <c r="J86" s="994"/>
      <c r="K86" s="994"/>
      <c r="L86" s="994"/>
      <c r="M86" s="994"/>
      <c r="N86" s="1541" t="s">
        <v>2418</v>
      </c>
      <c r="O86" s="1527"/>
      <c r="P86" s="1527"/>
      <c r="Q86" s="1527"/>
      <c r="R86" s="937"/>
      <c r="T86" s="944"/>
      <c r="U86" s="944"/>
    </row>
    <row r="87" spans="2:21" s="928" customFormat="1" ht="11.25" customHeight="1">
      <c r="B87" s="942"/>
      <c r="C87" s="944"/>
      <c r="D87" s="944"/>
      <c r="E87" s="944"/>
      <c r="F87" s="944"/>
      <c r="G87" s="944"/>
      <c r="H87" s="944"/>
      <c r="I87" s="944"/>
      <c r="J87" s="944"/>
      <c r="K87" s="944"/>
      <c r="L87" s="944"/>
      <c r="M87" s="944"/>
      <c r="N87" s="944"/>
      <c r="O87" s="944"/>
      <c r="P87" s="944"/>
      <c r="Q87" s="944"/>
      <c r="R87" s="937"/>
      <c r="T87" s="944"/>
      <c r="U87" s="944"/>
    </row>
    <row r="88" spans="2:47" s="928" customFormat="1" ht="30" customHeight="1">
      <c r="B88" s="942"/>
      <c r="C88" s="979" t="s">
        <v>2417</v>
      </c>
      <c r="D88" s="944"/>
      <c r="E88" s="944"/>
      <c r="F88" s="944"/>
      <c r="G88" s="944"/>
      <c r="H88" s="944"/>
      <c r="I88" s="944"/>
      <c r="J88" s="944"/>
      <c r="K88" s="944"/>
      <c r="L88" s="944"/>
      <c r="M88" s="944"/>
      <c r="N88" s="1543">
        <f>$N$127</f>
        <v>0</v>
      </c>
      <c r="O88" s="1527"/>
      <c r="P88" s="1527"/>
      <c r="Q88" s="1527"/>
      <c r="R88" s="937"/>
      <c r="T88" s="944"/>
      <c r="U88" s="944"/>
      <c r="AU88" s="928" t="s">
        <v>1283</v>
      </c>
    </row>
    <row r="89" spans="2:21" s="1003" customFormat="1" ht="25.5" customHeight="1">
      <c r="B89" s="1006"/>
      <c r="C89" s="1004"/>
      <c r="D89" s="1004" t="s">
        <v>2383</v>
      </c>
      <c r="E89" s="1004"/>
      <c r="F89" s="1004"/>
      <c r="G89" s="1004"/>
      <c r="H89" s="1004"/>
      <c r="I89" s="1004"/>
      <c r="J89" s="1004"/>
      <c r="K89" s="1004"/>
      <c r="L89" s="1004"/>
      <c r="M89" s="1004"/>
      <c r="N89" s="1544">
        <f>$N$128</f>
        <v>0</v>
      </c>
      <c r="O89" s="1545"/>
      <c r="P89" s="1545"/>
      <c r="Q89" s="1545"/>
      <c r="R89" s="1005"/>
      <c r="T89" s="1004"/>
      <c r="U89" s="1004"/>
    </row>
    <row r="90" spans="2:21" s="1007" customFormat="1" ht="21" customHeight="1">
      <c r="B90" s="1009"/>
      <c r="C90" s="998"/>
      <c r="D90" s="998" t="s">
        <v>2382</v>
      </c>
      <c r="E90" s="998"/>
      <c r="F90" s="998"/>
      <c r="G90" s="998"/>
      <c r="H90" s="998"/>
      <c r="I90" s="998"/>
      <c r="J90" s="998"/>
      <c r="K90" s="998"/>
      <c r="L90" s="998"/>
      <c r="M90" s="998"/>
      <c r="N90" s="1546">
        <f>$N$129</f>
        <v>0</v>
      </c>
      <c r="O90" s="1547"/>
      <c r="P90" s="1547"/>
      <c r="Q90" s="1547"/>
      <c r="R90" s="1008"/>
      <c r="T90" s="998"/>
      <c r="U90" s="998"/>
    </row>
    <row r="91" spans="2:21" s="1007" customFormat="1" ht="21" customHeight="1">
      <c r="B91" s="1009"/>
      <c r="C91" s="998"/>
      <c r="D91" s="998" t="s">
        <v>2347</v>
      </c>
      <c r="E91" s="998"/>
      <c r="F91" s="998"/>
      <c r="G91" s="998"/>
      <c r="H91" s="998"/>
      <c r="I91" s="998"/>
      <c r="J91" s="998"/>
      <c r="K91" s="998"/>
      <c r="L91" s="998"/>
      <c r="M91" s="998"/>
      <c r="N91" s="1546">
        <f>$N$143</f>
        <v>0</v>
      </c>
      <c r="O91" s="1547"/>
      <c r="P91" s="1547"/>
      <c r="Q91" s="1547"/>
      <c r="R91" s="1008"/>
      <c r="T91" s="998"/>
      <c r="U91" s="998"/>
    </row>
    <row r="92" spans="2:21" s="1007" customFormat="1" ht="21" customHeight="1">
      <c r="B92" s="1009"/>
      <c r="C92" s="998"/>
      <c r="D92" s="998" t="s">
        <v>2278</v>
      </c>
      <c r="E92" s="998"/>
      <c r="F92" s="998"/>
      <c r="G92" s="998"/>
      <c r="H92" s="998"/>
      <c r="I92" s="998"/>
      <c r="J92" s="998"/>
      <c r="K92" s="998"/>
      <c r="L92" s="998"/>
      <c r="M92" s="998"/>
      <c r="N92" s="1546">
        <f>$N$152</f>
        <v>0</v>
      </c>
      <c r="O92" s="1547"/>
      <c r="P92" s="1547"/>
      <c r="Q92" s="1547"/>
      <c r="R92" s="1008"/>
      <c r="T92" s="998"/>
      <c r="U92" s="998"/>
    </row>
    <row r="93" spans="2:21" s="1007" customFormat="1" ht="21" customHeight="1">
      <c r="B93" s="1009"/>
      <c r="C93" s="998"/>
      <c r="D93" s="998" t="s">
        <v>2137</v>
      </c>
      <c r="E93" s="998"/>
      <c r="F93" s="998"/>
      <c r="G93" s="998"/>
      <c r="H93" s="998"/>
      <c r="I93" s="998"/>
      <c r="J93" s="998"/>
      <c r="K93" s="998"/>
      <c r="L93" s="998"/>
      <c r="M93" s="998"/>
      <c r="N93" s="1546">
        <f>$N$156</f>
        <v>0</v>
      </c>
      <c r="O93" s="1547"/>
      <c r="P93" s="1547"/>
      <c r="Q93" s="1547"/>
      <c r="R93" s="1008"/>
      <c r="T93" s="998"/>
      <c r="U93" s="998"/>
    </row>
    <row r="94" spans="2:21" s="1007" customFormat="1" ht="21" customHeight="1">
      <c r="B94" s="1009"/>
      <c r="C94" s="998"/>
      <c r="D94" s="998" t="s">
        <v>2034</v>
      </c>
      <c r="E94" s="998"/>
      <c r="F94" s="998"/>
      <c r="G94" s="998"/>
      <c r="H94" s="998"/>
      <c r="I94" s="998"/>
      <c r="J94" s="998"/>
      <c r="K94" s="998"/>
      <c r="L94" s="998"/>
      <c r="M94" s="998"/>
      <c r="N94" s="1546">
        <f>$N$161</f>
        <v>0</v>
      </c>
      <c r="O94" s="1547"/>
      <c r="P94" s="1547"/>
      <c r="Q94" s="1547"/>
      <c r="R94" s="1008"/>
      <c r="T94" s="998"/>
      <c r="U94" s="998"/>
    </row>
    <row r="95" spans="2:21" s="1007" customFormat="1" ht="21" customHeight="1">
      <c r="B95" s="1009"/>
      <c r="C95" s="998"/>
      <c r="D95" s="998" t="s">
        <v>2031</v>
      </c>
      <c r="E95" s="998"/>
      <c r="F95" s="998"/>
      <c r="G95" s="998"/>
      <c r="H95" s="998"/>
      <c r="I95" s="998"/>
      <c r="J95" s="998"/>
      <c r="K95" s="998"/>
      <c r="L95" s="998"/>
      <c r="M95" s="998"/>
      <c r="N95" s="1546">
        <f>$N$168</f>
        <v>0</v>
      </c>
      <c r="O95" s="1547"/>
      <c r="P95" s="1547"/>
      <c r="Q95" s="1547"/>
      <c r="R95" s="1008"/>
      <c r="T95" s="998"/>
      <c r="U95" s="998"/>
    </row>
    <row r="96" spans="2:21" s="1007" customFormat="1" ht="21" customHeight="1">
      <c r="B96" s="1009"/>
      <c r="C96" s="998"/>
      <c r="D96" s="998" t="s">
        <v>3445</v>
      </c>
      <c r="E96" s="998"/>
      <c r="F96" s="998"/>
      <c r="G96" s="998"/>
      <c r="H96" s="998"/>
      <c r="I96" s="998"/>
      <c r="J96" s="998"/>
      <c r="K96" s="998"/>
      <c r="L96" s="998"/>
      <c r="M96" s="998"/>
      <c r="N96" s="1546">
        <f>$N$176</f>
        <v>0</v>
      </c>
      <c r="O96" s="1547"/>
      <c r="P96" s="1547"/>
      <c r="Q96" s="1547"/>
      <c r="R96" s="1008"/>
      <c r="T96" s="998"/>
      <c r="U96" s="998"/>
    </row>
    <row r="97" spans="2:21" s="1007" customFormat="1" ht="21" customHeight="1">
      <c r="B97" s="1009"/>
      <c r="C97" s="998"/>
      <c r="D97" s="998" t="s">
        <v>1972</v>
      </c>
      <c r="E97" s="998"/>
      <c r="F97" s="998"/>
      <c r="G97" s="998"/>
      <c r="H97" s="998"/>
      <c r="I97" s="998"/>
      <c r="J97" s="998"/>
      <c r="K97" s="998"/>
      <c r="L97" s="998"/>
      <c r="M97" s="998"/>
      <c r="N97" s="1546">
        <f>$N$180</f>
        <v>0</v>
      </c>
      <c r="O97" s="1547"/>
      <c r="P97" s="1547"/>
      <c r="Q97" s="1547"/>
      <c r="R97" s="1008"/>
      <c r="T97" s="998"/>
      <c r="U97" s="998"/>
    </row>
    <row r="98" spans="2:21" s="1003" customFormat="1" ht="25.5" customHeight="1">
      <c r="B98" s="1006"/>
      <c r="C98" s="1004"/>
      <c r="D98" s="1004" t="s">
        <v>1335</v>
      </c>
      <c r="E98" s="1004"/>
      <c r="F98" s="1004"/>
      <c r="G98" s="1004"/>
      <c r="H98" s="1004"/>
      <c r="I98" s="1004"/>
      <c r="J98" s="1004"/>
      <c r="K98" s="1004"/>
      <c r="L98" s="1004"/>
      <c r="M98" s="1004"/>
      <c r="N98" s="1544">
        <f>$N$182</f>
        <v>0</v>
      </c>
      <c r="O98" s="1545"/>
      <c r="P98" s="1545"/>
      <c r="Q98" s="1545"/>
      <c r="R98" s="1005"/>
      <c r="T98" s="1004"/>
      <c r="U98" s="1004"/>
    </row>
    <row r="99" spans="2:21" s="1007" customFormat="1" ht="21" customHeight="1">
      <c r="B99" s="1009"/>
      <c r="C99" s="998"/>
      <c r="D99" s="998" t="s">
        <v>3432</v>
      </c>
      <c r="E99" s="998"/>
      <c r="F99" s="998"/>
      <c r="G99" s="998"/>
      <c r="H99" s="998"/>
      <c r="I99" s="998"/>
      <c r="J99" s="998"/>
      <c r="K99" s="998"/>
      <c r="L99" s="998"/>
      <c r="M99" s="998"/>
      <c r="N99" s="1546">
        <f>$N$183</f>
        <v>0</v>
      </c>
      <c r="O99" s="1547"/>
      <c r="P99" s="1547"/>
      <c r="Q99" s="1547"/>
      <c r="R99" s="1008"/>
      <c r="T99" s="998"/>
      <c r="U99" s="998"/>
    </row>
    <row r="100" spans="2:21" s="1003" customFormat="1" ht="22.5" customHeight="1">
      <c r="B100" s="1006"/>
      <c r="C100" s="1004"/>
      <c r="D100" s="1004" t="s">
        <v>2416</v>
      </c>
      <c r="E100" s="1004"/>
      <c r="F100" s="1004"/>
      <c r="G100" s="1004"/>
      <c r="H100" s="1004"/>
      <c r="I100" s="1004"/>
      <c r="J100" s="1004"/>
      <c r="K100" s="1004"/>
      <c r="L100" s="1004"/>
      <c r="M100" s="1004"/>
      <c r="N100" s="1548">
        <f>$N$194</f>
        <v>0</v>
      </c>
      <c r="O100" s="1545"/>
      <c r="P100" s="1545"/>
      <c r="Q100" s="1545"/>
      <c r="R100" s="1005"/>
      <c r="T100" s="1004"/>
      <c r="U100" s="1004"/>
    </row>
    <row r="101" spans="2:21" s="928" customFormat="1" ht="22.5" customHeight="1">
      <c r="B101" s="942"/>
      <c r="C101" s="944"/>
      <c r="D101" s="944"/>
      <c r="E101" s="944"/>
      <c r="F101" s="944"/>
      <c r="G101" s="944"/>
      <c r="H101" s="944"/>
      <c r="I101" s="944"/>
      <c r="J101" s="944"/>
      <c r="K101" s="944"/>
      <c r="L101" s="944"/>
      <c r="M101" s="944"/>
      <c r="N101" s="944"/>
      <c r="O101" s="944"/>
      <c r="P101" s="944"/>
      <c r="Q101" s="944"/>
      <c r="R101" s="937"/>
      <c r="T101" s="944"/>
      <c r="U101" s="944"/>
    </row>
    <row r="102" spans="2:21" s="928" customFormat="1" ht="30" customHeight="1">
      <c r="B102" s="942"/>
      <c r="C102" s="979" t="s">
        <v>2415</v>
      </c>
      <c r="D102" s="944"/>
      <c r="E102" s="944"/>
      <c r="F102" s="944"/>
      <c r="G102" s="944"/>
      <c r="H102" s="944"/>
      <c r="I102" s="944"/>
      <c r="J102" s="944"/>
      <c r="K102" s="944"/>
      <c r="L102" s="944"/>
      <c r="M102" s="944"/>
      <c r="N102" s="1543">
        <f>ROUND($N$103+$N$104+$N$105+$N$106+$N$107+$N$108,2)</f>
        <v>0</v>
      </c>
      <c r="O102" s="1527"/>
      <c r="P102" s="1527"/>
      <c r="Q102" s="1527"/>
      <c r="R102" s="937"/>
      <c r="T102" s="1002"/>
      <c r="U102" s="1001" t="s">
        <v>2391</v>
      </c>
    </row>
    <row r="103" spans="2:62" s="928" customFormat="1" ht="18.75" customHeight="1">
      <c r="B103" s="942"/>
      <c r="C103" s="944"/>
      <c r="D103" s="1549" t="s">
        <v>2414</v>
      </c>
      <c r="E103" s="1527"/>
      <c r="F103" s="1527"/>
      <c r="G103" s="1527"/>
      <c r="H103" s="1527"/>
      <c r="I103" s="944"/>
      <c r="J103" s="944"/>
      <c r="K103" s="944"/>
      <c r="L103" s="944"/>
      <c r="M103" s="944"/>
      <c r="N103" s="1550">
        <f>ROUND($N$88*$S$103/100,2)</f>
        <v>0</v>
      </c>
      <c r="O103" s="1527"/>
      <c r="P103" s="1527"/>
      <c r="Q103" s="1527"/>
      <c r="R103" s="937"/>
      <c r="S103" s="928">
        <v>0</v>
      </c>
      <c r="T103" s="1000"/>
      <c r="U103" s="999" t="s">
        <v>1256</v>
      </c>
      <c r="AC103" s="928" t="s">
        <v>2505</v>
      </c>
      <c r="AY103" s="928" t="s">
        <v>2409</v>
      </c>
      <c r="BE103" s="932">
        <f>IF($U$103="základní",$N$103,0)</f>
        <v>0</v>
      </c>
      <c r="BF103" s="932">
        <f>IF($U$103="snížená",$N$103,0)</f>
        <v>0</v>
      </c>
      <c r="BG103" s="932">
        <f>IF($U$103="zákl. přenesená",$N$103,0)</f>
        <v>0</v>
      </c>
      <c r="BH103" s="932">
        <f>IF($U$103="sníž. přenesená",$N$103,0)</f>
        <v>0</v>
      </c>
      <c r="BI103" s="932">
        <f>IF($U$103="nulová",$N$103,0)</f>
        <v>0</v>
      </c>
      <c r="BJ103" s="928" t="s">
        <v>457</v>
      </c>
    </row>
    <row r="104" spans="2:62" s="928" customFormat="1" ht="18.75" customHeight="1">
      <c r="B104" s="942"/>
      <c r="C104" s="944"/>
      <c r="D104" s="1549" t="s">
        <v>2413</v>
      </c>
      <c r="E104" s="1527"/>
      <c r="F104" s="1527"/>
      <c r="G104" s="1527"/>
      <c r="H104" s="1527"/>
      <c r="I104" s="944"/>
      <c r="J104" s="944"/>
      <c r="K104" s="944"/>
      <c r="L104" s="944"/>
      <c r="M104" s="944"/>
      <c r="N104" s="1550">
        <f>ROUND($N$88*$S$104/100,2)</f>
        <v>0</v>
      </c>
      <c r="O104" s="1527"/>
      <c r="P104" s="1527"/>
      <c r="Q104" s="1527"/>
      <c r="R104" s="937"/>
      <c r="S104" s="928">
        <v>0</v>
      </c>
      <c r="T104" s="1000"/>
      <c r="U104" s="999" t="s">
        <v>1256</v>
      </c>
      <c r="AC104" s="928" t="s">
        <v>2505</v>
      </c>
      <c r="AY104" s="928" t="s">
        <v>2409</v>
      </c>
      <c r="BE104" s="932">
        <f>IF($U$104="základní",$N$104,0)</f>
        <v>0</v>
      </c>
      <c r="BF104" s="932">
        <f>IF($U$104="snížená",$N$104,0)</f>
        <v>0</v>
      </c>
      <c r="BG104" s="932">
        <f>IF($U$104="zákl. přenesená",$N$104,0)</f>
        <v>0</v>
      </c>
      <c r="BH104" s="932">
        <f>IF($U$104="sníž. přenesená",$N$104,0)</f>
        <v>0</v>
      </c>
      <c r="BI104" s="932">
        <f>IF($U$104="nulová",$N$104,0)</f>
        <v>0</v>
      </c>
      <c r="BJ104" s="928" t="s">
        <v>457</v>
      </c>
    </row>
    <row r="105" spans="2:62" s="928" customFormat="1" ht="18.75" customHeight="1">
      <c r="B105" s="942"/>
      <c r="C105" s="944"/>
      <c r="D105" s="1549" t="s">
        <v>2412</v>
      </c>
      <c r="E105" s="1527"/>
      <c r="F105" s="1527"/>
      <c r="G105" s="1527"/>
      <c r="H105" s="1527"/>
      <c r="I105" s="944"/>
      <c r="J105" s="944"/>
      <c r="K105" s="944"/>
      <c r="L105" s="944"/>
      <c r="M105" s="944"/>
      <c r="N105" s="1550">
        <f>ROUND($N$88*$S$105/100,2)</f>
        <v>0</v>
      </c>
      <c r="O105" s="1527"/>
      <c r="P105" s="1527"/>
      <c r="Q105" s="1527"/>
      <c r="R105" s="937"/>
      <c r="S105" s="928">
        <v>0</v>
      </c>
      <c r="T105" s="1000"/>
      <c r="U105" s="999" t="s">
        <v>1256</v>
      </c>
      <c r="AC105" s="928" t="s">
        <v>2505</v>
      </c>
      <c r="AY105" s="928" t="s">
        <v>2409</v>
      </c>
      <c r="BE105" s="932">
        <f>IF($U$105="základní",$N$105,0)</f>
        <v>0</v>
      </c>
      <c r="BF105" s="932">
        <f>IF($U$105="snížená",$N$105,0)</f>
        <v>0</v>
      </c>
      <c r="BG105" s="932">
        <f>IF($U$105="zákl. přenesená",$N$105,0)</f>
        <v>0</v>
      </c>
      <c r="BH105" s="932">
        <f>IF($U$105="sníž. přenesená",$N$105,0)</f>
        <v>0</v>
      </c>
      <c r="BI105" s="932">
        <f>IF($U$105="nulová",$N$105,0)</f>
        <v>0</v>
      </c>
      <c r="BJ105" s="928" t="s">
        <v>457</v>
      </c>
    </row>
    <row r="106" spans="2:62" s="928" customFormat="1" ht="18.75" customHeight="1">
      <c r="B106" s="942"/>
      <c r="C106" s="944"/>
      <c r="D106" s="1549" t="s">
        <v>2411</v>
      </c>
      <c r="E106" s="1527"/>
      <c r="F106" s="1527"/>
      <c r="G106" s="1527"/>
      <c r="H106" s="1527"/>
      <c r="I106" s="944"/>
      <c r="J106" s="944"/>
      <c r="K106" s="944"/>
      <c r="L106" s="944"/>
      <c r="M106" s="944"/>
      <c r="N106" s="1550">
        <f>ROUND($N$88*$S$106/100,2)</f>
        <v>0</v>
      </c>
      <c r="O106" s="1527"/>
      <c r="P106" s="1527"/>
      <c r="Q106" s="1527"/>
      <c r="R106" s="937"/>
      <c r="S106" s="928">
        <v>0</v>
      </c>
      <c r="T106" s="1000"/>
      <c r="U106" s="999" t="s">
        <v>1256</v>
      </c>
      <c r="AC106" s="928" t="s">
        <v>2505</v>
      </c>
      <c r="AY106" s="928" t="s">
        <v>2409</v>
      </c>
      <c r="BE106" s="932">
        <f>IF($U$106="základní",$N$106,0)</f>
        <v>0</v>
      </c>
      <c r="BF106" s="932">
        <f>IF($U$106="snížená",$N$106,0)</f>
        <v>0</v>
      </c>
      <c r="BG106" s="932">
        <f>IF($U$106="zákl. přenesená",$N$106,0)</f>
        <v>0</v>
      </c>
      <c r="BH106" s="932">
        <f>IF($U$106="sníž. přenesená",$N$106,0)</f>
        <v>0</v>
      </c>
      <c r="BI106" s="932">
        <f>IF($U$106="nulová",$N$106,0)</f>
        <v>0</v>
      </c>
      <c r="BJ106" s="928" t="s">
        <v>457</v>
      </c>
    </row>
    <row r="107" spans="2:62" s="928" customFormat="1" ht="18.75" customHeight="1">
      <c r="B107" s="942"/>
      <c r="C107" s="944"/>
      <c r="D107" s="1549" t="s">
        <v>2410</v>
      </c>
      <c r="E107" s="1527"/>
      <c r="F107" s="1527"/>
      <c r="G107" s="1527"/>
      <c r="H107" s="1527"/>
      <c r="I107" s="944"/>
      <c r="J107" s="944"/>
      <c r="K107" s="944"/>
      <c r="L107" s="944"/>
      <c r="M107" s="944"/>
      <c r="N107" s="1550">
        <f>ROUND($N$88*$S$107/100,2)</f>
        <v>0</v>
      </c>
      <c r="O107" s="1527"/>
      <c r="P107" s="1527"/>
      <c r="Q107" s="1527"/>
      <c r="R107" s="937"/>
      <c r="S107" s="928">
        <v>0</v>
      </c>
      <c r="T107" s="1000"/>
      <c r="U107" s="999" t="s">
        <v>1256</v>
      </c>
      <c r="AC107" s="928" t="s">
        <v>2505</v>
      </c>
      <c r="AY107" s="928" t="s">
        <v>2409</v>
      </c>
      <c r="BE107" s="932">
        <f>IF($U$107="základní",$N$107,0)</f>
        <v>0</v>
      </c>
      <c r="BF107" s="932">
        <f>IF($U$107="snížená",$N$107,0)</f>
        <v>0</v>
      </c>
      <c r="BG107" s="932">
        <f>IF($U$107="zákl. přenesená",$N$107,0)</f>
        <v>0</v>
      </c>
      <c r="BH107" s="932">
        <f>IF($U$107="sníž. přenesená",$N$107,0)</f>
        <v>0</v>
      </c>
      <c r="BI107" s="932">
        <f>IF($U$107="nulová",$N$107,0)</f>
        <v>0</v>
      </c>
      <c r="BJ107" s="928" t="s">
        <v>457</v>
      </c>
    </row>
    <row r="108" spans="2:62" s="928" customFormat="1" ht="18.75" customHeight="1">
      <c r="B108" s="942"/>
      <c r="C108" s="944"/>
      <c r="D108" s="998" t="s">
        <v>2408</v>
      </c>
      <c r="E108" s="944"/>
      <c r="F108" s="944"/>
      <c r="G108" s="944"/>
      <c r="H108" s="944"/>
      <c r="I108" s="944"/>
      <c r="J108" s="944"/>
      <c r="K108" s="944"/>
      <c r="L108" s="944"/>
      <c r="M108" s="944"/>
      <c r="N108" s="1550">
        <f>ROUND($N$88*$S$108/100,2)</f>
        <v>0</v>
      </c>
      <c r="O108" s="1527"/>
      <c r="P108" s="1527"/>
      <c r="Q108" s="1527"/>
      <c r="R108" s="937"/>
      <c r="S108" s="928">
        <v>0</v>
      </c>
      <c r="T108" s="997"/>
      <c r="U108" s="996" t="s">
        <v>1256</v>
      </c>
      <c r="AC108" s="928" t="s">
        <v>2505</v>
      </c>
      <c r="AY108" s="928" t="s">
        <v>2407</v>
      </c>
      <c r="BE108" s="932">
        <f>IF($U$108="základní",$N$108,0)</f>
        <v>0</v>
      </c>
      <c r="BF108" s="932">
        <f>IF($U$108="snížená",$N$108,0)</f>
        <v>0</v>
      </c>
      <c r="BG108" s="932">
        <f>IF($U$108="zákl. přenesená",$N$108,0)</f>
        <v>0</v>
      </c>
      <c r="BH108" s="932">
        <f>IF($U$108="sníž. přenesená",$N$108,0)</f>
        <v>0</v>
      </c>
      <c r="BI108" s="932">
        <f>IF($U$108="nulová",$N$108,0)</f>
        <v>0</v>
      </c>
      <c r="BJ108" s="928" t="s">
        <v>457</v>
      </c>
    </row>
    <row r="109" spans="2:21" s="928" customFormat="1" ht="14.25" customHeight="1">
      <c r="B109" s="942"/>
      <c r="C109" s="944"/>
      <c r="D109" s="944"/>
      <c r="E109" s="944"/>
      <c r="F109" s="944"/>
      <c r="G109" s="944"/>
      <c r="H109" s="944"/>
      <c r="I109" s="944"/>
      <c r="J109" s="944"/>
      <c r="K109" s="944"/>
      <c r="L109" s="944"/>
      <c r="M109" s="944"/>
      <c r="N109" s="944"/>
      <c r="O109" s="944"/>
      <c r="P109" s="944"/>
      <c r="Q109" s="944"/>
      <c r="R109" s="937"/>
      <c r="T109" s="944"/>
      <c r="U109" s="944"/>
    </row>
    <row r="110" spans="2:21" s="928" customFormat="1" ht="30" customHeight="1">
      <c r="B110" s="942"/>
      <c r="C110" s="995" t="s">
        <v>2406</v>
      </c>
      <c r="D110" s="994"/>
      <c r="E110" s="994"/>
      <c r="F110" s="994"/>
      <c r="G110" s="994"/>
      <c r="H110" s="994"/>
      <c r="I110" s="994"/>
      <c r="J110" s="994"/>
      <c r="K110" s="994"/>
      <c r="L110" s="1551">
        <f>ROUND(SUM($N$88+$N$102),2)</f>
        <v>0</v>
      </c>
      <c r="M110" s="1542"/>
      <c r="N110" s="1542"/>
      <c r="O110" s="1542"/>
      <c r="P110" s="1542"/>
      <c r="Q110" s="1542"/>
      <c r="R110" s="937"/>
      <c r="T110" s="944"/>
      <c r="U110" s="944"/>
    </row>
    <row r="111" spans="2:21" s="928" customFormat="1" ht="7.5" customHeight="1">
      <c r="B111" s="931"/>
      <c r="C111" s="930"/>
      <c r="D111" s="930"/>
      <c r="E111" s="930"/>
      <c r="F111" s="930"/>
      <c r="G111" s="930"/>
      <c r="H111" s="930"/>
      <c r="I111" s="930"/>
      <c r="J111" s="930"/>
      <c r="K111" s="930"/>
      <c r="L111" s="930"/>
      <c r="M111" s="930"/>
      <c r="N111" s="930"/>
      <c r="O111" s="930"/>
      <c r="P111" s="930"/>
      <c r="Q111" s="930"/>
      <c r="R111" s="929"/>
      <c r="T111" s="944"/>
      <c r="U111" s="944"/>
    </row>
    <row r="115" spans="2:18" s="928" customFormat="1" ht="7.5" customHeight="1">
      <c r="B115" s="993"/>
      <c r="C115" s="992"/>
      <c r="D115" s="992"/>
      <c r="E115" s="992"/>
      <c r="F115" s="992"/>
      <c r="G115" s="992"/>
      <c r="H115" s="992"/>
      <c r="I115" s="992"/>
      <c r="J115" s="992"/>
      <c r="K115" s="992"/>
      <c r="L115" s="992"/>
      <c r="M115" s="992"/>
      <c r="N115" s="992"/>
      <c r="O115" s="992"/>
      <c r="P115" s="992"/>
      <c r="Q115" s="992"/>
      <c r="R115" s="991"/>
    </row>
    <row r="116" spans="2:18" s="928" customFormat="1" ht="37.5" customHeight="1">
      <c r="B116" s="942"/>
      <c r="C116" s="1523" t="s">
        <v>2405</v>
      </c>
      <c r="D116" s="1527"/>
      <c r="E116" s="1527"/>
      <c r="F116" s="1527"/>
      <c r="G116" s="1527"/>
      <c r="H116" s="1527"/>
      <c r="I116" s="1527"/>
      <c r="J116" s="1527"/>
      <c r="K116" s="1527"/>
      <c r="L116" s="1527"/>
      <c r="M116" s="1527"/>
      <c r="N116" s="1527"/>
      <c r="O116" s="1527"/>
      <c r="P116" s="1527"/>
      <c r="Q116" s="1527"/>
      <c r="R116" s="937"/>
    </row>
    <row r="117" spans="2:18" s="928" customFormat="1" ht="7.5" customHeight="1">
      <c r="B117" s="942"/>
      <c r="C117" s="944"/>
      <c r="D117" s="944"/>
      <c r="E117" s="944"/>
      <c r="F117" s="944"/>
      <c r="G117" s="944"/>
      <c r="H117" s="944"/>
      <c r="I117" s="944"/>
      <c r="J117" s="944"/>
      <c r="K117" s="944"/>
      <c r="L117" s="944"/>
      <c r="M117" s="944"/>
      <c r="N117" s="944"/>
      <c r="O117" s="944"/>
      <c r="P117" s="944"/>
      <c r="Q117" s="944"/>
      <c r="R117" s="937"/>
    </row>
    <row r="118" spans="2:18" s="928" customFormat="1" ht="30.75" customHeight="1">
      <c r="B118" s="942"/>
      <c r="C118" s="988" t="s">
        <v>2404</v>
      </c>
      <c r="D118" s="944"/>
      <c r="E118" s="944"/>
      <c r="F118" s="1525" t="str">
        <f>$F$6</f>
        <v>Hight-tech výukový pavilon  ČZU   - ZMĚNA</v>
      </c>
      <c r="G118" s="1527"/>
      <c r="H118" s="1527"/>
      <c r="I118" s="1527"/>
      <c r="J118" s="1527"/>
      <c r="K118" s="1527"/>
      <c r="L118" s="1527"/>
      <c r="M118" s="1527"/>
      <c r="N118" s="1527"/>
      <c r="O118" s="1527"/>
      <c r="P118" s="1527"/>
      <c r="Q118" s="944"/>
      <c r="R118" s="937"/>
    </row>
    <row r="119" spans="2:18" s="928" customFormat="1" ht="37.5" customHeight="1">
      <c r="B119" s="942"/>
      <c r="C119" s="990" t="s">
        <v>2403</v>
      </c>
      <c r="D119" s="944"/>
      <c r="E119" s="944"/>
      <c r="F119" s="1539" t="str">
        <f>$F$7</f>
        <v>13 - Areálová přípojka datovývh sítí SO 13 - stavební část</v>
      </c>
      <c r="G119" s="1527"/>
      <c r="H119" s="1527"/>
      <c r="I119" s="1527"/>
      <c r="J119" s="1527"/>
      <c r="K119" s="1527"/>
      <c r="L119" s="1527"/>
      <c r="M119" s="1527"/>
      <c r="N119" s="1527"/>
      <c r="O119" s="1527"/>
      <c r="P119" s="1527"/>
      <c r="Q119" s="944"/>
      <c r="R119" s="937"/>
    </row>
    <row r="120" spans="2:18" s="928" customFormat="1" ht="7.5" customHeight="1">
      <c r="B120" s="942"/>
      <c r="C120" s="944"/>
      <c r="D120" s="944"/>
      <c r="E120" s="944"/>
      <c r="F120" s="944"/>
      <c r="G120" s="944"/>
      <c r="H120" s="944"/>
      <c r="I120" s="944"/>
      <c r="J120" s="944"/>
      <c r="K120" s="944"/>
      <c r="L120" s="944"/>
      <c r="M120" s="944"/>
      <c r="N120" s="944"/>
      <c r="O120" s="944"/>
      <c r="P120" s="944"/>
      <c r="Q120" s="944"/>
      <c r="R120" s="937"/>
    </row>
    <row r="121" spans="2:18" s="928" customFormat="1" ht="18.75" customHeight="1">
      <c r="B121" s="942"/>
      <c r="C121" s="988" t="s">
        <v>2402</v>
      </c>
      <c r="D121" s="944"/>
      <c r="E121" s="944"/>
      <c r="F121" s="989" t="str">
        <f>$F$9</f>
        <v>Praha 6</v>
      </c>
      <c r="G121" s="944"/>
      <c r="H121" s="944"/>
      <c r="I121" s="944"/>
      <c r="J121" s="944"/>
      <c r="K121" s="988" t="s">
        <v>2401</v>
      </c>
      <c r="L121" s="944"/>
      <c r="M121" s="1540" t="str">
        <f>IF($O$9="","",$O$9)</f>
        <v>04.09.2017</v>
      </c>
      <c r="N121" s="1527"/>
      <c r="O121" s="1527"/>
      <c r="P121" s="1527"/>
      <c r="Q121" s="944"/>
      <c r="R121" s="937"/>
    </row>
    <row r="122" spans="2:18" s="928" customFormat="1" ht="7.5" customHeight="1">
      <c r="B122" s="942"/>
      <c r="C122" s="944"/>
      <c r="D122" s="944"/>
      <c r="E122" s="944"/>
      <c r="F122" s="944"/>
      <c r="G122" s="944"/>
      <c r="H122" s="944"/>
      <c r="I122" s="944"/>
      <c r="J122" s="944"/>
      <c r="K122" s="944"/>
      <c r="L122" s="944"/>
      <c r="M122" s="944"/>
      <c r="N122" s="944"/>
      <c r="O122" s="944"/>
      <c r="P122" s="944"/>
      <c r="Q122" s="944"/>
      <c r="R122" s="937"/>
    </row>
    <row r="123" spans="2:18" s="928" customFormat="1" ht="15.75" customHeight="1">
      <c r="B123" s="942"/>
      <c r="C123" s="988" t="s">
        <v>2400</v>
      </c>
      <c r="D123" s="944"/>
      <c r="E123" s="944"/>
      <c r="F123" s="989" t="str">
        <f>$E$12</f>
        <v>ČZU, Praha 6</v>
      </c>
      <c r="G123" s="944"/>
      <c r="H123" s="944"/>
      <c r="I123" s="944"/>
      <c r="J123" s="944"/>
      <c r="K123" s="988" t="s">
        <v>2399</v>
      </c>
      <c r="L123" s="944"/>
      <c r="M123" s="1529" t="str">
        <f>$E$18</f>
        <v>Ateliér VV</v>
      </c>
      <c r="N123" s="1527"/>
      <c r="O123" s="1527"/>
      <c r="P123" s="1527"/>
      <c r="Q123" s="1527"/>
      <c r="R123" s="937"/>
    </row>
    <row r="124" spans="2:18" s="928" customFormat="1" ht="15" customHeight="1">
      <c r="B124" s="942"/>
      <c r="C124" s="988" t="s">
        <v>2398</v>
      </c>
      <c r="D124" s="944"/>
      <c r="E124" s="944"/>
      <c r="F124" s="989" t="str">
        <f>IF($E$15="","",$E$15)</f>
        <v>Vyplň údaj</v>
      </c>
      <c r="G124" s="944"/>
      <c r="H124" s="944"/>
      <c r="I124" s="944"/>
      <c r="J124" s="944"/>
      <c r="K124" s="988" t="s">
        <v>2397</v>
      </c>
      <c r="L124" s="944"/>
      <c r="M124" s="1529" t="str">
        <f>$E$21</f>
        <v xml:space="preserve"> </v>
      </c>
      <c r="N124" s="1527"/>
      <c r="O124" s="1527"/>
      <c r="P124" s="1527"/>
      <c r="Q124" s="1527"/>
      <c r="R124" s="937"/>
    </row>
    <row r="125" spans="2:18" s="928" customFormat="1" ht="11.25" customHeight="1">
      <c r="B125" s="942"/>
      <c r="C125" s="944"/>
      <c r="D125" s="944"/>
      <c r="E125" s="944"/>
      <c r="F125" s="944"/>
      <c r="G125" s="944"/>
      <c r="H125" s="944"/>
      <c r="I125" s="944"/>
      <c r="J125" s="944"/>
      <c r="K125" s="944"/>
      <c r="L125" s="944"/>
      <c r="M125" s="944"/>
      <c r="N125" s="944"/>
      <c r="O125" s="944"/>
      <c r="P125" s="944"/>
      <c r="Q125" s="944"/>
      <c r="R125" s="937"/>
    </row>
    <row r="126" spans="2:27" s="980" customFormat="1" ht="30" customHeight="1">
      <c r="B126" s="987"/>
      <c r="C126" s="986" t="s">
        <v>2396</v>
      </c>
      <c r="D126" s="985" t="s">
        <v>3</v>
      </c>
      <c r="E126" s="985" t="s">
        <v>2395</v>
      </c>
      <c r="F126" s="1552" t="s">
        <v>0</v>
      </c>
      <c r="G126" s="1553"/>
      <c r="H126" s="1553"/>
      <c r="I126" s="1553"/>
      <c r="J126" s="985" t="s">
        <v>5</v>
      </c>
      <c r="K126" s="985" t="s">
        <v>1082</v>
      </c>
      <c r="L126" s="1552" t="s">
        <v>2394</v>
      </c>
      <c r="M126" s="1553"/>
      <c r="N126" s="1552" t="s">
        <v>2393</v>
      </c>
      <c r="O126" s="1553"/>
      <c r="P126" s="1553"/>
      <c r="Q126" s="1554"/>
      <c r="R126" s="984"/>
      <c r="T126" s="983" t="s">
        <v>2392</v>
      </c>
      <c r="U126" s="982" t="s">
        <v>2391</v>
      </c>
      <c r="V126" s="982" t="s">
        <v>2390</v>
      </c>
      <c r="W126" s="982" t="s">
        <v>2389</v>
      </c>
      <c r="X126" s="982" t="s">
        <v>2388</v>
      </c>
      <c r="Y126" s="982" t="s">
        <v>2387</v>
      </c>
      <c r="Z126" s="982" t="s">
        <v>2386</v>
      </c>
      <c r="AA126" s="981" t="s">
        <v>2385</v>
      </c>
    </row>
    <row r="127" spans="2:63" s="928" customFormat="1" ht="30" customHeight="1">
      <c r="B127" s="942"/>
      <c r="C127" s="979" t="s">
        <v>2384</v>
      </c>
      <c r="D127" s="944"/>
      <c r="E127" s="944"/>
      <c r="F127" s="944"/>
      <c r="G127" s="944"/>
      <c r="H127" s="944"/>
      <c r="I127" s="944"/>
      <c r="J127" s="944"/>
      <c r="K127" s="944"/>
      <c r="L127" s="944"/>
      <c r="M127" s="944"/>
      <c r="N127" s="1555">
        <f>$BK$127</f>
        <v>0</v>
      </c>
      <c r="O127" s="1527"/>
      <c r="P127" s="1527"/>
      <c r="Q127" s="1527"/>
      <c r="R127" s="937"/>
      <c r="T127" s="978"/>
      <c r="U127" s="976"/>
      <c r="V127" s="976"/>
      <c r="W127" s="977">
        <f>$W$128+$W$182+$W$194</f>
        <v>0</v>
      </c>
      <c r="X127" s="976"/>
      <c r="Y127" s="977">
        <f>$Y$128+$Y$182+$Y$194</f>
        <v>31.377854040000006</v>
      </c>
      <c r="Z127" s="976"/>
      <c r="AA127" s="975">
        <f>$AA$128+$AA$182+$AA$194</f>
        <v>0.9282</v>
      </c>
      <c r="AT127" s="928" t="s">
        <v>1259</v>
      </c>
      <c r="AU127" s="928" t="s">
        <v>1283</v>
      </c>
      <c r="BK127" s="974">
        <f>$BK$128+$BK$182+$BK$194</f>
        <v>0</v>
      </c>
    </row>
    <row r="128" spans="2:63" s="964" customFormat="1" ht="37.5" customHeight="1">
      <c r="B128" s="973"/>
      <c r="C128" s="968"/>
      <c r="D128" s="946" t="s">
        <v>2383</v>
      </c>
      <c r="E128" s="946"/>
      <c r="F128" s="946"/>
      <c r="G128" s="946"/>
      <c r="H128" s="946"/>
      <c r="I128" s="946"/>
      <c r="J128" s="946"/>
      <c r="K128" s="946"/>
      <c r="L128" s="946"/>
      <c r="M128" s="946"/>
      <c r="N128" s="1548">
        <f>$BK$128</f>
        <v>0</v>
      </c>
      <c r="O128" s="1556"/>
      <c r="P128" s="1556"/>
      <c r="Q128" s="1556"/>
      <c r="R128" s="971"/>
      <c r="T128" s="970"/>
      <c r="U128" s="968"/>
      <c r="V128" s="968"/>
      <c r="W128" s="969">
        <f>$W$129+$W$143+$W$152+$W$156+$W$161+$W$168+$W$176+$W$180</f>
        <v>0</v>
      </c>
      <c r="X128" s="968"/>
      <c r="Y128" s="969">
        <f>$Y$129+$Y$143+$Y$152+$Y$156+$Y$161+$Y$168+$Y$176+$Y$180</f>
        <v>10.75605664</v>
      </c>
      <c r="Z128" s="968"/>
      <c r="AA128" s="967">
        <f>$AA$129+$AA$143+$AA$152+$AA$156+$AA$161+$AA$168+$AA$176+$AA$180</f>
        <v>0.9282</v>
      </c>
      <c r="AR128" s="966" t="s">
        <v>457</v>
      </c>
      <c r="AT128" s="966" t="s">
        <v>1259</v>
      </c>
      <c r="AU128" s="966" t="s">
        <v>1258</v>
      </c>
      <c r="AY128" s="966" t="s">
        <v>1262</v>
      </c>
      <c r="BK128" s="965">
        <f>$BK$129+$BK$143+$BK$152+$BK$156+$BK$161+$BK$168+$BK$176+$BK$180</f>
        <v>0</v>
      </c>
    </row>
    <row r="129" spans="2:63" s="964" customFormat="1" ht="21" customHeight="1">
      <c r="B129" s="973"/>
      <c r="C129" s="968"/>
      <c r="D129" s="972" t="s">
        <v>2382</v>
      </c>
      <c r="E129" s="972"/>
      <c r="F129" s="972"/>
      <c r="G129" s="972"/>
      <c r="H129" s="972"/>
      <c r="I129" s="972"/>
      <c r="J129" s="972"/>
      <c r="K129" s="972"/>
      <c r="L129" s="972"/>
      <c r="M129" s="972"/>
      <c r="N129" s="1557">
        <f>$BK$129</f>
        <v>0</v>
      </c>
      <c r="O129" s="1556"/>
      <c r="P129" s="1556"/>
      <c r="Q129" s="1556"/>
      <c r="R129" s="971"/>
      <c r="T129" s="970"/>
      <c r="U129" s="968"/>
      <c r="V129" s="968"/>
      <c r="W129" s="969">
        <f>SUM($W$130:$W$142)</f>
        <v>0</v>
      </c>
      <c r="X129" s="968"/>
      <c r="Y129" s="969">
        <f>SUM($Y$130:$Y$142)</f>
        <v>0.4558</v>
      </c>
      <c r="Z129" s="968"/>
      <c r="AA129" s="967">
        <f>SUM($AA$130:$AA$142)</f>
        <v>0</v>
      </c>
      <c r="AR129" s="966" t="s">
        <v>457</v>
      </c>
      <c r="AT129" s="966" t="s">
        <v>1259</v>
      </c>
      <c r="AU129" s="966" t="s">
        <v>457</v>
      </c>
      <c r="AY129" s="966" t="s">
        <v>1262</v>
      </c>
      <c r="BK129" s="965">
        <f>SUM($BK$130:$BK$142)</f>
        <v>0</v>
      </c>
    </row>
    <row r="130" spans="2:65" s="928" customFormat="1" ht="27" customHeight="1">
      <c r="B130" s="942"/>
      <c r="C130" s="952" t="s">
        <v>457</v>
      </c>
      <c r="D130" s="952" t="s">
        <v>1257</v>
      </c>
      <c r="E130" s="951" t="s">
        <v>3522</v>
      </c>
      <c r="F130" s="1558" t="s">
        <v>3521</v>
      </c>
      <c r="G130" s="1559"/>
      <c r="H130" s="1559"/>
      <c r="I130" s="1559"/>
      <c r="J130" s="950" t="s">
        <v>14</v>
      </c>
      <c r="K130" s="938">
        <v>10</v>
      </c>
      <c r="L130" s="1560">
        <v>0</v>
      </c>
      <c r="M130" s="1559"/>
      <c r="N130" s="1561">
        <f>ROUND($L$130*$K$130,0)</f>
        <v>0</v>
      </c>
      <c r="O130" s="1559"/>
      <c r="P130" s="1559"/>
      <c r="Q130" s="1559"/>
      <c r="R130" s="937"/>
      <c r="T130" s="936"/>
      <c r="U130" s="949" t="s">
        <v>1256</v>
      </c>
      <c r="V130" s="944"/>
      <c r="W130" s="948">
        <f>$V$130*$K$130</f>
        <v>0</v>
      </c>
      <c r="X130" s="948">
        <v>0.00868</v>
      </c>
      <c r="Y130" s="948">
        <f>$X$130*$K$130</f>
        <v>0.0868</v>
      </c>
      <c r="Z130" s="948">
        <v>0</v>
      </c>
      <c r="AA130" s="947">
        <f>$Z$130*$K$130</f>
        <v>0</v>
      </c>
      <c r="AR130" s="928" t="s">
        <v>1261</v>
      </c>
      <c r="AT130" s="928" t="s">
        <v>1257</v>
      </c>
      <c r="AU130" s="928" t="s">
        <v>1284</v>
      </c>
      <c r="AY130" s="928" t="s">
        <v>1262</v>
      </c>
      <c r="BE130" s="932">
        <f>IF($U$130="základní",$N$130,0)</f>
        <v>0</v>
      </c>
      <c r="BF130" s="932">
        <f>IF($U$130="snížená",$N$130,0)</f>
        <v>0</v>
      </c>
      <c r="BG130" s="932">
        <f>IF($U$130="zákl. přenesená",$N$130,0)</f>
        <v>0</v>
      </c>
      <c r="BH130" s="932">
        <f>IF($U$130="sníž. přenesená",$N$130,0)</f>
        <v>0</v>
      </c>
      <c r="BI130" s="932">
        <f>IF($U$130="nulová",$N$130,0)</f>
        <v>0</v>
      </c>
      <c r="BJ130" s="928" t="s">
        <v>457</v>
      </c>
      <c r="BK130" s="932">
        <f>ROUND($L$130*$K$130,0)</f>
        <v>0</v>
      </c>
      <c r="BL130" s="928" t="s">
        <v>1261</v>
      </c>
      <c r="BM130" s="928" t="s">
        <v>3520</v>
      </c>
    </row>
    <row r="131" spans="2:65" s="928" customFormat="1" ht="27" customHeight="1">
      <c r="B131" s="942"/>
      <c r="C131" s="952" t="s">
        <v>1284</v>
      </c>
      <c r="D131" s="952" t="s">
        <v>1257</v>
      </c>
      <c r="E131" s="951" t="s">
        <v>3519</v>
      </c>
      <c r="F131" s="1558" t="s">
        <v>3518</v>
      </c>
      <c r="G131" s="1559"/>
      <c r="H131" s="1559"/>
      <c r="I131" s="1559"/>
      <c r="J131" s="950" t="s">
        <v>14</v>
      </c>
      <c r="K131" s="938">
        <v>10</v>
      </c>
      <c r="L131" s="1560">
        <v>0</v>
      </c>
      <c r="M131" s="1559"/>
      <c r="N131" s="1561">
        <f>ROUND($L$131*$K$131,0)</f>
        <v>0</v>
      </c>
      <c r="O131" s="1559"/>
      <c r="P131" s="1559"/>
      <c r="Q131" s="1559"/>
      <c r="R131" s="937"/>
      <c r="T131" s="936"/>
      <c r="U131" s="949" t="s">
        <v>1256</v>
      </c>
      <c r="V131" s="944"/>
      <c r="W131" s="948">
        <f>$V$131*$K$131</f>
        <v>0</v>
      </c>
      <c r="X131" s="948">
        <v>0.0369</v>
      </c>
      <c r="Y131" s="948">
        <f>$X$131*$K$131</f>
        <v>0.369</v>
      </c>
      <c r="Z131" s="948">
        <v>0</v>
      </c>
      <c r="AA131" s="947">
        <f>$Z$131*$K$131</f>
        <v>0</v>
      </c>
      <c r="AR131" s="928" t="s">
        <v>1261</v>
      </c>
      <c r="AT131" s="928" t="s">
        <v>1257</v>
      </c>
      <c r="AU131" s="928" t="s">
        <v>1284</v>
      </c>
      <c r="AY131" s="928" t="s">
        <v>1262</v>
      </c>
      <c r="BE131" s="932">
        <f>IF($U$131="základní",$N$131,0)</f>
        <v>0</v>
      </c>
      <c r="BF131" s="932">
        <f>IF($U$131="snížená",$N$131,0)</f>
        <v>0</v>
      </c>
      <c r="BG131" s="932">
        <f>IF($U$131="zákl. přenesená",$N$131,0)</f>
        <v>0</v>
      </c>
      <c r="BH131" s="932">
        <f>IF($U$131="sníž. přenesená",$N$131,0)</f>
        <v>0</v>
      </c>
      <c r="BI131" s="932">
        <f>IF($U$131="nulová",$N$131,0)</f>
        <v>0</v>
      </c>
      <c r="BJ131" s="928" t="s">
        <v>457</v>
      </c>
      <c r="BK131" s="932">
        <f>ROUND($L$131*$K$131,0)</f>
        <v>0</v>
      </c>
      <c r="BL131" s="928" t="s">
        <v>1261</v>
      </c>
      <c r="BM131" s="928" t="s">
        <v>3517</v>
      </c>
    </row>
    <row r="132" spans="2:65" s="928" customFormat="1" ht="27" customHeight="1">
      <c r="B132" s="942"/>
      <c r="C132" s="952" t="s">
        <v>1304</v>
      </c>
      <c r="D132" s="952" t="s">
        <v>1257</v>
      </c>
      <c r="E132" s="951" t="s">
        <v>2366</v>
      </c>
      <c r="F132" s="1558" t="s">
        <v>2365</v>
      </c>
      <c r="G132" s="1559"/>
      <c r="H132" s="1559"/>
      <c r="I132" s="1559"/>
      <c r="J132" s="950" t="s">
        <v>95</v>
      </c>
      <c r="K132" s="938">
        <v>75.831</v>
      </c>
      <c r="L132" s="1560">
        <v>0</v>
      </c>
      <c r="M132" s="1559"/>
      <c r="N132" s="1561">
        <f>ROUND($L$132*$K$132,0)</f>
        <v>0</v>
      </c>
      <c r="O132" s="1559"/>
      <c r="P132" s="1559"/>
      <c r="Q132" s="1559"/>
      <c r="R132" s="937"/>
      <c r="T132" s="936"/>
      <c r="U132" s="949" t="s">
        <v>1256</v>
      </c>
      <c r="V132" s="944"/>
      <c r="W132" s="948">
        <f>$V$132*$K$132</f>
        <v>0</v>
      </c>
      <c r="X132" s="948">
        <v>0</v>
      </c>
      <c r="Y132" s="948">
        <f>$X$132*$K$132</f>
        <v>0</v>
      </c>
      <c r="Z132" s="948">
        <v>0</v>
      </c>
      <c r="AA132" s="947">
        <f>$Z$132*$K$132</f>
        <v>0</v>
      </c>
      <c r="AR132" s="928" t="s">
        <v>1261</v>
      </c>
      <c r="AT132" s="928" t="s">
        <v>1257</v>
      </c>
      <c r="AU132" s="928" t="s">
        <v>1284</v>
      </c>
      <c r="AY132" s="928" t="s">
        <v>1262</v>
      </c>
      <c r="BE132" s="932">
        <f>IF($U$132="základní",$N$132,0)</f>
        <v>0</v>
      </c>
      <c r="BF132" s="932">
        <f>IF($U$132="snížená",$N$132,0)</f>
        <v>0</v>
      </c>
      <c r="BG132" s="932">
        <f>IF($U$132="zákl. přenesená",$N$132,0)</f>
        <v>0</v>
      </c>
      <c r="BH132" s="932">
        <f>IF($U$132="sníž. přenesená",$N$132,0)</f>
        <v>0</v>
      </c>
      <c r="BI132" s="932">
        <f>IF($U$132="nulová",$N$132,0)</f>
        <v>0</v>
      </c>
      <c r="BJ132" s="928" t="s">
        <v>457</v>
      </c>
      <c r="BK132" s="932">
        <f>ROUND($L$132*$K$132,0)</f>
        <v>0</v>
      </c>
      <c r="BL132" s="928" t="s">
        <v>1261</v>
      </c>
      <c r="BM132" s="928" t="s">
        <v>3516</v>
      </c>
    </row>
    <row r="133" spans="2:51" s="928" customFormat="1" ht="18.75" customHeight="1">
      <c r="B133" s="963"/>
      <c r="C133" s="959"/>
      <c r="D133" s="959"/>
      <c r="E133" s="959"/>
      <c r="F133" s="1562" t="s">
        <v>3515</v>
      </c>
      <c r="G133" s="1563"/>
      <c r="H133" s="1563"/>
      <c r="I133" s="1563"/>
      <c r="J133" s="959"/>
      <c r="K133" s="962">
        <v>68.846</v>
      </c>
      <c r="L133" s="959"/>
      <c r="M133" s="959"/>
      <c r="N133" s="959"/>
      <c r="O133" s="959"/>
      <c r="P133" s="959"/>
      <c r="Q133" s="959"/>
      <c r="R133" s="961"/>
      <c r="T133" s="960"/>
      <c r="U133" s="959"/>
      <c r="V133" s="959"/>
      <c r="W133" s="959"/>
      <c r="X133" s="959"/>
      <c r="Y133" s="959"/>
      <c r="Z133" s="959"/>
      <c r="AA133" s="958"/>
      <c r="AT133" s="957" t="s">
        <v>1285</v>
      </c>
      <c r="AU133" s="957" t="s">
        <v>1284</v>
      </c>
      <c r="AV133" s="957" t="s">
        <v>1284</v>
      </c>
      <c r="AW133" s="957" t="s">
        <v>1283</v>
      </c>
      <c r="AX133" s="957" t="s">
        <v>1258</v>
      </c>
      <c r="AY133" s="957" t="s">
        <v>1262</v>
      </c>
    </row>
    <row r="134" spans="2:51" s="928" customFormat="1" ht="18.75" customHeight="1">
      <c r="B134" s="963"/>
      <c r="C134" s="959"/>
      <c r="D134" s="959"/>
      <c r="E134" s="959"/>
      <c r="F134" s="1562" t="s">
        <v>3514</v>
      </c>
      <c r="G134" s="1563"/>
      <c r="H134" s="1563"/>
      <c r="I134" s="1563"/>
      <c r="J134" s="959"/>
      <c r="K134" s="962">
        <v>5.625</v>
      </c>
      <c r="L134" s="959"/>
      <c r="M134" s="959"/>
      <c r="N134" s="959"/>
      <c r="O134" s="959"/>
      <c r="P134" s="959"/>
      <c r="Q134" s="959"/>
      <c r="R134" s="961"/>
      <c r="T134" s="960"/>
      <c r="U134" s="959"/>
      <c r="V134" s="959"/>
      <c r="W134" s="959"/>
      <c r="X134" s="959"/>
      <c r="Y134" s="959"/>
      <c r="Z134" s="959"/>
      <c r="AA134" s="958"/>
      <c r="AT134" s="957" t="s">
        <v>1285</v>
      </c>
      <c r="AU134" s="957" t="s">
        <v>1284</v>
      </c>
      <c r="AV134" s="957" t="s">
        <v>1284</v>
      </c>
      <c r="AW134" s="957" t="s">
        <v>1283</v>
      </c>
      <c r="AX134" s="957" t="s">
        <v>1258</v>
      </c>
      <c r="AY134" s="957" t="s">
        <v>1262</v>
      </c>
    </row>
    <row r="135" spans="2:51" s="928" customFormat="1" ht="18.75" customHeight="1">
      <c r="B135" s="963"/>
      <c r="C135" s="959"/>
      <c r="D135" s="959"/>
      <c r="E135" s="959"/>
      <c r="F135" s="1562" t="s">
        <v>3513</v>
      </c>
      <c r="G135" s="1563"/>
      <c r="H135" s="1563"/>
      <c r="I135" s="1563"/>
      <c r="J135" s="959"/>
      <c r="K135" s="962">
        <v>1.36</v>
      </c>
      <c r="L135" s="959"/>
      <c r="M135" s="959"/>
      <c r="N135" s="959"/>
      <c r="O135" s="959"/>
      <c r="P135" s="959"/>
      <c r="Q135" s="959"/>
      <c r="R135" s="961"/>
      <c r="T135" s="960"/>
      <c r="U135" s="959"/>
      <c r="V135" s="959"/>
      <c r="W135" s="959"/>
      <c r="X135" s="959"/>
      <c r="Y135" s="959"/>
      <c r="Z135" s="959"/>
      <c r="AA135" s="958"/>
      <c r="AT135" s="957" t="s">
        <v>1285</v>
      </c>
      <c r="AU135" s="957" t="s">
        <v>1284</v>
      </c>
      <c r="AV135" s="957" t="s">
        <v>1284</v>
      </c>
      <c r="AW135" s="957" t="s">
        <v>1283</v>
      </c>
      <c r="AX135" s="957" t="s">
        <v>1258</v>
      </c>
      <c r="AY135" s="957" t="s">
        <v>1262</v>
      </c>
    </row>
    <row r="136" spans="2:65" s="928" customFormat="1" ht="27" customHeight="1">
      <c r="B136" s="942"/>
      <c r="C136" s="952" t="s">
        <v>1261</v>
      </c>
      <c r="D136" s="952" t="s">
        <v>1257</v>
      </c>
      <c r="E136" s="951" t="s">
        <v>2362</v>
      </c>
      <c r="F136" s="1558" t="s">
        <v>2361</v>
      </c>
      <c r="G136" s="1559"/>
      <c r="H136" s="1559"/>
      <c r="I136" s="1559"/>
      <c r="J136" s="950" t="s">
        <v>95</v>
      </c>
      <c r="K136" s="938">
        <v>16.545</v>
      </c>
      <c r="L136" s="1560">
        <v>0</v>
      </c>
      <c r="M136" s="1559"/>
      <c r="N136" s="1561">
        <f>ROUND($L$136*$K$136,0)</f>
        <v>0</v>
      </c>
      <c r="O136" s="1559"/>
      <c r="P136" s="1559"/>
      <c r="Q136" s="1559"/>
      <c r="R136" s="937"/>
      <c r="T136" s="936"/>
      <c r="U136" s="949" t="s">
        <v>1256</v>
      </c>
      <c r="V136" s="944"/>
      <c r="W136" s="948">
        <f>$V$136*$K$136</f>
        <v>0</v>
      </c>
      <c r="X136" s="948">
        <v>0</v>
      </c>
      <c r="Y136" s="948">
        <f>$X$136*$K$136</f>
        <v>0</v>
      </c>
      <c r="Z136" s="948">
        <v>0</v>
      </c>
      <c r="AA136" s="947">
        <f>$Z$136*$K$136</f>
        <v>0</v>
      </c>
      <c r="AR136" s="928" t="s">
        <v>1261</v>
      </c>
      <c r="AT136" s="928" t="s">
        <v>1257</v>
      </c>
      <c r="AU136" s="928" t="s">
        <v>1284</v>
      </c>
      <c r="AY136" s="928" t="s">
        <v>1262</v>
      </c>
      <c r="BE136" s="932">
        <f>IF($U$136="základní",$N$136,0)</f>
        <v>0</v>
      </c>
      <c r="BF136" s="932">
        <f>IF($U$136="snížená",$N$136,0)</f>
        <v>0</v>
      </c>
      <c r="BG136" s="932">
        <f>IF($U$136="zákl. přenesená",$N$136,0)</f>
        <v>0</v>
      </c>
      <c r="BH136" s="932">
        <f>IF($U$136="sníž. přenesená",$N$136,0)</f>
        <v>0</v>
      </c>
      <c r="BI136" s="932">
        <f>IF($U$136="nulová",$N$136,0)</f>
        <v>0</v>
      </c>
      <c r="BJ136" s="928" t="s">
        <v>457</v>
      </c>
      <c r="BK136" s="932">
        <f>ROUND($L$136*$K$136,0)</f>
        <v>0</v>
      </c>
      <c r="BL136" s="928" t="s">
        <v>1261</v>
      </c>
      <c r="BM136" s="928" t="s">
        <v>3512</v>
      </c>
    </row>
    <row r="137" spans="2:51" s="928" customFormat="1" ht="18.75" customHeight="1">
      <c r="B137" s="963"/>
      <c r="C137" s="959"/>
      <c r="D137" s="959"/>
      <c r="E137" s="959"/>
      <c r="F137" s="1562" t="s">
        <v>3511</v>
      </c>
      <c r="G137" s="1563"/>
      <c r="H137" s="1563"/>
      <c r="I137" s="1563"/>
      <c r="J137" s="959"/>
      <c r="K137" s="962">
        <v>16.545</v>
      </c>
      <c r="L137" s="959"/>
      <c r="M137" s="959"/>
      <c r="N137" s="959"/>
      <c r="O137" s="959"/>
      <c r="P137" s="959"/>
      <c r="Q137" s="959"/>
      <c r="R137" s="961"/>
      <c r="T137" s="960"/>
      <c r="U137" s="959"/>
      <c r="V137" s="959"/>
      <c r="W137" s="959"/>
      <c r="X137" s="959"/>
      <c r="Y137" s="959"/>
      <c r="Z137" s="959"/>
      <c r="AA137" s="958"/>
      <c r="AT137" s="957" t="s">
        <v>1285</v>
      </c>
      <c r="AU137" s="957" t="s">
        <v>1284</v>
      </c>
      <c r="AV137" s="957" t="s">
        <v>1284</v>
      </c>
      <c r="AW137" s="957" t="s">
        <v>1283</v>
      </c>
      <c r="AX137" s="957" t="s">
        <v>457</v>
      </c>
      <c r="AY137" s="957" t="s">
        <v>1262</v>
      </c>
    </row>
    <row r="138" spans="2:65" s="928" customFormat="1" ht="27" customHeight="1">
      <c r="B138" s="942"/>
      <c r="C138" s="952" t="s">
        <v>2375</v>
      </c>
      <c r="D138" s="952" t="s">
        <v>1257</v>
      </c>
      <c r="E138" s="951" t="s">
        <v>2360</v>
      </c>
      <c r="F138" s="1558" t="s">
        <v>2359</v>
      </c>
      <c r="G138" s="1559"/>
      <c r="H138" s="1559"/>
      <c r="I138" s="1559"/>
      <c r="J138" s="950" t="s">
        <v>1287</v>
      </c>
      <c r="K138" s="938">
        <v>28.127</v>
      </c>
      <c r="L138" s="1560">
        <v>0</v>
      </c>
      <c r="M138" s="1559"/>
      <c r="N138" s="1561">
        <f>ROUND($L$138*$K$138,0)</f>
        <v>0</v>
      </c>
      <c r="O138" s="1559"/>
      <c r="P138" s="1559"/>
      <c r="Q138" s="1559"/>
      <c r="R138" s="937"/>
      <c r="T138" s="936"/>
      <c r="U138" s="949" t="s">
        <v>1256</v>
      </c>
      <c r="V138" s="944"/>
      <c r="W138" s="948">
        <f>$V$138*$K$138</f>
        <v>0</v>
      </c>
      <c r="X138" s="948">
        <v>0</v>
      </c>
      <c r="Y138" s="948">
        <f>$X$138*$K$138</f>
        <v>0</v>
      </c>
      <c r="Z138" s="948">
        <v>0</v>
      </c>
      <c r="AA138" s="947">
        <f>$Z$138*$K$138</f>
        <v>0</v>
      </c>
      <c r="AR138" s="928" t="s">
        <v>1261</v>
      </c>
      <c r="AT138" s="928" t="s">
        <v>1257</v>
      </c>
      <c r="AU138" s="928" t="s">
        <v>1284</v>
      </c>
      <c r="AY138" s="928" t="s">
        <v>1262</v>
      </c>
      <c r="BE138" s="932">
        <f>IF($U$138="základní",$N$138,0)</f>
        <v>0</v>
      </c>
      <c r="BF138" s="932">
        <f>IF($U$138="snížená",$N$138,0)</f>
        <v>0</v>
      </c>
      <c r="BG138" s="932">
        <f>IF($U$138="zákl. přenesená",$N$138,0)</f>
        <v>0</v>
      </c>
      <c r="BH138" s="932">
        <f>IF($U$138="sníž. přenesená",$N$138,0)</f>
        <v>0</v>
      </c>
      <c r="BI138" s="932">
        <f>IF($U$138="nulová",$N$138,0)</f>
        <v>0</v>
      </c>
      <c r="BJ138" s="928" t="s">
        <v>457</v>
      </c>
      <c r="BK138" s="932">
        <f>ROUND($L$138*$K$138,0)</f>
        <v>0</v>
      </c>
      <c r="BL138" s="928" t="s">
        <v>1261</v>
      </c>
      <c r="BM138" s="928" t="s">
        <v>3510</v>
      </c>
    </row>
    <row r="139" spans="2:51" s="928" customFormat="1" ht="18.75" customHeight="1">
      <c r="B139" s="963"/>
      <c r="C139" s="959"/>
      <c r="D139" s="959"/>
      <c r="E139" s="959"/>
      <c r="F139" s="1562" t="s">
        <v>3509</v>
      </c>
      <c r="G139" s="1563"/>
      <c r="H139" s="1563"/>
      <c r="I139" s="1563"/>
      <c r="J139" s="959"/>
      <c r="K139" s="962">
        <v>28.127</v>
      </c>
      <c r="L139" s="959"/>
      <c r="M139" s="959"/>
      <c r="N139" s="959"/>
      <c r="O139" s="959"/>
      <c r="P139" s="959"/>
      <c r="Q139" s="959"/>
      <c r="R139" s="961"/>
      <c r="T139" s="960"/>
      <c r="U139" s="959"/>
      <c r="V139" s="959"/>
      <c r="W139" s="959"/>
      <c r="X139" s="959"/>
      <c r="Y139" s="959"/>
      <c r="Z139" s="959"/>
      <c r="AA139" s="958"/>
      <c r="AT139" s="957" t="s">
        <v>1285</v>
      </c>
      <c r="AU139" s="957" t="s">
        <v>1284</v>
      </c>
      <c r="AV139" s="957" t="s">
        <v>1284</v>
      </c>
      <c r="AW139" s="957" t="s">
        <v>1283</v>
      </c>
      <c r="AX139" s="957" t="s">
        <v>457</v>
      </c>
      <c r="AY139" s="957" t="s">
        <v>1262</v>
      </c>
    </row>
    <row r="140" spans="2:65" s="928" customFormat="1" ht="27" customHeight="1">
      <c r="B140" s="942"/>
      <c r="C140" s="952" t="s">
        <v>2367</v>
      </c>
      <c r="D140" s="952" t="s">
        <v>1257</v>
      </c>
      <c r="E140" s="951" t="s">
        <v>3508</v>
      </c>
      <c r="F140" s="1558" t="s">
        <v>3507</v>
      </c>
      <c r="G140" s="1559"/>
      <c r="H140" s="1559"/>
      <c r="I140" s="1559"/>
      <c r="J140" s="950" t="s">
        <v>95</v>
      </c>
      <c r="K140" s="938">
        <v>2.56</v>
      </c>
      <c r="L140" s="1560">
        <v>0</v>
      </c>
      <c r="M140" s="1559"/>
      <c r="N140" s="1561">
        <f>ROUND($L$140*$K$140,0)</f>
        <v>0</v>
      </c>
      <c r="O140" s="1559"/>
      <c r="P140" s="1559"/>
      <c r="Q140" s="1559"/>
      <c r="R140" s="937"/>
      <c r="T140" s="936"/>
      <c r="U140" s="949" t="s">
        <v>1256</v>
      </c>
      <c r="V140" s="944"/>
      <c r="W140" s="948">
        <f>$V$140*$K$140</f>
        <v>0</v>
      </c>
      <c r="X140" s="948">
        <v>0</v>
      </c>
      <c r="Y140" s="948">
        <f>$X$140*$K$140</f>
        <v>0</v>
      </c>
      <c r="Z140" s="948">
        <v>0</v>
      </c>
      <c r="AA140" s="947">
        <f>$Z$140*$K$140</f>
        <v>0</v>
      </c>
      <c r="AR140" s="928" t="s">
        <v>1261</v>
      </c>
      <c r="AT140" s="928" t="s">
        <v>1257</v>
      </c>
      <c r="AU140" s="928" t="s">
        <v>1284</v>
      </c>
      <c r="AY140" s="928" t="s">
        <v>1262</v>
      </c>
      <c r="BE140" s="932">
        <f>IF($U$140="základní",$N$140,0)</f>
        <v>0</v>
      </c>
      <c r="BF140" s="932">
        <f>IF($U$140="snížená",$N$140,0)</f>
        <v>0</v>
      </c>
      <c r="BG140" s="932">
        <f>IF($U$140="zákl. přenesená",$N$140,0)</f>
        <v>0</v>
      </c>
      <c r="BH140" s="932">
        <f>IF($U$140="sníž. přenesená",$N$140,0)</f>
        <v>0</v>
      </c>
      <c r="BI140" s="932">
        <f>IF($U$140="nulová",$N$140,0)</f>
        <v>0</v>
      </c>
      <c r="BJ140" s="928" t="s">
        <v>457</v>
      </c>
      <c r="BK140" s="932">
        <f>ROUND($L$140*$K$140,0)</f>
        <v>0</v>
      </c>
      <c r="BL140" s="928" t="s">
        <v>1261</v>
      </c>
      <c r="BM140" s="928" t="s">
        <v>3506</v>
      </c>
    </row>
    <row r="141" spans="2:65" s="928" customFormat="1" ht="27" customHeight="1">
      <c r="B141" s="942"/>
      <c r="C141" s="952" t="s">
        <v>2363</v>
      </c>
      <c r="D141" s="952" t="s">
        <v>1257</v>
      </c>
      <c r="E141" s="951" t="s">
        <v>3505</v>
      </c>
      <c r="F141" s="1558" t="s">
        <v>3504</v>
      </c>
      <c r="G141" s="1559"/>
      <c r="H141" s="1559"/>
      <c r="I141" s="1559"/>
      <c r="J141" s="950" t="s">
        <v>95</v>
      </c>
      <c r="K141" s="938">
        <v>57.925</v>
      </c>
      <c r="L141" s="1560">
        <v>0</v>
      </c>
      <c r="M141" s="1559"/>
      <c r="N141" s="1561">
        <f>ROUND($L$141*$K$141,0)</f>
        <v>0</v>
      </c>
      <c r="O141" s="1559"/>
      <c r="P141" s="1559"/>
      <c r="Q141" s="1559"/>
      <c r="R141" s="937"/>
      <c r="T141" s="936"/>
      <c r="U141" s="949" t="s">
        <v>1256</v>
      </c>
      <c r="V141" s="944"/>
      <c r="W141" s="948">
        <f>$V$141*$K$141</f>
        <v>0</v>
      </c>
      <c r="X141" s="948">
        <v>0</v>
      </c>
      <c r="Y141" s="948">
        <f>$X$141*$K$141</f>
        <v>0</v>
      </c>
      <c r="Z141" s="948">
        <v>0</v>
      </c>
      <c r="AA141" s="947">
        <f>$Z$141*$K$141</f>
        <v>0</v>
      </c>
      <c r="AR141" s="928" t="s">
        <v>1261</v>
      </c>
      <c r="AT141" s="928" t="s">
        <v>1257</v>
      </c>
      <c r="AU141" s="928" t="s">
        <v>1284</v>
      </c>
      <c r="AY141" s="928" t="s">
        <v>1262</v>
      </c>
      <c r="BE141" s="932">
        <f>IF($U$141="základní",$N$141,0)</f>
        <v>0</v>
      </c>
      <c r="BF141" s="932">
        <f>IF($U$141="snížená",$N$141,0)</f>
        <v>0</v>
      </c>
      <c r="BG141" s="932">
        <f>IF($U$141="zákl. přenesená",$N$141,0)</f>
        <v>0</v>
      </c>
      <c r="BH141" s="932">
        <f>IF($U$141="sníž. přenesená",$N$141,0)</f>
        <v>0</v>
      </c>
      <c r="BI141" s="932">
        <f>IF($U$141="nulová",$N$141,0)</f>
        <v>0</v>
      </c>
      <c r="BJ141" s="928" t="s">
        <v>457</v>
      </c>
      <c r="BK141" s="932">
        <f>ROUND($L$141*$K$141,0)</f>
        <v>0</v>
      </c>
      <c r="BL141" s="928" t="s">
        <v>1261</v>
      </c>
      <c r="BM141" s="928" t="s">
        <v>3503</v>
      </c>
    </row>
    <row r="142" spans="2:51" s="928" customFormat="1" ht="18.75" customHeight="1">
      <c r="B142" s="963"/>
      <c r="C142" s="959"/>
      <c r="D142" s="959"/>
      <c r="E142" s="959"/>
      <c r="F142" s="1562" t="s">
        <v>3502</v>
      </c>
      <c r="G142" s="1563"/>
      <c r="H142" s="1563"/>
      <c r="I142" s="1563"/>
      <c r="J142" s="959"/>
      <c r="K142" s="962">
        <v>57.925</v>
      </c>
      <c r="L142" s="959"/>
      <c r="M142" s="959"/>
      <c r="N142" s="959"/>
      <c r="O142" s="959"/>
      <c r="P142" s="959"/>
      <c r="Q142" s="959"/>
      <c r="R142" s="961"/>
      <c r="T142" s="960"/>
      <c r="U142" s="959"/>
      <c r="V142" s="959"/>
      <c r="W142" s="959"/>
      <c r="X142" s="959"/>
      <c r="Y142" s="959"/>
      <c r="Z142" s="959"/>
      <c r="AA142" s="958"/>
      <c r="AT142" s="957" t="s">
        <v>1285</v>
      </c>
      <c r="AU142" s="957" t="s">
        <v>1284</v>
      </c>
      <c r="AV142" s="957" t="s">
        <v>1284</v>
      </c>
      <c r="AW142" s="957" t="s">
        <v>1283</v>
      </c>
      <c r="AX142" s="957" t="s">
        <v>457</v>
      </c>
      <c r="AY142" s="957" t="s">
        <v>1262</v>
      </c>
    </row>
    <row r="143" spans="2:63" s="964" customFormat="1" ht="30.75" customHeight="1">
      <c r="B143" s="973"/>
      <c r="C143" s="968"/>
      <c r="D143" s="972" t="s">
        <v>2347</v>
      </c>
      <c r="E143" s="972"/>
      <c r="F143" s="972"/>
      <c r="G143" s="972"/>
      <c r="H143" s="972"/>
      <c r="I143" s="972"/>
      <c r="J143" s="972"/>
      <c r="K143" s="972"/>
      <c r="L143" s="972"/>
      <c r="M143" s="972"/>
      <c r="N143" s="1557">
        <f>$BK$143</f>
        <v>0</v>
      </c>
      <c r="O143" s="1556"/>
      <c r="P143" s="1556"/>
      <c r="Q143" s="1556"/>
      <c r="R143" s="971"/>
      <c r="T143" s="970"/>
      <c r="U143" s="968"/>
      <c r="V143" s="968"/>
      <c r="W143" s="969">
        <f>SUM($W$144:$W$151)</f>
        <v>0</v>
      </c>
      <c r="X143" s="968"/>
      <c r="Y143" s="969">
        <f>SUM($Y$144:$Y$151)</f>
        <v>1.7821185</v>
      </c>
      <c r="Z143" s="968"/>
      <c r="AA143" s="967">
        <f>SUM($AA$144:$AA$151)</f>
        <v>0</v>
      </c>
      <c r="AR143" s="966" t="s">
        <v>457</v>
      </c>
      <c r="AT143" s="966" t="s">
        <v>1259</v>
      </c>
      <c r="AU143" s="966" t="s">
        <v>457</v>
      </c>
      <c r="AY143" s="966" t="s">
        <v>1262</v>
      </c>
      <c r="BK143" s="965">
        <f>SUM($BK$144:$BK$151)</f>
        <v>0</v>
      </c>
    </row>
    <row r="144" spans="2:65" s="928" customFormat="1" ht="15.75" customHeight="1">
      <c r="B144" s="942"/>
      <c r="C144" s="952" t="s">
        <v>1264</v>
      </c>
      <c r="D144" s="952" t="s">
        <v>1257</v>
      </c>
      <c r="E144" s="951" t="s">
        <v>3501</v>
      </c>
      <c r="F144" s="1558" t="s">
        <v>3500</v>
      </c>
      <c r="G144" s="1559"/>
      <c r="H144" s="1559"/>
      <c r="I144" s="1559"/>
      <c r="J144" s="950" t="s">
        <v>95</v>
      </c>
      <c r="K144" s="938">
        <v>0.3</v>
      </c>
      <c r="L144" s="1560">
        <v>0</v>
      </c>
      <c r="M144" s="1559"/>
      <c r="N144" s="1561">
        <f>ROUND($L$144*$K$144,0)</f>
        <v>0</v>
      </c>
      <c r="O144" s="1559"/>
      <c r="P144" s="1559"/>
      <c r="Q144" s="1559"/>
      <c r="R144" s="937"/>
      <c r="T144" s="936"/>
      <c r="U144" s="949" t="s">
        <v>1256</v>
      </c>
      <c r="V144" s="944"/>
      <c r="W144" s="948">
        <f>$V$144*$K$144</f>
        <v>0</v>
      </c>
      <c r="X144" s="948">
        <v>2.25634</v>
      </c>
      <c r="Y144" s="948">
        <f>$X$144*$K$144</f>
        <v>0.6769019999999999</v>
      </c>
      <c r="Z144" s="948">
        <v>0</v>
      </c>
      <c r="AA144" s="947">
        <f>$Z$144*$K$144</f>
        <v>0</v>
      </c>
      <c r="AR144" s="928" t="s">
        <v>1261</v>
      </c>
      <c r="AT144" s="928" t="s">
        <v>1257</v>
      </c>
      <c r="AU144" s="928" t="s">
        <v>1284</v>
      </c>
      <c r="AY144" s="928" t="s">
        <v>1262</v>
      </c>
      <c r="BE144" s="932">
        <f>IF($U$144="základní",$N$144,0)</f>
        <v>0</v>
      </c>
      <c r="BF144" s="932">
        <f>IF($U$144="snížená",$N$144,0)</f>
        <v>0</v>
      </c>
      <c r="BG144" s="932">
        <f>IF($U$144="zákl. přenesená",$N$144,0)</f>
        <v>0</v>
      </c>
      <c r="BH144" s="932">
        <f>IF($U$144="sníž. přenesená",$N$144,0)</f>
        <v>0</v>
      </c>
      <c r="BI144" s="932">
        <f>IF($U$144="nulová",$N$144,0)</f>
        <v>0</v>
      </c>
      <c r="BJ144" s="928" t="s">
        <v>457</v>
      </c>
      <c r="BK144" s="932">
        <f>ROUND($L$144*$K$144,0)</f>
        <v>0</v>
      </c>
      <c r="BL144" s="928" t="s">
        <v>1261</v>
      </c>
      <c r="BM144" s="928" t="s">
        <v>3499</v>
      </c>
    </row>
    <row r="145" spans="2:51" s="928" customFormat="1" ht="18.75" customHeight="1">
      <c r="B145" s="963"/>
      <c r="C145" s="959"/>
      <c r="D145" s="959"/>
      <c r="E145" s="959"/>
      <c r="F145" s="1562" t="s">
        <v>3498</v>
      </c>
      <c r="G145" s="1563"/>
      <c r="H145" s="1563"/>
      <c r="I145" s="1563"/>
      <c r="J145" s="959"/>
      <c r="K145" s="962">
        <v>0.8</v>
      </c>
      <c r="L145" s="959"/>
      <c r="M145" s="959"/>
      <c r="N145" s="959"/>
      <c r="O145" s="959"/>
      <c r="P145" s="959"/>
      <c r="Q145" s="959"/>
      <c r="R145" s="961"/>
      <c r="T145" s="960"/>
      <c r="U145" s="959"/>
      <c r="V145" s="959"/>
      <c r="W145" s="959"/>
      <c r="X145" s="959"/>
      <c r="Y145" s="959"/>
      <c r="Z145" s="959"/>
      <c r="AA145" s="958"/>
      <c r="AT145" s="957" t="s">
        <v>1285</v>
      </c>
      <c r="AU145" s="957" t="s">
        <v>1284</v>
      </c>
      <c r="AV145" s="957" t="s">
        <v>1284</v>
      </c>
      <c r="AW145" s="957" t="s">
        <v>1283</v>
      </c>
      <c r="AX145" s="957" t="s">
        <v>1258</v>
      </c>
      <c r="AY145" s="957" t="s">
        <v>1262</v>
      </c>
    </row>
    <row r="146" spans="2:51" s="928" customFormat="1" ht="18.75" customHeight="1">
      <c r="B146" s="963"/>
      <c r="C146" s="959"/>
      <c r="D146" s="959"/>
      <c r="E146" s="959"/>
      <c r="F146" s="1562" t="s">
        <v>3497</v>
      </c>
      <c r="G146" s="1563"/>
      <c r="H146" s="1563"/>
      <c r="I146" s="1563"/>
      <c r="J146" s="959"/>
      <c r="K146" s="962">
        <v>0.3</v>
      </c>
      <c r="L146" s="959"/>
      <c r="M146" s="959"/>
      <c r="N146" s="959"/>
      <c r="O146" s="959"/>
      <c r="P146" s="959"/>
      <c r="Q146" s="959"/>
      <c r="R146" s="961"/>
      <c r="T146" s="960"/>
      <c r="U146" s="959"/>
      <c r="V146" s="959"/>
      <c r="W146" s="959"/>
      <c r="X146" s="959"/>
      <c r="Y146" s="959"/>
      <c r="Z146" s="959"/>
      <c r="AA146" s="958"/>
      <c r="AT146" s="957" t="s">
        <v>1285</v>
      </c>
      <c r="AU146" s="957" t="s">
        <v>1284</v>
      </c>
      <c r="AV146" s="957" t="s">
        <v>1284</v>
      </c>
      <c r="AW146" s="957" t="s">
        <v>1283</v>
      </c>
      <c r="AX146" s="957" t="s">
        <v>457</v>
      </c>
      <c r="AY146" s="957" t="s">
        <v>1262</v>
      </c>
    </row>
    <row r="147" spans="2:65" s="928" customFormat="1" ht="15.75" customHeight="1">
      <c r="B147" s="942"/>
      <c r="C147" s="952" t="s">
        <v>2358</v>
      </c>
      <c r="D147" s="952" t="s">
        <v>1257</v>
      </c>
      <c r="E147" s="951" t="s">
        <v>3496</v>
      </c>
      <c r="F147" s="1558" t="s">
        <v>3495</v>
      </c>
      <c r="G147" s="1559"/>
      <c r="H147" s="1559"/>
      <c r="I147" s="1559"/>
      <c r="J147" s="950" t="s">
        <v>95</v>
      </c>
      <c r="K147" s="938">
        <v>0.45</v>
      </c>
      <c r="L147" s="1560">
        <v>0</v>
      </c>
      <c r="M147" s="1559"/>
      <c r="N147" s="1561">
        <f>ROUND($L$147*$K$147,0)</f>
        <v>0</v>
      </c>
      <c r="O147" s="1559"/>
      <c r="P147" s="1559"/>
      <c r="Q147" s="1559"/>
      <c r="R147" s="937"/>
      <c r="T147" s="936"/>
      <c r="U147" s="949" t="s">
        <v>1256</v>
      </c>
      <c r="V147" s="944"/>
      <c r="W147" s="948">
        <f>$V$147*$K$147</f>
        <v>0</v>
      </c>
      <c r="X147" s="948">
        <v>2.45329</v>
      </c>
      <c r="Y147" s="948">
        <f>$X$147*$K$147</f>
        <v>1.1039805</v>
      </c>
      <c r="Z147" s="948">
        <v>0</v>
      </c>
      <c r="AA147" s="947">
        <f>$Z$147*$K$147</f>
        <v>0</v>
      </c>
      <c r="AR147" s="928" t="s">
        <v>1261</v>
      </c>
      <c r="AT147" s="928" t="s">
        <v>1257</v>
      </c>
      <c r="AU147" s="928" t="s">
        <v>1284</v>
      </c>
      <c r="AY147" s="928" t="s">
        <v>1262</v>
      </c>
      <c r="BE147" s="932">
        <f>IF($U$147="základní",$N$147,0)</f>
        <v>0</v>
      </c>
      <c r="BF147" s="932">
        <f>IF($U$147="snížená",$N$147,0)</f>
        <v>0</v>
      </c>
      <c r="BG147" s="932">
        <f>IF($U$147="zákl. přenesená",$N$147,0)</f>
        <v>0</v>
      </c>
      <c r="BH147" s="932">
        <f>IF($U$147="sníž. přenesená",$N$147,0)</f>
        <v>0</v>
      </c>
      <c r="BI147" s="932">
        <f>IF($U$147="nulová",$N$147,0)</f>
        <v>0</v>
      </c>
      <c r="BJ147" s="928" t="s">
        <v>457</v>
      </c>
      <c r="BK147" s="932">
        <f>ROUND($L$147*$K$147,0)</f>
        <v>0</v>
      </c>
      <c r="BL147" s="928" t="s">
        <v>1261</v>
      </c>
      <c r="BM147" s="928" t="s">
        <v>3494</v>
      </c>
    </row>
    <row r="148" spans="2:51" s="928" customFormat="1" ht="18.75" customHeight="1">
      <c r="B148" s="963"/>
      <c r="C148" s="959"/>
      <c r="D148" s="959"/>
      <c r="E148" s="959"/>
      <c r="F148" s="1562" t="s">
        <v>3493</v>
      </c>
      <c r="G148" s="1563"/>
      <c r="H148" s="1563"/>
      <c r="I148" s="1563"/>
      <c r="J148" s="959"/>
      <c r="K148" s="962">
        <v>0.45</v>
      </c>
      <c r="L148" s="959"/>
      <c r="M148" s="959"/>
      <c r="N148" s="959"/>
      <c r="O148" s="959"/>
      <c r="P148" s="959"/>
      <c r="Q148" s="959"/>
      <c r="R148" s="961"/>
      <c r="T148" s="960"/>
      <c r="U148" s="959"/>
      <c r="V148" s="959"/>
      <c r="W148" s="959"/>
      <c r="X148" s="959"/>
      <c r="Y148" s="959"/>
      <c r="Z148" s="959"/>
      <c r="AA148" s="958"/>
      <c r="AT148" s="957" t="s">
        <v>1285</v>
      </c>
      <c r="AU148" s="957" t="s">
        <v>1284</v>
      </c>
      <c r="AV148" s="957" t="s">
        <v>1284</v>
      </c>
      <c r="AW148" s="957" t="s">
        <v>1283</v>
      </c>
      <c r="AX148" s="957" t="s">
        <v>457</v>
      </c>
      <c r="AY148" s="957" t="s">
        <v>1262</v>
      </c>
    </row>
    <row r="149" spans="2:65" s="928" customFormat="1" ht="15.75" customHeight="1">
      <c r="B149" s="942"/>
      <c r="C149" s="952" t="s">
        <v>2354</v>
      </c>
      <c r="D149" s="952" t="s">
        <v>1257</v>
      </c>
      <c r="E149" s="951" t="s">
        <v>2301</v>
      </c>
      <c r="F149" s="1558" t="s">
        <v>2300</v>
      </c>
      <c r="G149" s="1559"/>
      <c r="H149" s="1559"/>
      <c r="I149" s="1559"/>
      <c r="J149" s="950" t="s">
        <v>1292</v>
      </c>
      <c r="K149" s="938">
        <v>1.2</v>
      </c>
      <c r="L149" s="1560">
        <v>0</v>
      </c>
      <c r="M149" s="1559"/>
      <c r="N149" s="1561">
        <f>ROUND($L$149*$K$149,0)</f>
        <v>0</v>
      </c>
      <c r="O149" s="1559"/>
      <c r="P149" s="1559"/>
      <c r="Q149" s="1559"/>
      <c r="R149" s="937"/>
      <c r="T149" s="936"/>
      <c r="U149" s="949" t="s">
        <v>1256</v>
      </c>
      <c r="V149" s="944"/>
      <c r="W149" s="948">
        <f>$V$149*$K$149</f>
        <v>0</v>
      </c>
      <c r="X149" s="948">
        <v>0.00103</v>
      </c>
      <c r="Y149" s="948">
        <f>$X$149*$K$149</f>
        <v>0.0012360000000000001</v>
      </c>
      <c r="Z149" s="948">
        <v>0</v>
      </c>
      <c r="AA149" s="947">
        <f>$Z$149*$K$149</f>
        <v>0</v>
      </c>
      <c r="AR149" s="928" t="s">
        <v>1261</v>
      </c>
      <c r="AT149" s="928" t="s">
        <v>1257</v>
      </c>
      <c r="AU149" s="928" t="s">
        <v>1284</v>
      </c>
      <c r="AY149" s="928" t="s">
        <v>1262</v>
      </c>
      <c r="BE149" s="932">
        <f>IF($U$149="základní",$N$149,0)</f>
        <v>0</v>
      </c>
      <c r="BF149" s="932">
        <f>IF($U$149="snížená",$N$149,0)</f>
        <v>0</v>
      </c>
      <c r="BG149" s="932">
        <f>IF($U$149="zákl. přenesená",$N$149,0)</f>
        <v>0</v>
      </c>
      <c r="BH149" s="932">
        <f>IF($U$149="sníž. přenesená",$N$149,0)</f>
        <v>0</v>
      </c>
      <c r="BI149" s="932">
        <f>IF($U$149="nulová",$N$149,0)</f>
        <v>0</v>
      </c>
      <c r="BJ149" s="928" t="s">
        <v>457</v>
      </c>
      <c r="BK149" s="932">
        <f>ROUND($L$149*$K$149,0)</f>
        <v>0</v>
      </c>
      <c r="BL149" s="928" t="s">
        <v>1261</v>
      </c>
      <c r="BM149" s="928" t="s">
        <v>3492</v>
      </c>
    </row>
    <row r="150" spans="2:51" s="928" customFormat="1" ht="18.75" customHeight="1">
      <c r="B150" s="963"/>
      <c r="C150" s="959"/>
      <c r="D150" s="959"/>
      <c r="E150" s="959"/>
      <c r="F150" s="1562" t="s">
        <v>3491</v>
      </c>
      <c r="G150" s="1563"/>
      <c r="H150" s="1563"/>
      <c r="I150" s="1563"/>
      <c r="J150" s="959"/>
      <c r="K150" s="962">
        <v>1.2</v>
      </c>
      <c r="L150" s="959"/>
      <c r="M150" s="959"/>
      <c r="N150" s="959"/>
      <c r="O150" s="959"/>
      <c r="P150" s="959"/>
      <c r="Q150" s="959"/>
      <c r="R150" s="961"/>
      <c r="T150" s="960"/>
      <c r="U150" s="959"/>
      <c r="V150" s="959"/>
      <c r="W150" s="959"/>
      <c r="X150" s="959"/>
      <c r="Y150" s="959"/>
      <c r="Z150" s="959"/>
      <c r="AA150" s="958"/>
      <c r="AT150" s="957" t="s">
        <v>1285</v>
      </c>
      <c r="AU150" s="957" t="s">
        <v>1284</v>
      </c>
      <c r="AV150" s="957" t="s">
        <v>1284</v>
      </c>
      <c r="AW150" s="957" t="s">
        <v>1283</v>
      </c>
      <c r="AX150" s="957" t="s">
        <v>457</v>
      </c>
      <c r="AY150" s="957" t="s">
        <v>1262</v>
      </c>
    </row>
    <row r="151" spans="2:65" s="928" customFormat="1" ht="15.75" customHeight="1">
      <c r="B151" s="942"/>
      <c r="C151" s="952" t="s">
        <v>2350</v>
      </c>
      <c r="D151" s="952" t="s">
        <v>1257</v>
      </c>
      <c r="E151" s="951" t="s">
        <v>2295</v>
      </c>
      <c r="F151" s="1558" t="s">
        <v>2294</v>
      </c>
      <c r="G151" s="1559"/>
      <c r="H151" s="1559"/>
      <c r="I151" s="1559"/>
      <c r="J151" s="950" t="s">
        <v>1292</v>
      </c>
      <c r="K151" s="938">
        <v>1.2</v>
      </c>
      <c r="L151" s="1560">
        <v>0</v>
      </c>
      <c r="M151" s="1559"/>
      <c r="N151" s="1561">
        <f>ROUND($L$151*$K$151,0)</f>
        <v>0</v>
      </c>
      <c r="O151" s="1559"/>
      <c r="P151" s="1559"/>
      <c r="Q151" s="1559"/>
      <c r="R151" s="937"/>
      <c r="T151" s="936"/>
      <c r="U151" s="949" t="s">
        <v>1256</v>
      </c>
      <c r="V151" s="944"/>
      <c r="W151" s="948">
        <f>$V$151*$K$151</f>
        <v>0</v>
      </c>
      <c r="X151" s="948">
        <v>0</v>
      </c>
      <c r="Y151" s="948">
        <f>$X$151*$K$151</f>
        <v>0</v>
      </c>
      <c r="Z151" s="948">
        <v>0</v>
      </c>
      <c r="AA151" s="947">
        <f>$Z$151*$K$151</f>
        <v>0</v>
      </c>
      <c r="AR151" s="928" t="s">
        <v>1261</v>
      </c>
      <c r="AT151" s="928" t="s">
        <v>1257</v>
      </c>
      <c r="AU151" s="928" t="s">
        <v>1284</v>
      </c>
      <c r="AY151" s="928" t="s">
        <v>1262</v>
      </c>
      <c r="BE151" s="932">
        <f>IF($U$151="základní",$N$151,0)</f>
        <v>0</v>
      </c>
      <c r="BF151" s="932">
        <f>IF($U$151="snížená",$N$151,0)</f>
        <v>0</v>
      </c>
      <c r="BG151" s="932">
        <f>IF($U$151="zákl. přenesená",$N$151,0)</f>
        <v>0</v>
      </c>
      <c r="BH151" s="932">
        <f>IF($U$151="sníž. přenesená",$N$151,0)</f>
        <v>0</v>
      </c>
      <c r="BI151" s="932">
        <f>IF($U$151="nulová",$N$151,0)</f>
        <v>0</v>
      </c>
      <c r="BJ151" s="928" t="s">
        <v>457</v>
      </c>
      <c r="BK151" s="932">
        <f>ROUND($L$151*$K$151,0)</f>
        <v>0</v>
      </c>
      <c r="BL151" s="928" t="s">
        <v>1261</v>
      </c>
      <c r="BM151" s="928" t="s">
        <v>3490</v>
      </c>
    </row>
    <row r="152" spans="2:63" s="964" customFormat="1" ht="30.75" customHeight="1">
      <c r="B152" s="973"/>
      <c r="C152" s="968"/>
      <c r="D152" s="972" t="s">
        <v>2278</v>
      </c>
      <c r="E152" s="972"/>
      <c r="F152" s="972"/>
      <c r="G152" s="972"/>
      <c r="H152" s="972"/>
      <c r="I152" s="972"/>
      <c r="J152" s="972"/>
      <c r="K152" s="972"/>
      <c r="L152" s="972"/>
      <c r="M152" s="972"/>
      <c r="N152" s="1557">
        <f>$BK$152</f>
        <v>0</v>
      </c>
      <c r="O152" s="1556"/>
      <c r="P152" s="1556"/>
      <c r="Q152" s="1556"/>
      <c r="R152" s="971"/>
      <c r="T152" s="970"/>
      <c r="U152" s="968"/>
      <c r="V152" s="968"/>
      <c r="W152" s="969">
        <f>SUM($W$153:$W$155)</f>
        <v>0</v>
      </c>
      <c r="X152" s="968"/>
      <c r="Y152" s="969">
        <f>SUM($Y$153:$Y$155)</f>
        <v>0.02035172</v>
      </c>
      <c r="Z152" s="968"/>
      <c r="AA152" s="967">
        <f>SUM($AA$153:$AA$155)</f>
        <v>0</v>
      </c>
      <c r="AR152" s="966" t="s">
        <v>457</v>
      </c>
      <c r="AT152" s="966" t="s">
        <v>1259</v>
      </c>
      <c r="AU152" s="966" t="s">
        <v>457</v>
      </c>
      <c r="AY152" s="966" t="s">
        <v>1262</v>
      </c>
      <c r="BK152" s="965">
        <f>SUM($BK$153:$BK$155)</f>
        <v>0</v>
      </c>
    </row>
    <row r="153" spans="2:65" s="928" customFormat="1" ht="27" customHeight="1">
      <c r="B153" s="942"/>
      <c r="C153" s="952" t="s">
        <v>2346</v>
      </c>
      <c r="D153" s="952" t="s">
        <v>1257</v>
      </c>
      <c r="E153" s="951" t="s">
        <v>2247</v>
      </c>
      <c r="F153" s="1558" t="s">
        <v>2246</v>
      </c>
      <c r="G153" s="1559"/>
      <c r="H153" s="1559"/>
      <c r="I153" s="1559"/>
      <c r="J153" s="950" t="s">
        <v>1287</v>
      </c>
      <c r="K153" s="938">
        <v>0.018</v>
      </c>
      <c r="L153" s="1560">
        <v>0</v>
      </c>
      <c r="M153" s="1559"/>
      <c r="N153" s="1561">
        <f>ROUND($L$153*$K$153,0)</f>
        <v>0</v>
      </c>
      <c r="O153" s="1559"/>
      <c r="P153" s="1559"/>
      <c r="Q153" s="1559"/>
      <c r="R153" s="937"/>
      <c r="T153" s="936"/>
      <c r="U153" s="949" t="s">
        <v>1256</v>
      </c>
      <c r="V153" s="944"/>
      <c r="W153" s="948">
        <f>$V$153*$K$153</f>
        <v>0</v>
      </c>
      <c r="X153" s="948">
        <v>0.01954</v>
      </c>
      <c r="Y153" s="948">
        <f>$X$153*$K$153</f>
        <v>0.0003517199999999999</v>
      </c>
      <c r="Z153" s="948">
        <v>0</v>
      </c>
      <c r="AA153" s="947">
        <f>$Z$153*$K$153</f>
        <v>0</v>
      </c>
      <c r="AR153" s="928" t="s">
        <v>1261</v>
      </c>
      <c r="AT153" s="928" t="s">
        <v>1257</v>
      </c>
      <c r="AU153" s="928" t="s">
        <v>1284</v>
      </c>
      <c r="AY153" s="928" t="s">
        <v>1262</v>
      </c>
      <c r="BE153" s="932">
        <f>IF($U$153="základní",$N$153,0)</f>
        <v>0</v>
      </c>
      <c r="BF153" s="932">
        <f>IF($U$153="snížená",$N$153,0)</f>
        <v>0</v>
      </c>
      <c r="BG153" s="932">
        <f>IF($U$153="zákl. přenesená",$N$153,0)</f>
        <v>0</v>
      </c>
      <c r="BH153" s="932">
        <f>IF($U$153="sníž. přenesená",$N$153,0)</f>
        <v>0</v>
      </c>
      <c r="BI153" s="932">
        <f>IF($U$153="nulová",$N$153,0)</f>
        <v>0</v>
      </c>
      <c r="BJ153" s="928" t="s">
        <v>457</v>
      </c>
      <c r="BK153" s="932">
        <f>ROUND($L$153*$K$153,0)</f>
        <v>0</v>
      </c>
      <c r="BL153" s="928" t="s">
        <v>1261</v>
      </c>
      <c r="BM153" s="928" t="s">
        <v>3489</v>
      </c>
    </row>
    <row r="154" spans="2:51" s="928" customFormat="1" ht="18.75" customHeight="1">
      <c r="B154" s="963"/>
      <c r="C154" s="959"/>
      <c r="D154" s="959"/>
      <c r="E154" s="959"/>
      <c r="F154" s="1562" t="s">
        <v>3488</v>
      </c>
      <c r="G154" s="1563"/>
      <c r="H154" s="1563"/>
      <c r="I154" s="1563"/>
      <c r="J154" s="959"/>
      <c r="K154" s="962">
        <v>0.018</v>
      </c>
      <c r="L154" s="959"/>
      <c r="M154" s="959"/>
      <c r="N154" s="959"/>
      <c r="O154" s="959"/>
      <c r="P154" s="959"/>
      <c r="Q154" s="959"/>
      <c r="R154" s="961"/>
      <c r="T154" s="960"/>
      <c r="U154" s="959"/>
      <c r="V154" s="959"/>
      <c r="W154" s="959"/>
      <c r="X154" s="959"/>
      <c r="Y154" s="959"/>
      <c r="Z154" s="959"/>
      <c r="AA154" s="958"/>
      <c r="AT154" s="957" t="s">
        <v>1285</v>
      </c>
      <c r="AU154" s="957" t="s">
        <v>1284</v>
      </c>
      <c r="AV154" s="957" t="s">
        <v>1284</v>
      </c>
      <c r="AW154" s="957" t="s">
        <v>1283</v>
      </c>
      <c r="AX154" s="957" t="s">
        <v>457</v>
      </c>
      <c r="AY154" s="957" t="s">
        <v>1262</v>
      </c>
    </row>
    <row r="155" spans="2:65" s="928" customFormat="1" ht="27" customHeight="1">
      <c r="B155" s="942"/>
      <c r="C155" s="956" t="s">
        <v>2342</v>
      </c>
      <c r="D155" s="956" t="s">
        <v>1263</v>
      </c>
      <c r="E155" s="955" t="s">
        <v>3487</v>
      </c>
      <c r="F155" s="1564" t="s">
        <v>3486</v>
      </c>
      <c r="G155" s="1565"/>
      <c r="H155" s="1565"/>
      <c r="I155" s="1565"/>
      <c r="J155" s="954" t="s">
        <v>1287</v>
      </c>
      <c r="K155" s="953">
        <v>0.02</v>
      </c>
      <c r="L155" s="1566">
        <v>0</v>
      </c>
      <c r="M155" s="1565"/>
      <c r="N155" s="1567">
        <f>ROUND($L$155*$K$155,0)</f>
        <v>0</v>
      </c>
      <c r="O155" s="1559"/>
      <c r="P155" s="1559"/>
      <c r="Q155" s="1559"/>
      <c r="R155" s="937"/>
      <c r="T155" s="936"/>
      <c r="U155" s="949" t="s">
        <v>1256</v>
      </c>
      <c r="V155" s="944"/>
      <c r="W155" s="948">
        <f>$V$155*$K$155</f>
        <v>0</v>
      </c>
      <c r="X155" s="948">
        <v>1</v>
      </c>
      <c r="Y155" s="948">
        <f>$X$155*$K$155</f>
        <v>0.02</v>
      </c>
      <c r="Z155" s="948">
        <v>0</v>
      </c>
      <c r="AA155" s="947">
        <f>$Z$155*$K$155</f>
        <v>0</v>
      </c>
      <c r="AR155" s="928" t="s">
        <v>1264</v>
      </c>
      <c r="AT155" s="928" t="s">
        <v>1263</v>
      </c>
      <c r="AU155" s="928" t="s">
        <v>1284</v>
      </c>
      <c r="AY155" s="928" t="s">
        <v>1262</v>
      </c>
      <c r="BE155" s="932">
        <f>IF($U$155="základní",$N$155,0)</f>
        <v>0</v>
      </c>
      <c r="BF155" s="932">
        <f>IF($U$155="snížená",$N$155,0)</f>
        <v>0</v>
      </c>
      <c r="BG155" s="932">
        <f>IF($U$155="zákl. přenesená",$N$155,0)</f>
        <v>0</v>
      </c>
      <c r="BH155" s="932">
        <f>IF($U$155="sníž. přenesená",$N$155,0)</f>
        <v>0</v>
      </c>
      <c r="BI155" s="932">
        <f>IF($U$155="nulová",$N$155,0)</f>
        <v>0</v>
      </c>
      <c r="BJ155" s="928" t="s">
        <v>457</v>
      </c>
      <c r="BK155" s="932">
        <f>ROUND($L$155*$K$155,0)</f>
        <v>0</v>
      </c>
      <c r="BL155" s="928" t="s">
        <v>1261</v>
      </c>
      <c r="BM155" s="928" t="s">
        <v>3485</v>
      </c>
    </row>
    <row r="156" spans="2:63" s="964" customFormat="1" ht="30.75" customHeight="1">
      <c r="B156" s="973"/>
      <c r="C156" s="968"/>
      <c r="D156" s="972" t="s">
        <v>2137</v>
      </c>
      <c r="E156" s="972"/>
      <c r="F156" s="972"/>
      <c r="G156" s="972"/>
      <c r="H156" s="972"/>
      <c r="I156" s="972"/>
      <c r="J156" s="972"/>
      <c r="K156" s="972"/>
      <c r="L156" s="972"/>
      <c r="M156" s="972"/>
      <c r="N156" s="1557">
        <f>$BK$156</f>
        <v>0</v>
      </c>
      <c r="O156" s="1556"/>
      <c r="P156" s="1556"/>
      <c r="Q156" s="1556"/>
      <c r="R156" s="971"/>
      <c r="T156" s="970"/>
      <c r="U156" s="968"/>
      <c r="V156" s="968"/>
      <c r="W156" s="969">
        <f>SUM($W$157:$W$160)</f>
        <v>0</v>
      </c>
      <c r="X156" s="968"/>
      <c r="Y156" s="969">
        <f>SUM($Y$157:$Y$160)</f>
        <v>0.82416</v>
      </c>
      <c r="Z156" s="968"/>
      <c r="AA156" s="967">
        <f>SUM($AA$157:$AA$160)</f>
        <v>0</v>
      </c>
      <c r="AR156" s="966" t="s">
        <v>457</v>
      </c>
      <c r="AT156" s="966" t="s">
        <v>1259</v>
      </c>
      <c r="AU156" s="966" t="s">
        <v>457</v>
      </c>
      <c r="AY156" s="966" t="s">
        <v>1262</v>
      </c>
      <c r="BK156" s="965">
        <f>SUM($BK$157:$BK$160)</f>
        <v>0</v>
      </c>
    </row>
    <row r="157" spans="2:65" s="928" customFormat="1" ht="27" customHeight="1">
      <c r="B157" s="942"/>
      <c r="C157" s="952" t="s">
        <v>2337</v>
      </c>
      <c r="D157" s="952" t="s">
        <v>1257</v>
      </c>
      <c r="E157" s="951" t="s">
        <v>3484</v>
      </c>
      <c r="F157" s="1558" t="s">
        <v>3483</v>
      </c>
      <c r="G157" s="1559"/>
      <c r="H157" s="1559"/>
      <c r="I157" s="1559"/>
      <c r="J157" s="950" t="s">
        <v>14</v>
      </c>
      <c r="K157" s="938">
        <v>4</v>
      </c>
      <c r="L157" s="1560">
        <v>0</v>
      </c>
      <c r="M157" s="1559"/>
      <c r="N157" s="1561">
        <f>ROUND($L$157*$K$157,0)</f>
        <v>0</v>
      </c>
      <c r="O157" s="1559"/>
      <c r="P157" s="1559"/>
      <c r="Q157" s="1559"/>
      <c r="R157" s="937"/>
      <c r="T157" s="936"/>
      <c r="U157" s="949" t="s">
        <v>1256</v>
      </c>
      <c r="V157" s="944"/>
      <c r="W157" s="948">
        <f>$V$157*$K$157</f>
        <v>0</v>
      </c>
      <c r="X157" s="948">
        <v>0.0015</v>
      </c>
      <c r="Y157" s="948">
        <f>$X$157*$K$157</f>
        <v>0.006</v>
      </c>
      <c r="Z157" s="948">
        <v>0</v>
      </c>
      <c r="AA157" s="947">
        <f>$Z$157*$K$157</f>
        <v>0</v>
      </c>
      <c r="AR157" s="928" t="s">
        <v>1261</v>
      </c>
      <c r="AT157" s="928" t="s">
        <v>1257</v>
      </c>
      <c r="AU157" s="928" t="s">
        <v>1284</v>
      </c>
      <c r="AY157" s="928" t="s">
        <v>1262</v>
      </c>
      <c r="BE157" s="932">
        <f>IF($U$157="základní",$N$157,0)</f>
        <v>0</v>
      </c>
      <c r="BF157" s="932">
        <f>IF($U$157="snížená",$N$157,0)</f>
        <v>0</v>
      </c>
      <c r="BG157" s="932">
        <f>IF($U$157="zákl. přenesená",$N$157,0)</f>
        <v>0</v>
      </c>
      <c r="BH157" s="932">
        <f>IF($U$157="sníž. přenesená",$N$157,0)</f>
        <v>0</v>
      </c>
      <c r="BI157" s="932">
        <f>IF($U$157="nulová",$N$157,0)</f>
        <v>0</v>
      </c>
      <c r="BJ157" s="928" t="s">
        <v>457</v>
      </c>
      <c r="BK157" s="932">
        <f>ROUND($L$157*$K$157,0)</f>
        <v>0</v>
      </c>
      <c r="BL157" s="928" t="s">
        <v>1261</v>
      </c>
      <c r="BM157" s="928" t="s">
        <v>3482</v>
      </c>
    </row>
    <row r="158" spans="2:51" s="928" customFormat="1" ht="18.75" customHeight="1">
      <c r="B158" s="963"/>
      <c r="C158" s="959"/>
      <c r="D158" s="959"/>
      <c r="E158" s="959"/>
      <c r="F158" s="1562" t="s">
        <v>3481</v>
      </c>
      <c r="G158" s="1563"/>
      <c r="H158" s="1563"/>
      <c r="I158" s="1563"/>
      <c r="J158" s="959"/>
      <c r="K158" s="962">
        <v>4</v>
      </c>
      <c r="L158" s="959"/>
      <c r="M158" s="959"/>
      <c r="N158" s="959"/>
      <c r="O158" s="959"/>
      <c r="P158" s="959"/>
      <c r="Q158" s="959"/>
      <c r="R158" s="961"/>
      <c r="T158" s="960"/>
      <c r="U158" s="959"/>
      <c r="V158" s="959"/>
      <c r="W158" s="959"/>
      <c r="X158" s="959"/>
      <c r="Y158" s="959"/>
      <c r="Z158" s="959"/>
      <c r="AA158" s="958"/>
      <c r="AT158" s="957" t="s">
        <v>1285</v>
      </c>
      <c r="AU158" s="957" t="s">
        <v>1284</v>
      </c>
      <c r="AV158" s="957" t="s">
        <v>1284</v>
      </c>
      <c r="AW158" s="957" t="s">
        <v>1283</v>
      </c>
      <c r="AX158" s="957" t="s">
        <v>457</v>
      </c>
      <c r="AY158" s="957" t="s">
        <v>1262</v>
      </c>
    </row>
    <row r="159" spans="2:65" s="928" customFormat="1" ht="27" customHeight="1">
      <c r="B159" s="942"/>
      <c r="C159" s="952" t="s">
        <v>2333</v>
      </c>
      <c r="D159" s="952" t="s">
        <v>1257</v>
      </c>
      <c r="E159" s="951" t="s">
        <v>3480</v>
      </c>
      <c r="F159" s="1558" t="s">
        <v>3479</v>
      </c>
      <c r="G159" s="1559"/>
      <c r="H159" s="1559"/>
      <c r="I159" s="1559"/>
      <c r="J159" s="950" t="s">
        <v>1292</v>
      </c>
      <c r="K159" s="938">
        <v>3</v>
      </c>
      <c r="L159" s="1560">
        <v>0</v>
      </c>
      <c r="M159" s="1559"/>
      <c r="N159" s="1561">
        <f>ROUND($L$159*$K$159,0)</f>
        <v>0</v>
      </c>
      <c r="O159" s="1559"/>
      <c r="P159" s="1559"/>
      <c r="Q159" s="1559"/>
      <c r="R159" s="937"/>
      <c r="T159" s="936"/>
      <c r="U159" s="949" t="s">
        <v>1256</v>
      </c>
      <c r="V159" s="944"/>
      <c r="W159" s="948">
        <f>$V$159*$K$159</f>
        <v>0</v>
      </c>
      <c r="X159" s="948">
        <v>0.27272</v>
      </c>
      <c r="Y159" s="948">
        <f>$X$159*$K$159</f>
        <v>0.81816</v>
      </c>
      <c r="Z159" s="948">
        <v>0</v>
      </c>
      <c r="AA159" s="947">
        <f>$Z$159*$K$159</f>
        <v>0</v>
      </c>
      <c r="AR159" s="928" t="s">
        <v>1261</v>
      </c>
      <c r="AT159" s="928" t="s">
        <v>1257</v>
      </c>
      <c r="AU159" s="928" t="s">
        <v>1284</v>
      </c>
      <c r="AY159" s="928" t="s">
        <v>1262</v>
      </c>
      <c r="BE159" s="932">
        <f>IF($U$159="základní",$N$159,0)</f>
        <v>0</v>
      </c>
      <c r="BF159" s="932">
        <f>IF($U$159="snížená",$N$159,0)</f>
        <v>0</v>
      </c>
      <c r="BG159" s="932">
        <f>IF($U$159="zákl. přenesená",$N$159,0)</f>
        <v>0</v>
      </c>
      <c r="BH159" s="932">
        <f>IF($U$159="sníž. přenesená",$N$159,0)</f>
        <v>0</v>
      </c>
      <c r="BI159" s="932">
        <f>IF($U$159="nulová",$N$159,0)</f>
        <v>0</v>
      </c>
      <c r="BJ159" s="928" t="s">
        <v>457</v>
      </c>
      <c r="BK159" s="932">
        <f>ROUND($L$159*$K$159,0)</f>
        <v>0</v>
      </c>
      <c r="BL159" s="928" t="s">
        <v>1261</v>
      </c>
      <c r="BM159" s="928" t="s">
        <v>3478</v>
      </c>
    </row>
    <row r="160" spans="2:51" s="928" customFormat="1" ht="18.75" customHeight="1">
      <c r="B160" s="963"/>
      <c r="C160" s="959"/>
      <c r="D160" s="959"/>
      <c r="E160" s="959"/>
      <c r="F160" s="1562" t="s">
        <v>3477</v>
      </c>
      <c r="G160" s="1563"/>
      <c r="H160" s="1563"/>
      <c r="I160" s="1563"/>
      <c r="J160" s="959"/>
      <c r="K160" s="962">
        <v>3</v>
      </c>
      <c r="L160" s="959"/>
      <c r="M160" s="959"/>
      <c r="N160" s="959"/>
      <c r="O160" s="959"/>
      <c r="P160" s="959"/>
      <c r="Q160" s="959"/>
      <c r="R160" s="961"/>
      <c r="T160" s="960"/>
      <c r="U160" s="959"/>
      <c r="V160" s="959"/>
      <c r="W160" s="959"/>
      <c r="X160" s="959"/>
      <c r="Y160" s="959"/>
      <c r="Z160" s="959"/>
      <c r="AA160" s="958"/>
      <c r="AT160" s="957" t="s">
        <v>1285</v>
      </c>
      <c r="AU160" s="957" t="s">
        <v>1284</v>
      </c>
      <c r="AV160" s="957" t="s">
        <v>1284</v>
      </c>
      <c r="AW160" s="957" t="s">
        <v>1283</v>
      </c>
      <c r="AX160" s="957" t="s">
        <v>457</v>
      </c>
      <c r="AY160" s="957" t="s">
        <v>1262</v>
      </c>
    </row>
    <row r="161" spans="2:63" s="964" customFormat="1" ht="30.75" customHeight="1">
      <c r="B161" s="973"/>
      <c r="C161" s="968"/>
      <c r="D161" s="972" t="s">
        <v>2034</v>
      </c>
      <c r="E161" s="972"/>
      <c r="F161" s="972"/>
      <c r="G161" s="972"/>
      <c r="H161" s="972"/>
      <c r="I161" s="972"/>
      <c r="J161" s="972"/>
      <c r="K161" s="972"/>
      <c r="L161" s="972"/>
      <c r="M161" s="972"/>
      <c r="N161" s="1557">
        <f>$BK$161</f>
        <v>0</v>
      </c>
      <c r="O161" s="1556"/>
      <c r="P161" s="1556"/>
      <c r="Q161" s="1556"/>
      <c r="R161" s="971"/>
      <c r="T161" s="970"/>
      <c r="U161" s="968"/>
      <c r="V161" s="968"/>
      <c r="W161" s="969">
        <f>SUM($W$162:$W$167)</f>
        <v>0</v>
      </c>
      <c r="X161" s="968"/>
      <c r="Y161" s="969">
        <f>SUM($Y$162:$Y$167)</f>
        <v>7.525656420000001</v>
      </c>
      <c r="Z161" s="968"/>
      <c r="AA161" s="967">
        <f>SUM($AA$162:$AA$167)</f>
        <v>0</v>
      </c>
      <c r="AR161" s="966" t="s">
        <v>457</v>
      </c>
      <c r="AT161" s="966" t="s">
        <v>1259</v>
      </c>
      <c r="AU161" s="966" t="s">
        <v>457</v>
      </c>
      <c r="AY161" s="966" t="s">
        <v>1262</v>
      </c>
      <c r="BK161" s="965">
        <f>SUM($BK$162:$BK$167)</f>
        <v>0</v>
      </c>
    </row>
    <row r="162" spans="2:65" s="928" customFormat="1" ht="27" customHeight="1">
      <c r="B162" s="942"/>
      <c r="C162" s="952" t="s">
        <v>1336</v>
      </c>
      <c r="D162" s="952" t="s">
        <v>1257</v>
      </c>
      <c r="E162" s="951" t="s">
        <v>3476</v>
      </c>
      <c r="F162" s="1558" t="s">
        <v>3475</v>
      </c>
      <c r="G162" s="1559"/>
      <c r="H162" s="1559"/>
      <c r="I162" s="1559"/>
      <c r="J162" s="950" t="s">
        <v>95</v>
      </c>
      <c r="K162" s="938">
        <v>4.998</v>
      </c>
      <c r="L162" s="1560">
        <v>0</v>
      </c>
      <c r="M162" s="1559"/>
      <c r="N162" s="1561">
        <f>ROUND($L$162*$K$162,0)</f>
        <v>0</v>
      </c>
      <c r="O162" s="1559"/>
      <c r="P162" s="1559"/>
      <c r="Q162" s="1559"/>
      <c r="R162" s="937"/>
      <c r="T162" s="936"/>
      <c r="U162" s="949" t="s">
        <v>1256</v>
      </c>
      <c r="V162" s="944"/>
      <c r="W162" s="948">
        <f>$V$162*$K$162</f>
        <v>0</v>
      </c>
      <c r="X162" s="948">
        <v>1.48679</v>
      </c>
      <c r="Y162" s="948">
        <f>$X$162*$K$162</f>
        <v>7.43097642</v>
      </c>
      <c r="Z162" s="948">
        <v>0</v>
      </c>
      <c r="AA162" s="947">
        <f>$Z$162*$K$162</f>
        <v>0</v>
      </c>
      <c r="AR162" s="928" t="s">
        <v>1261</v>
      </c>
      <c r="AT162" s="928" t="s">
        <v>1257</v>
      </c>
      <c r="AU162" s="928" t="s">
        <v>1284</v>
      </c>
      <c r="AY162" s="928" t="s">
        <v>1262</v>
      </c>
      <c r="BE162" s="932">
        <f>IF($U$162="základní",$N$162,0)</f>
        <v>0</v>
      </c>
      <c r="BF162" s="932">
        <f>IF($U$162="snížená",$N$162,0)</f>
        <v>0</v>
      </c>
      <c r="BG162" s="932">
        <f>IF($U$162="zákl. přenesená",$N$162,0)</f>
        <v>0</v>
      </c>
      <c r="BH162" s="932">
        <f>IF($U$162="sníž. přenesená",$N$162,0)</f>
        <v>0</v>
      </c>
      <c r="BI162" s="932">
        <f>IF($U$162="nulová",$N$162,0)</f>
        <v>0</v>
      </c>
      <c r="BJ162" s="928" t="s">
        <v>457</v>
      </c>
      <c r="BK162" s="932">
        <f>ROUND($L$162*$K$162,0)</f>
        <v>0</v>
      </c>
      <c r="BL162" s="928" t="s">
        <v>1261</v>
      </c>
      <c r="BM162" s="928" t="s">
        <v>3474</v>
      </c>
    </row>
    <row r="163" spans="2:51" s="928" customFormat="1" ht="18.75" customHeight="1">
      <c r="B163" s="963"/>
      <c r="C163" s="959"/>
      <c r="D163" s="959"/>
      <c r="E163" s="959"/>
      <c r="F163" s="1562" t="s">
        <v>3473</v>
      </c>
      <c r="G163" s="1563"/>
      <c r="H163" s="1563"/>
      <c r="I163" s="1563"/>
      <c r="J163" s="959"/>
      <c r="K163" s="962">
        <v>4.998</v>
      </c>
      <c r="L163" s="959"/>
      <c r="M163" s="959"/>
      <c r="N163" s="959"/>
      <c r="O163" s="959"/>
      <c r="P163" s="959"/>
      <c r="Q163" s="959"/>
      <c r="R163" s="961"/>
      <c r="T163" s="960"/>
      <c r="U163" s="959"/>
      <c r="V163" s="959"/>
      <c r="W163" s="959"/>
      <c r="X163" s="959"/>
      <c r="Y163" s="959"/>
      <c r="Z163" s="959"/>
      <c r="AA163" s="958"/>
      <c r="AT163" s="957" t="s">
        <v>1285</v>
      </c>
      <c r="AU163" s="957" t="s">
        <v>1284</v>
      </c>
      <c r="AV163" s="957" t="s">
        <v>1284</v>
      </c>
      <c r="AW163" s="957" t="s">
        <v>1283</v>
      </c>
      <c r="AX163" s="957" t="s">
        <v>457</v>
      </c>
      <c r="AY163" s="957" t="s">
        <v>1262</v>
      </c>
    </row>
    <row r="164" spans="2:65" s="928" customFormat="1" ht="15.75" customHeight="1">
      <c r="B164" s="942"/>
      <c r="C164" s="952" t="s">
        <v>2326</v>
      </c>
      <c r="D164" s="952" t="s">
        <v>1257</v>
      </c>
      <c r="E164" s="951" t="s">
        <v>3472</v>
      </c>
      <c r="F164" s="1558" t="s">
        <v>3471</v>
      </c>
      <c r="G164" s="1559"/>
      <c r="H164" s="1559"/>
      <c r="I164" s="1559"/>
      <c r="J164" s="950" t="s">
        <v>1265</v>
      </c>
      <c r="K164" s="938">
        <v>1</v>
      </c>
      <c r="L164" s="1560">
        <v>0</v>
      </c>
      <c r="M164" s="1559"/>
      <c r="N164" s="1561">
        <f>ROUND($L$164*$K$164,0)</f>
        <v>0</v>
      </c>
      <c r="O164" s="1559"/>
      <c r="P164" s="1559"/>
      <c r="Q164" s="1559"/>
      <c r="R164" s="937"/>
      <c r="T164" s="936"/>
      <c r="U164" s="949" t="s">
        <v>1256</v>
      </c>
      <c r="V164" s="944"/>
      <c r="W164" s="948">
        <f>$V$164*$K$164</f>
        <v>0</v>
      </c>
      <c r="X164" s="948">
        <v>0.00468</v>
      </c>
      <c r="Y164" s="948">
        <f>$X$164*$K$164</f>
        <v>0.00468</v>
      </c>
      <c r="Z164" s="948">
        <v>0</v>
      </c>
      <c r="AA164" s="947">
        <f>$Z$164*$K$164</f>
        <v>0</v>
      </c>
      <c r="AR164" s="928" t="s">
        <v>1261</v>
      </c>
      <c r="AT164" s="928" t="s">
        <v>1257</v>
      </c>
      <c r="AU164" s="928" t="s">
        <v>1284</v>
      </c>
      <c r="AY164" s="928" t="s">
        <v>1262</v>
      </c>
      <c r="BE164" s="932">
        <f>IF($U$164="základní",$N$164,0)</f>
        <v>0</v>
      </c>
      <c r="BF164" s="932">
        <f>IF($U$164="snížená",$N$164,0)</f>
        <v>0</v>
      </c>
      <c r="BG164" s="932">
        <f>IF($U$164="zákl. přenesená",$N$164,0)</f>
        <v>0</v>
      </c>
      <c r="BH164" s="932">
        <f>IF($U$164="sníž. přenesená",$N$164,0)</f>
        <v>0</v>
      </c>
      <c r="BI164" s="932">
        <f>IF($U$164="nulová",$N$164,0)</f>
        <v>0</v>
      </c>
      <c r="BJ164" s="928" t="s">
        <v>457</v>
      </c>
      <c r="BK164" s="932">
        <f>ROUND($L$164*$K$164,0)</f>
        <v>0</v>
      </c>
      <c r="BL164" s="928" t="s">
        <v>1261</v>
      </c>
      <c r="BM164" s="928" t="s">
        <v>3470</v>
      </c>
    </row>
    <row r="165" spans="2:65" s="928" customFormat="1" ht="15.75" customHeight="1">
      <c r="B165" s="942"/>
      <c r="C165" s="956" t="s">
        <v>2322</v>
      </c>
      <c r="D165" s="956" t="s">
        <v>1263</v>
      </c>
      <c r="E165" s="955" t="s">
        <v>3469</v>
      </c>
      <c r="F165" s="1564" t="s">
        <v>3468</v>
      </c>
      <c r="G165" s="1565"/>
      <c r="H165" s="1565"/>
      <c r="I165" s="1565"/>
      <c r="J165" s="954" t="s">
        <v>1265</v>
      </c>
      <c r="K165" s="953">
        <v>1</v>
      </c>
      <c r="L165" s="1566">
        <v>0</v>
      </c>
      <c r="M165" s="1565"/>
      <c r="N165" s="1567">
        <f>ROUND($L$165*$K$165,0)</f>
        <v>0</v>
      </c>
      <c r="O165" s="1559"/>
      <c r="P165" s="1559"/>
      <c r="Q165" s="1559"/>
      <c r="R165" s="937"/>
      <c r="T165" s="936"/>
      <c r="U165" s="949" t="s">
        <v>1256</v>
      </c>
      <c r="V165" s="944"/>
      <c r="W165" s="948">
        <f>$V$165*$K$165</f>
        <v>0</v>
      </c>
      <c r="X165" s="948">
        <v>0.065</v>
      </c>
      <c r="Y165" s="948">
        <f>$X$165*$K$165</f>
        <v>0.065</v>
      </c>
      <c r="Z165" s="948">
        <v>0</v>
      </c>
      <c r="AA165" s="947">
        <f>$Z$165*$K$165</f>
        <v>0</v>
      </c>
      <c r="AR165" s="928" t="s">
        <v>1264</v>
      </c>
      <c r="AT165" s="928" t="s">
        <v>1263</v>
      </c>
      <c r="AU165" s="928" t="s">
        <v>1284</v>
      </c>
      <c r="AY165" s="928" t="s">
        <v>1262</v>
      </c>
      <c r="BE165" s="932">
        <f>IF($U$165="základní",$N$165,0)</f>
        <v>0</v>
      </c>
      <c r="BF165" s="932">
        <f>IF($U$165="snížená",$N$165,0)</f>
        <v>0</v>
      </c>
      <c r="BG165" s="932">
        <f>IF($U$165="zákl. přenesená",$N$165,0)</f>
        <v>0</v>
      </c>
      <c r="BH165" s="932">
        <f>IF($U$165="sníž. přenesená",$N$165,0)</f>
        <v>0</v>
      </c>
      <c r="BI165" s="932">
        <f>IF($U$165="nulová",$N$165,0)</f>
        <v>0</v>
      </c>
      <c r="BJ165" s="928" t="s">
        <v>457</v>
      </c>
      <c r="BK165" s="932">
        <f>ROUND($L$165*$K$165,0)</f>
        <v>0</v>
      </c>
      <c r="BL165" s="928" t="s">
        <v>1261</v>
      </c>
      <c r="BM165" s="928" t="s">
        <v>3467</v>
      </c>
    </row>
    <row r="166" spans="2:65" s="928" customFormat="1" ht="27" customHeight="1">
      <c r="B166" s="942"/>
      <c r="C166" s="952" t="s">
        <v>2318</v>
      </c>
      <c r="D166" s="952" t="s">
        <v>1257</v>
      </c>
      <c r="E166" s="951" t="s">
        <v>3466</v>
      </c>
      <c r="F166" s="1558" t="s">
        <v>3465</v>
      </c>
      <c r="G166" s="1559"/>
      <c r="H166" s="1559"/>
      <c r="I166" s="1559"/>
      <c r="J166" s="950" t="s">
        <v>1265</v>
      </c>
      <c r="K166" s="938">
        <v>10</v>
      </c>
      <c r="L166" s="1560">
        <v>0</v>
      </c>
      <c r="M166" s="1559"/>
      <c r="N166" s="1561">
        <f>ROUND($L$166*$K$166,0)</f>
        <v>0</v>
      </c>
      <c r="O166" s="1559"/>
      <c r="P166" s="1559"/>
      <c r="Q166" s="1559"/>
      <c r="R166" s="937"/>
      <c r="T166" s="936"/>
      <c r="U166" s="949" t="s">
        <v>1256</v>
      </c>
      <c r="V166" s="944"/>
      <c r="W166" s="948">
        <f>$V$166*$K$166</f>
        <v>0</v>
      </c>
      <c r="X166" s="948">
        <v>0.00128</v>
      </c>
      <c r="Y166" s="948">
        <f>$X$166*$K$166</f>
        <v>0.0128</v>
      </c>
      <c r="Z166" s="948">
        <v>0</v>
      </c>
      <c r="AA166" s="947">
        <f>$Z$166*$K$166</f>
        <v>0</v>
      </c>
      <c r="AR166" s="928" t="s">
        <v>1261</v>
      </c>
      <c r="AT166" s="928" t="s">
        <v>1257</v>
      </c>
      <c r="AU166" s="928" t="s">
        <v>1284</v>
      </c>
      <c r="AY166" s="928" t="s">
        <v>1262</v>
      </c>
      <c r="BE166" s="932">
        <f>IF($U$166="základní",$N$166,0)</f>
        <v>0</v>
      </c>
      <c r="BF166" s="932">
        <f>IF($U$166="snížená",$N$166,0)</f>
        <v>0</v>
      </c>
      <c r="BG166" s="932">
        <f>IF($U$166="zákl. přenesená",$N$166,0)</f>
        <v>0</v>
      </c>
      <c r="BH166" s="932">
        <f>IF($U$166="sníž. přenesená",$N$166,0)</f>
        <v>0</v>
      </c>
      <c r="BI166" s="932">
        <f>IF($U$166="nulová",$N$166,0)</f>
        <v>0</v>
      </c>
      <c r="BJ166" s="928" t="s">
        <v>457</v>
      </c>
      <c r="BK166" s="932">
        <f>ROUND($L$166*$K$166,0)</f>
        <v>0</v>
      </c>
      <c r="BL166" s="928" t="s">
        <v>1261</v>
      </c>
      <c r="BM166" s="928" t="s">
        <v>3464</v>
      </c>
    </row>
    <row r="167" spans="2:65" s="928" customFormat="1" ht="27" customHeight="1">
      <c r="B167" s="942"/>
      <c r="C167" s="956" t="s">
        <v>2315</v>
      </c>
      <c r="D167" s="956" t="s">
        <v>1263</v>
      </c>
      <c r="E167" s="955" t="s">
        <v>3463</v>
      </c>
      <c r="F167" s="1564" t="s">
        <v>3462</v>
      </c>
      <c r="G167" s="1565"/>
      <c r="H167" s="1565"/>
      <c r="I167" s="1565"/>
      <c r="J167" s="954" t="s">
        <v>1265</v>
      </c>
      <c r="K167" s="953">
        <v>10</v>
      </c>
      <c r="L167" s="1566">
        <v>0</v>
      </c>
      <c r="M167" s="1565"/>
      <c r="N167" s="1567">
        <f>ROUND($L$167*$K$167,0)</f>
        <v>0</v>
      </c>
      <c r="O167" s="1559"/>
      <c r="P167" s="1559"/>
      <c r="Q167" s="1559"/>
      <c r="R167" s="937"/>
      <c r="T167" s="936"/>
      <c r="U167" s="949" t="s">
        <v>1256</v>
      </c>
      <c r="V167" s="944"/>
      <c r="W167" s="948">
        <f>$V$167*$K$167</f>
        <v>0</v>
      </c>
      <c r="X167" s="948">
        <v>0.00122</v>
      </c>
      <c r="Y167" s="948">
        <f>$X$167*$K$167</f>
        <v>0.012199999999999999</v>
      </c>
      <c r="Z167" s="948">
        <v>0</v>
      </c>
      <c r="AA167" s="947">
        <f>$Z$167*$K$167</f>
        <v>0</v>
      </c>
      <c r="AR167" s="928" t="s">
        <v>1264</v>
      </c>
      <c r="AT167" s="928" t="s">
        <v>1263</v>
      </c>
      <c r="AU167" s="928" t="s">
        <v>1284</v>
      </c>
      <c r="AY167" s="928" t="s">
        <v>1262</v>
      </c>
      <c r="BE167" s="932">
        <f>IF($U$167="základní",$N$167,0)</f>
        <v>0</v>
      </c>
      <c r="BF167" s="932">
        <f>IF($U$167="snížená",$N$167,0)</f>
        <v>0</v>
      </c>
      <c r="BG167" s="932">
        <f>IF($U$167="zákl. přenesená",$N$167,0)</f>
        <v>0</v>
      </c>
      <c r="BH167" s="932">
        <f>IF($U$167="sníž. přenesená",$N$167,0)</f>
        <v>0</v>
      </c>
      <c r="BI167" s="932">
        <f>IF($U$167="nulová",$N$167,0)</f>
        <v>0</v>
      </c>
      <c r="BJ167" s="928" t="s">
        <v>457</v>
      </c>
      <c r="BK167" s="932">
        <f>ROUND($L$167*$K$167,0)</f>
        <v>0</v>
      </c>
      <c r="BL167" s="928" t="s">
        <v>1261</v>
      </c>
      <c r="BM167" s="928" t="s">
        <v>3461</v>
      </c>
    </row>
    <row r="168" spans="2:63" s="964" customFormat="1" ht="30.75" customHeight="1">
      <c r="B168" s="973"/>
      <c r="C168" s="968"/>
      <c r="D168" s="972" t="s">
        <v>2031</v>
      </c>
      <c r="E168" s="972"/>
      <c r="F168" s="972"/>
      <c r="G168" s="972"/>
      <c r="H168" s="972"/>
      <c r="I168" s="972"/>
      <c r="J168" s="972"/>
      <c r="K168" s="972"/>
      <c r="L168" s="972"/>
      <c r="M168" s="972"/>
      <c r="N168" s="1557">
        <f>$BK$168</f>
        <v>0</v>
      </c>
      <c r="O168" s="1556"/>
      <c r="P168" s="1556"/>
      <c r="Q168" s="1556"/>
      <c r="R168" s="971"/>
      <c r="T168" s="970"/>
      <c r="U168" s="968"/>
      <c r="V168" s="968"/>
      <c r="W168" s="969">
        <f>SUM($W$169:$W$175)</f>
        <v>0</v>
      </c>
      <c r="X168" s="968"/>
      <c r="Y168" s="969">
        <f>SUM($Y$169:$Y$175)</f>
        <v>0.14797</v>
      </c>
      <c r="Z168" s="968"/>
      <c r="AA168" s="967">
        <f>SUM($AA$169:$AA$175)</f>
        <v>0.9282</v>
      </c>
      <c r="AR168" s="966" t="s">
        <v>457</v>
      </c>
      <c r="AT168" s="966" t="s">
        <v>1259</v>
      </c>
      <c r="AU168" s="966" t="s">
        <v>457</v>
      </c>
      <c r="AY168" s="966" t="s">
        <v>1262</v>
      </c>
      <c r="BK168" s="965">
        <f>SUM($BK$169:$BK$175)</f>
        <v>0</v>
      </c>
    </row>
    <row r="169" spans="2:65" s="928" customFormat="1" ht="15.75" customHeight="1">
      <c r="B169" s="942"/>
      <c r="C169" s="952" t="s">
        <v>2311</v>
      </c>
      <c r="D169" s="952" t="s">
        <v>1257</v>
      </c>
      <c r="E169" s="951" t="s">
        <v>1990</v>
      </c>
      <c r="F169" s="1558" t="s">
        <v>1989</v>
      </c>
      <c r="G169" s="1559"/>
      <c r="H169" s="1559"/>
      <c r="I169" s="1559"/>
      <c r="J169" s="950" t="s">
        <v>1265</v>
      </c>
      <c r="K169" s="938">
        <v>1</v>
      </c>
      <c r="L169" s="1560">
        <v>0</v>
      </c>
      <c r="M169" s="1559"/>
      <c r="N169" s="1561">
        <f>ROUND($L$169*$K$169,0)</f>
        <v>0</v>
      </c>
      <c r="O169" s="1559"/>
      <c r="P169" s="1559"/>
      <c r="Q169" s="1559"/>
      <c r="R169" s="937"/>
      <c r="T169" s="936"/>
      <c r="U169" s="949" t="s">
        <v>1256</v>
      </c>
      <c r="V169" s="944"/>
      <c r="W169" s="948">
        <f>$V$169*$K$169</f>
        <v>0</v>
      </c>
      <c r="X169" s="948">
        <v>0.04597</v>
      </c>
      <c r="Y169" s="948">
        <f>$X$169*$K$169</f>
        <v>0.04597</v>
      </c>
      <c r="Z169" s="948">
        <v>0</v>
      </c>
      <c r="AA169" s="947">
        <f>$Z$169*$K$169</f>
        <v>0</v>
      </c>
      <c r="AR169" s="928" t="s">
        <v>1261</v>
      </c>
      <c r="AT169" s="928" t="s">
        <v>1257</v>
      </c>
      <c r="AU169" s="928" t="s">
        <v>1284</v>
      </c>
      <c r="AY169" s="928" t="s">
        <v>1262</v>
      </c>
      <c r="BE169" s="932">
        <f>IF($U$169="základní",$N$169,0)</f>
        <v>0</v>
      </c>
      <c r="BF169" s="932">
        <f>IF($U$169="snížená",$N$169,0)</f>
        <v>0</v>
      </c>
      <c r="BG169" s="932">
        <f>IF($U$169="zákl. přenesená",$N$169,0)</f>
        <v>0</v>
      </c>
      <c r="BH169" s="932">
        <f>IF($U$169="sníž. přenesená",$N$169,0)</f>
        <v>0</v>
      </c>
      <c r="BI169" s="932">
        <f>IF($U$169="nulová",$N$169,0)</f>
        <v>0</v>
      </c>
      <c r="BJ169" s="928" t="s">
        <v>457</v>
      </c>
      <c r="BK169" s="932">
        <f>ROUND($L$169*$K$169,0)</f>
        <v>0</v>
      </c>
      <c r="BL169" s="928" t="s">
        <v>1261</v>
      </c>
      <c r="BM169" s="928" t="s">
        <v>3460</v>
      </c>
    </row>
    <row r="170" spans="2:65" s="928" customFormat="1" ht="27" customHeight="1">
      <c r="B170" s="942"/>
      <c r="C170" s="956" t="s">
        <v>2306</v>
      </c>
      <c r="D170" s="956" t="s">
        <v>1263</v>
      </c>
      <c r="E170" s="955" t="s">
        <v>3459</v>
      </c>
      <c r="F170" s="1564" t="s">
        <v>3458</v>
      </c>
      <c r="G170" s="1565"/>
      <c r="H170" s="1565"/>
      <c r="I170" s="1565"/>
      <c r="J170" s="954" t="s">
        <v>1265</v>
      </c>
      <c r="K170" s="953">
        <v>1</v>
      </c>
      <c r="L170" s="1566">
        <v>0</v>
      </c>
      <c r="M170" s="1565"/>
      <c r="N170" s="1567">
        <f>ROUND($L$170*$K$170,0)</f>
        <v>0</v>
      </c>
      <c r="O170" s="1559"/>
      <c r="P170" s="1559"/>
      <c r="Q170" s="1559"/>
      <c r="R170" s="937"/>
      <c r="T170" s="936"/>
      <c r="U170" s="949" t="s">
        <v>1256</v>
      </c>
      <c r="V170" s="944"/>
      <c r="W170" s="948">
        <f>$V$170*$K$170</f>
        <v>0</v>
      </c>
      <c r="X170" s="948">
        <v>0.102</v>
      </c>
      <c r="Y170" s="948">
        <f>$X$170*$K$170</f>
        <v>0.102</v>
      </c>
      <c r="Z170" s="948">
        <v>0</v>
      </c>
      <c r="AA170" s="947">
        <f>$Z$170*$K$170</f>
        <v>0</v>
      </c>
      <c r="AR170" s="928" t="s">
        <v>1264</v>
      </c>
      <c r="AT170" s="928" t="s">
        <v>1263</v>
      </c>
      <c r="AU170" s="928" t="s">
        <v>1284</v>
      </c>
      <c r="AY170" s="928" t="s">
        <v>1262</v>
      </c>
      <c r="BE170" s="932">
        <f>IF($U$170="základní",$N$170,0)</f>
        <v>0</v>
      </c>
      <c r="BF170" s="932">
        <f>IF($U$170="snížená",$N$170,0)</f>
        <v>0</v>
      </c>
      <c r="BG170" s="932">
        <f>IF($U$170="zákl. přenesená",$N$170,0)</f>
        <v>0</v>
      </c>
      <c r="BH170" s="932">
        <f>IF($U$170="sníž. přenesená",$N$170,0)</f>
        <v>0</v>
      </c>
      <c r="BI170" s="932">
        <f>IF($U$170="nulová",$N$170,0)</f>
        <v>0</v>
      </c>
      <c r="BJ170" s="928" t="s">
        <v>457</v>
      </c>
      <c r="BK170" s="932">
        <f>ROUND($L$170*$K$170,0)</f>
        <v>0</v>
      </c>
      <c r="BL170" s="928" t="s">
        <v>1261</v>
      </c>
      <c r="BM170" s="928" t="s">
        <v>3457</v>
      </c>
    </row>
    <row r="171" spans="2:65" s="928" customFormat="1" ht="27" customHeight="1">
      <c r="B171" s="942"/>
      <c r="C171" s="952" t="s">
        <v>2302</v>
      </c>
      <c r="D171" s="952" t="s">
        <v>1257</v>
      </c>
      <c r="E171" s="951" t="s">
        <v>3456</v>
      </c>
      <c r="F171" s="1558" t="s">
        <v>3455</v>
      </c>
      <c r="G171" s="1559"/>
      <c r="H171" s="1559"/>
      <c r="I171" s="1559"/>
      <c r="J171" s="950" t="s">
        <v>95</v>
      </c>
      <c r="K171" s="938">
        <v>0.3</v>
      </c>
      <c r="L171" s="1560">
        <v>0</v>
      </c>
      <c r="M171" s="1559"/>
      <c r="N171" s="1561">
        <f>ROUND($L$171*$K$171,0)</f>
        <v>0</v>
      </c>
      <c r="O171" s="1559"/>
      <c r="P171" s="1559"/>
      <c r="Q171" s="1559"/>
      <c r="R171" s="937"/>
      <c r="T171" s="936"/>
      <c r="U171" s="949" t="s">
        <v>1256</v>
      </c>
      <c r="V171" s="944"/>
      <c r="W171" s="948">
        <f>$V$171*$K$171</f>
        <v>0</v>
      </c>
      <c r="X171" s="948">
        <v>0</v>
      </c>
      <c r="Y171" s="948">
        <f>$X$171*$K$171</f>
        <v>0</v>
      </c>
      <c r="Z171" s="948">
        <v>1.6</v>
      </c>
      <c r="AA171" s="947">
        <f>$Z$171*$K$171</f>
        <v>0.48</v>
      </c>
      <c r="AR171" s="928" t="s">
        <v>1261</v>
      </c>
      <c r="AT171" s="928" t="s">
        <v>1257</v>
      </c>
      <c r="AU171" s="928" t="s">
        <v>1284</v>
      </c>
      <c r="AY171" s="928" t="s">
        <v>1262</v>
      </c>
      <c r="BE171" s="932">
        <f>IF($U$171="základní",$N$171,0)</f>
        <v>0</v>
      </c>
      <c r="BF171" s="932">
        <f>IF($U$171="snížená",$N$171,0)</f>
        <v>0</v>
      </c>
      <c r="BG171" s="932">
        <f>IF($U$171="zákl. přenesená",$N$171,0)</f>
        <v>0</v>
      </c>
      <c r="BH171" s="932">
        <f>IF($U$171="sníž. přenesená",$N$171,0)</f>
        <v>0</v>
      </c>
      <c r="BI171" s="932">
        <f>IF($U$171="nulová",$N$171,0)</f>
        <v>0</v>
      </c>
      <c r="BJ171" s="928" t="s">
        <v>457</v>
      </c>
      <c r="BK171" s="932">
        <f>ROUND($L$171*$K$171,0)</f>
        <v>0</v>
      </c>
      <c r="BL171" s="928" t="s">
        <v>1261</v>
      </c>
      <c r="BM171" s="928" t="s">
        <v>3454</v>
      </c>
    </row>
    <row r="172" spans="2:51" s="928" customFormat="1" ht="18.75" customHeight="1">
      <c r="B172" s="963"/>
      <c r="C172" s="959"/>
      <c r="D172" s="959"/>
      <c r="E172" s="959"/>
      <c r="F172" s="1562" t="s">
        <v>3453</v>
      </c>
      <c r="G172" s="1563"/>
      <c r="H172" s="1563"/>
      <c r="I172" s="1563"/>
      <c r="J172" s="959"/>
      <c r="K172" s="962">
        <v>0.3</v>
      </c>
      <c r="L172" s="959"/>
      <c r="M172" s="959"/>
      <c r="N172" s="959"/>
      <c r="O172" s="959"/>
      <c r="P172" s="959"/>
      <c r="Q172" s="959"/>
      <c r="R172" s="961"/>
      <c r="T172" s="960"/>
      <c r="U172" s="959"/>
      <c r="V172" s="959"/>
      <c r="W172" s="959"/>
      <c r="X172" s="959"/>
      <c r="Y172" s="959"/>
      <c r="Z172" s="959"/>
      <c r="AA172" s="958"/>
      <c r="AT172" s="957" t="s">
        <v>1285</v>
      </c>
      <c r="AU172" s="957" t="s">
        <v>1284</v>
      </c>
      <c r="AV172" s="957" t="s">
        <v>1284</v>
      </c>
      <c r="AW172" s="957" t="s">
        <v>1283</v>
      </c>
      <c r="AX172" s="957" t="s">
        <v>457</v>
      </c>
      <c r="AY172" s="957" t="s">
        <v>1262</v>
      </c>
    </row>
    <row r="173" spans="2:65" s="928" customFormat="1" ht="27" customHeight="1">
      <c r="B173" s="942"/>
      <c r="C173" s="952" t="s">
        <v>2296</v>
      </c>
      <c r="D173" s="952" t="s">
        <v>1257</v>
      </c>
      <c r="E173" s="951" t="s">
        <v>3452</v>
      </c>
      <c r="F173" s="1558" t="s">
        <v>3451</v>
      </c>
      <c r="G173" s="1559"/>
      <c r="H173" s="1559"/>
      <c r="I173" s="1559"/>
      <c r="J173" s="950" t="s">
        <v>1292</v>
      </c>
      <c r="K173" s="938">
        <v>3</v>
      </c>
      <c r="L173" s="1560">
        <v>0</v>
      </c>
      <c r="M173" s="1559"/>
      <c r="N173" s="1561">
        <f>ROUND($L$173*$K$173,0)</f>
        <v>0</v>
      </c>
      <c r="O173" s="1559"/>
      <c r="P173" s="1559"/>
      <c r="Q173" s="1559"/>
      <c r="R173" s="937"/>
      <c r="T173" s="936"/>
      <c r="U173" s="949" t="s">
        <v>1256</v>
      </c>
      <c r="V173" s="944"/>
      <c r="W173" s="948">
        <f>$V$173*$K$173</f>
        <v>0</v>
      </c>
      <c r="X173" s="948">
        <v>0</v>
      </c>
      <c r="Y173" s="948">
        <f>$X$173*$K$173</f>
        <v>0</v>
      </c>
      <c r="Z173" s="948">
        <v>0.059</v>
      </c>
      <c r="AA173" s="947">
        <f>$Z$173*$K$173</f>
        <v>0.177</v>
      </c>
      <c r="AR173" s="928" t="s">
        <v>1261</v>
      </c>
      <c r="AT173" s="928" t="s">
        <v>1257</v>
      </c>
      <c r="AU173" s="928" t="s">
        <v>1284</v>
      </c>
      <c r="AY173" s="928" t="s">
        <v>1262</v>
      </c>
      <c r="BE173" s="932">
        <f>IF($U$173="základní",$N$173,0)</f>
        <v>0</v>
      </c>
      <c r="BF173" s="932">
        <f>IF($U$173="snížená",$N$173,0)</f>
        <v>0</v>
      </c>
      <c r="BG173" s="932">
        <f>IF($U$173="zákl. přenesená",$N$173,0)</f>
        <v>0</v>
      </c>
      <c r="BH173" s="932">
        <f>IF($U$173="sníž. přenesená",$N$173,0)</f>
        <v>0</v>
      </c>
      <c r="BI173" s="932">
        <f>IF($U$173="nulová",$N$173,0)</f>
        <v>0</v>
      </c>
      <c r="BJ173" s="928" t="s">
        <v>457</v>
      </c>
      <c r="BK173" s="932">
        <f>ROUND($L$173*$K$173,0)</f>
        <v>0</v>
      </c>
      <c r="BL173" s="928" t="s">
        <v>1261</v>
      </c>
      <c r="BM173" s="928" t="s">
        <v>3450</v>
      </c>
    </row>
    <row r="174" spans="2:65" s="928" customFormat="1" ht="27" customHeight="1">
      <c r="B174" s="942"/>
      <c r="C174" s="952" t="s">
        <v>2293</v>
      </c>
      <c r="D174" s="952" t="s">
        <v>1257</v>
      </c>
      <c r="E174" s="951" t="s">
        <v>3449</v>
      </c>
      <c r="F174" s="1558" t="s">
        <v>3448</v>
      </c>
      <c r="G174" s="1559"/>
      <c r="H174" s="1559"/>
      <c r="I174" s="1559"/>
      <c r="J174" s="950" t="s">
        <v>95</v>
      </c>
      <c r="K174" s="938">
        <v>0.113</v>
      </c>
      <c r="L174" s="1560">
        <v>0</v>
      </c>
      <c r="M174" s="1559"/>
      <c r="N174" s="1561">
        <f>ROUND($L$174*$K$174,0)</f>
        <v>0</v>
      </c>
      <c r="O174" s="1559"/>
      <c r="P174" s="1559"/>
      <c r="Q174" s="1559"/>
      <c r="R174" s="937"/>
      <c r="T174" s="936"/>
      <c r="U174" s="949" t="s">
        <v>1256</v>
      </c>
      <c r="V174" s="944"/>
      <c r="W174" s="948">
        <f>$V$174*$K$174</f>
        <v>0</v>
      </c>
      <c r="X174" s="948">
        <v>0</v>
      </c>
      <c r="Y174" s="948">
        <f>$X$174*$K$174</f>
        <v>0</v>
      </c>
      <c r="Z174" s="948">
        <v>2.4</v>
      </c>
      <c r="AA174" s="947">
        <f>$Z$174*$K$174</f>
        <v>0.2712</v>
      </c>
      <c r="AR174" s="928" t="s">
        <v>1261</v>
      </c>
      <c r="AT174" s="928" t="s">
        <v>1257</v>
      </c>
      <c r="AU174" s="928" t="s">
        <v>1284</v>
      </c>
      <c r="AY174" s="928" t="s">
        <v>1262</v>
      </c>
      <c r="BE174" s="932">
        <f>IF($U$174="základní",$N$174,0)</f>
        <v>0</v>
      </c>
      <c r="BF174" s="932">
        <f>IF($U$174="snížená",$N$174,0)</f>
        <v>0</v>
      </c>
      <c r="BG174" s="932">
        <f>IF($U$174="zákl. přenesená",$N$174,0)</f>
        <v>0</v>
      </c>
      <c r="BH174" s="932">
        <f>IF($U$174="sníž. přenesená",$N$174,0)</f>
        <v>0</v>
      </c>
      <c r="BI174" s="932">
        <f>IF($U$174="nulová",$N$174,0)</f>
        <v>0</v>
      </c>
      <c r="BJ174" s="928" t="s">
        <v>457</v>
      </c>
      <c r="BK174" s="932">
        <f>ROUND($L$174*$K$174,0)</f>
        <v>0</v>
      </c>
      <c r="BL174" s="928" t="s">
        <v>1261</v>
      </c>
      <c r="BM174" s="928" t="s">
        <v>3447</v>
      </c>
    </row>
    <row r="175" spans="2:51" s="928" customFormat="1" ht="18.75" customHeight="1">
      <c r="B175" s="963"/>
      <c r="C175" s="959"/>
      <c r="D175" s="959"/>
      <c r="E175" s="959"/>
      <c r="F175" s="1562" t="s">
        <v>3446</v>
      </c>
      <c r="G175" s="1563"/>
      <c r="H175" s="1563"/>
      <c r="I175" s="1563"/>
      <c r="J175" s="959"/>
      <c r="K175" s="962">
        <v>0.113</v>
      </c>
      <c r="L175" s="959"/>
      <c r="M175" s="959"/>
      <c r="N175" s="959"/>
      <c r="O175" s="959"/>
      <c r="P175" s="959"/>
      <c r="Q175" s="959"/>
      <c r="R175" s="961"/>
      <c r="T175" s="960"/>
      <c r="U175" s="959"/>
      <c r="V175" s="959"/>
      <c r="W175" s="959"/>
      <c r="X175" s="959"/>
      <c r="Y175" s="959"/>
      <c r="Z175" s="959"/>
      <c r="AA175" s="958"/>
      <c r="AT175" s="957" t="s">
        <v>1285</v>
      </c>
      <c r="AU175" s="957" t="s">
        <v>1284</v>
      </c>
      <c r="AV175" s="957" t="s">
        <v>1284</v>
      </c>
      <c r="AW175" s="957" t="s">
        <v>1283</v>
      </c>
      <c r="AX175" s="957" t="s">
        <v>457</v>
      </c>
      <c r="AY175" s="957" t="s">
        <v>1262</v>
      </c>
    </row>
    <row r="176" spans="2:63" s="964" customFormat="1" ht="30.75" customHeight="1">
      <c r="B176" s="973"/>
      <c r="C176" s="968"/>
      <c r="D176" s="972" t="s">
        <v>3445</v>
      </c>
      <c r="E176" s="972"/>
      <c r="F176" s="972"/>
      <c r="G176" s="972"/>
      <c r="H176" s="972"/>
      <c r="I176" s="972"/>
      <c r="J176" s="972"/>
      <c r="K176" s="972"/>
      <c r="L176" s="972"/>
      <c r="M176" s="972"/>
      <c r="N176" s="1557">
        <f>$BK$176</f>
        <v>0</v>
      </c>
      <c r="O176" s="1556"/>
      <c r="P176" s="1556"/>
      <c r="Q176" s="1556"/>
      <c r="R176" s="971"/>
      <c r="T176" s="970"/>
      <c r="U176" s="968"/>
      <c r="V176" s="968"/>
      <c r="W176" s="969">
        <f>SUM($W$177:$W$179)</f>
        <v>0</v>
      </c>
      <c r="X176" s="968"/>
      <c r="Y176" s="969">
        <f>SUM($Y$177:$Y$179)</f>
        <v>0</v>
      </c>
      <c r="Z176" s="968"/>
      <c r="AA176" s="967">
        <f>SUM($AA$177:$AA$179)</f>
        <v>0</v>
      </c>
      <c r="AR176" s="966" t="s">
        <v>457</v>
      </c>
      <c r="AT176" s="966" t="s">
        <v>1259</v>
      </c>
      <c r="AU176" s="966" t="s">
        <v>457</v>
      </c>
      <c r="AY176" s="966" t="s">
        <v>1262</v>
      </c>
      <c r="BK176" s="965">
        <f>SUM($BK$177:$BK$179)</f>
        <v>0</v>
      </c>
    </row>
    <row r="177" spans="2:65" s="928" customFormat="1" ht="27" customHeight="1">
      <c r="B177" s="942"/>
      <c r="C177" s="952" t="s">
        <v>2289</v>
      </c>
      <c r="D177" s="952" t="s">
        <v>1257</v>
      </c>
      <c r="E177" s="951" t="s">
        <v>3444</v>
      </c>
      <c r="F177" s="1558" t="s">
        <v>3443</v>
      </c>
      <c r="G177" s="1559"/>
      <c r="H177" s="1559"/>
      <c r="I177" s="1559"/>
      <c r="J177" s="950" t="s">
        <v>1287</v>
      </c>
      <c r="K177" s="938">
        <v>0.928</v>
      </c>
      <c r="L177" s="1560">
        <v>0</v>
      </c>
      <c r="M177" s="1559"/>
      <c r="N177" s="1561">
        <f>ROUND($L$177*$K$177,0)</f>
        <v>0</v>
      </c>
      <c r="O177" s="1559"/>
      <c r="P177" s="1559"/>
      <c r="Q177" s="1559"/>
      <c r="R177" s="937"/>
      <c r="T177" s="936"/>
      <c r="U177" s="949" t="s">
        <v>1256</v>
      </c>
      <c r="V177" s="944"/>
      <c r="W177" s="948">
        <f>$V$177*$K$177</f>
        <v>0</v>
      </c>
      <c r="X177" s="948">
        <v>0</v>
      </c>
      <c r="Y177" s="948">
        <f>$X$177*$K$177</f>
        <v>0</v>
      </c>
      <c r="Z177" s="948">
        <v>0</v>
      </c>
      <c r="AA177" s="947">
        <f>$Z$177*$K$177</f>
        <v>0</v>
      </c>
      <c r="AR177" s="928" t="s">
        <v>1261</v>
      </c>
      <c r="AT177" s="928" t="s">
        <v>1257</v>
      </c>
      <c r="AU177" s="928" t="s">
        <v>1284</v>
      </c>
      <c r="AY177" s="928" t="s">
        <v>1262</v>
      </c>
      <c r="BE177" s="932">
        <f>IF($U$177="základní",$N$177,0)</f>
        <v>0</v>
      </c>
      <c r="BF177" s="932">
        <f>IF($U$177="snížená",$N$177,0)</f>
        <v>0</v>
      </c>
      <c r="BG177" s="932">
        <f>IF($U$177="zákl. přenesená",$N$177,0)</f>
        <v>0</v>
      </c>
      <c r="BH177" s="932">
        <f>IF($U$177="sníž. přenesená",$N$177,0)</f>
        <v>0</v>
      </c>
      <c r="BI177" s="932">
        <f>IF($U$177="nulová",$N$177,0)</f>
        <v>0</v>
      </c>
      <c r="BJ177" s="928" t="s">
        <v>457</v>
      </c>
      <c r="BK177" s="932">
        <f>ROUND($L$177*$K$177,0)</f>
        <v>0</v>
      </c>
      <c r="BL177" s="928" t="s">
        <v>1261</v>
      </c>
      <c r="BM177" s="928" t="s">
        <v>3442</v>
      </c>
    </row>
    <row r="178" spans="2:65" s="928" customFormat="1" ht="27" customHeight="1">
      <c r="B178" s="942"/>
      <c r="C178" s="952" t="s">
        <v>2286</v>
      </c>
      <c r="D178" s="952" t="s">
        <v>1257</v>
      </c>
      <c r="E178" s="951" t="s">
        <v>3441</v>
      </c>
      <c r="F178" s="1558" t="s">
        <v>3440</v>
      </c>
      <c r="G178" s="1559"/>
      <c r="H178" s="1559"/>
      <c r="I178" s="1559"/>
      <c r="J178" s="950" t="s">
        <v>1287</v>
      </c>
      <c r="K178" s="938">
        <v>12.992</v>
      </c>
      <c r="L178" s="1560">
        <v>0</v>
      </c>
      <c r="M178" s="1559"/>
      <c r="N178" s="1561">
        <f>ROUND($L$178*$K$178,0)</f>
        <v>0</v>
      </c>
      <c r="O178" s="1559"/>
      <c r="P178" s="1559"/>
      <c r="Q178" s="1559"/>
      <c r="R178" s="937"/>
      <c r="T178" s="936"/>
      <c r="U178" s="949" t="s">
        <v>1256</v>
      </c>
      <c r="V178" s="944"/>
      <c r="W178" s="948">
        <f>$V$178*$K$178</f>
        <v>0</v>
      </c>
      <c r="X178" s="948">
        <v>0</v>
      </c>
      <c r="Y178" s="948">
        <f>$X$178*$K$178</f>
        <v>0</v>
      </c>
      <c r="Z178" s="948">
        <v>0</v>
      </c>
      <c r="AA178" s="947">
        <f>$Z$178*$K$178</f>
        <v>0</v>
      </c>
      <c r="AR178" s="928" t="s">
        <v>1261</v>
      </c>
      <c r="AT178" s="928" t="s">
        <v>1257</v>
      </c>
      <c r="AU178" s="928" t="s">
        <v>1284</v>
      </c>
      <c r="AY178" s="928" t="s">
        <v>1262</v>
      </c>
      <c r="BE178" s="932">
        <f>IF($U$178="základní",$N$178,0)</f>
        <v>0</v>
      </c>
      <c r="BF178" s="932">
        <f>IF($U$178="snížená",$N$178,0)</f>
        <v>0</v>
      </c>
      <c r="BG178" s="932">
        <f>IF($U$178="zákl. přenesená",$N$178,0)</f>
        <v>0</v>
      </c>
      <c r="BH178" s="932">
        <f>IF($U$178="sníž. přenesená",$N$178,0)</f>
        <v>0</v>
      </c>
      <c r="BI178" s="932">
        <f>IF($U$178="nulová",$N$178,0)</f>
        <v>0</v>
      </c>
      <c r="BJ178" s="928" t="s">
        <v>457</v>
      </c>
      <c r="BK178" s="932">
        <f>ROUND($L$178*$K$178,0)</f>
        <v>0</v>
      </c>
      <c r="BL178" s="928" t="s">
        <v>1261</v>
      </c>
      <c r="BM178" s="928" t="s">
        <v>3439</v>
      </c>
    </row>
    <row r="179" spans="2:65" s="928" customFormat="1" ht="27" customHeight="1">
      <c r="B179" s="942"/>
      <c r="C179" s="952" t="s">
        <v>2282</v>
      </c>
      <c r="D179" s="952" t="s">
        <v>1257</v>
      </c>
      <c r="E179" s="951" t="s">
        <v>3438</v>
      </c>
      <c r="F179" s="1558" t="s">
        <v>3437</v>
      </c>
      <c r="G179" s="1559"/>
      <c r="H179" s="1559"/>
      <c r="I179" s="1559"/>
      <c r="J179" s="950" t="s">
        <v>1287</v>
      </c>
      <c r="K179" s="938">
        <v>0.928</v>
      </c>
      <c r="L179" s="1560">
        <v>0</v>
      </c>
      <c r="M179" s="1559"/>
      <c r="N179" s="1561">
        <f>ROUND($L$179*$K$179,0)</f>
        <v>0</v>
      </c>
      <c r="O179" s="1559"/>
      <c r="P179" s="1559"/>
      <c r="Q179" s="1559"/>
      <c r="R179" s="937"/>
      <c r="T179" s="936"/>
      <c r="U179" s="949" t="s">
        <v>1256</v>
      </c>
      <c r="V179" s="944"/>
      <c r="W179" s="948">
        <f>$V$179*$K$179</f>
        <v>0</v>
      </c>
      <c r="X179" s="948">
        <v>0</v>
      </c>
      <c r="Y179" s="948">
        <f>$X$179*$K$179</f>
        <v>0</v>
      </c>
      <c r="Z179" s="948">
        <v>0</v>
      </c>
      <c r="AA179" s="947">
        <f>$Z$179*$K$179</f>
        <v>0</v>
      </c>
      <c r="AR179" s="928" t="s">
        <v>1261</v>
      </c>
      <c r="AT179" s="928" t="s">
        <v>1257</v>
      </c>
      <c r="AU179" s="928" t="s">
        <v>1284</v>
      </c>
      <c r="AY179" s="928" t="s">
        <v>1262</v>
      </c>
      <c r="BE179" s="932">
        <f>IF($U$179="základní",$N$179,0)</f>
        <v>0</v>
      </c>
      <c r="BF179" s="932">
        <f>IF($U$179="snížená",$N$179,0)</f>
        <v>0</v>
      </c>
      <c r="BG179" s="932">
        <f>IF($U$179="zákl. přenesená",$N$179,0)</f>
        <v>0</v>
      </c>
      <c r="BH179" s="932">
        <f>IF($U$179="sníž. přenesená",$N$179,0)</f>
        <v>0</v>
      </c>
      <c r="BI179" s="932">
        <f>IF($U$179="nulová",$N$179,0)</f>
        <v>0</v>
      </c>
      <c r="BJ179" s="928" t="s">
        <v>457</v>
      </c>
      <c r="BK179" s="932">
        <f>ROUND($L$179*$K$179,0)</f>
        <v>0</v>
      </c>
      <c r="BL179" s="928" t="s">
        <v>1261</v>
      </c>
      <c r="BM179" s="928" t="s">
        <v>3436</v>
      </c>
    </row>
    <row r="180" spans="2:63" s="964" customFormat="1" ht="30.75" customHeight="1">
      <c r="B180" s="973"/>
      <c r="C180" s="968"/>
      <c r="D180" s="972" t="s">
        <v>1972</v>
      </c>
      <c r="E180" s="972"/>
      <c r="F180" s="972"/>
      <c r="G180" s="972"/>
      <c r="H180" s="972"/>
      <c r="I180" s="972"/>
      <c r="J180" s="972"/>
      <c r="K180" s="972"/>
      <c r="L180" s="972"/>
      <c r="M180" s="972"/>
      <c r="N180" s="1557">
        <f>$BK$180</f>
        <v>0</v>
      </c>
      <c r="O180" s="1556"/>
      <c r="P180" s="1556"/>
      <c r="Q180" s="1556"/>
      <c r="R180" s="971"/>
      <c r="T180" s="970"/>
      <c r="U180" s="968"/>
      <c r="V180" s="968"/>
      <c r="W180" s="969">
        <f>$W$181</f>
        <v>0</v>
      </c>
      <c r="X180" s="968"/>
      <c r="Y180" s="969">
        <f>$Y$181</f>
        <v>0</v>
      </c>
      <c r="Z180" s="968"/>
      <c r="AA180" s="967">
        <f>$AA$181</f>
        <v>0</v>
      </c>
      <c r="AR180" s="966" t="s">
        <v>457</v>
      </c>
      <c r="AT180" s="966" t="s">
        <v>1259</v>
      </c>
      <c r="AU180" s="966" t="s">
        <v>457</v>
      </c>
      <c r="AY180" s="966" t="s">
        <v>1262</v>
      </c>
      <c r="BK180" s="965">
        <f>$BK$181</f>
        <v>0</v>
      </c>
    </row>
    <row r="181" spans="2:65" s="928" customFormat="1" ht="27" customHeight="1">
      <c r="B181" s="942"/>
      <c r="C181" s="952" t="s">
        <v>2277</v>
      </c>
      <c r="D181" s="952" t="s">
        <v>1257</v>
      </c>
      <c r="E181" s="951" t="s">
        <v>3435</v>
      </c>
      <c r="F181" s="1558" t="s">
        <v>3434</v>
      </c>
      <c r="G181" s="1559"/>
      <c r="H181" s="1559"/>
      <c r="I181" s="1559"/>
      <c r="J181" s="950" t="s">
        <v>1287</v>
      </c>
      <c r="K181" s="938">
        <v>16.262</v>
      </c>
      <c r="L181" s="1560">
        <v>0</v>
      </c>
      <c r="M181" s="1559"/>
      <c r="N181" s="1561">
        <f>ROUND($L$181*$K$181,0)</f>
        <v>0</v>
      </c>
      <c r="O181" s="1559"/>
      <c r="P181" s="1559"/>
      <c r="Q181" s="1559"/>
      <c r="R181" s="937"/>
      <c r="T181" s="936"/>
      <c r="U181" s="949" t="s">
        <v>1256</v>
      </c>
      <c r="V181" s="944"/>
      <c r="W181" s="948">
        <f>$V$181*$K$181</f>
        <v>0</v>
      </c>
      <c r="X181" s="948">
        <v>0</v>
      </c>
      <c r="Y181" s="948">
        <f>$X$181*$K$181</f>
        <v>0</v>
      </c>
      <c r="Z181" s="948">
        <v>0</v>
      </c>
      <c r="AA181" s="947">
        <f>$Z$181*$K$181</f>
        <v>0</v>
      </c>
      <c r="AR181" s="928" t="s">
        <v>1261</v>
      </c>
      <c r="AT181" s="928" t="s">
        <v>1257</v>
      </c>
      <c r="AU181" s="928" t="s">
        <v>1284</v>
      </c>
      <c r="AY181" s="928" t="s">
        <v>1262</v>
      </c>
      <c r="BE181" s="932">
        <f>IF($U$181="základní",$N$181,0)</f>
        <v>0</v>
      </c>
      <c r="BF181" s="932">
        <f>IF($U$181="snížená",$N$181,0)</f>
        <v>0</v>
      </c>
      <c r="BG181" s="932">
        <f>IF($U$181="zákl. přenesená",$N$181,0)</f>
        <v>0</v>
      </c>
      <c r="BH181" s="932">
        <f>IF($U$181="sníž. přenesená",$N$181,0)</f>
        <v>0</v>
      </c>
      <c r="BI181" s="932">
        <f>IF($U$181="nulová",$N$181,0)</f>
        <v>0</v>
      </c>
      <c r="BJ181" s="928" t="s">
        <v>457</v>
      </c>
      <c r="BK181" s="932">
        <f>ROUND($L$181*$K$181,0)</f>
        <v>0</v>
      </c>
      <c r="BL181" s="928" t="s">
        <v>1261</v>
      </c>
      <c r="BM181" s="928" t="s">
        <v>3433</v>
      </c>
    </row>
    <row r="182" spans="2:63" s="964" customFormat="1" ht="37.5" customHeight="1">
      <c r="B182" s="973"/>
      <c r="C182" s="968"/>
      <c r="D182" s="946" t="s">
        <v>1335</v>
      </c>
      <c r="E182" s="946"/>
      <c r="F182" s="946"/>
      <c r="G182" s="946"/>
      <c r="H182" s="946"/>
      <c r="I182" s="946"/>
      <c r="J182" s="946"/>
      <c r="K182" s="946"/>
      <c r="L182" s="946"/>
      <c r="M182" s="946"/>
      <c r="N182" s="1548">
        <f>$BK$182</f>
        <v>0</v>
      </c>
      <c r="O182" s="1556"/>
      <c r="P182" s="1556"/>
      <c r="Q182" s="1556"/>
      <c r="R182" s="971"/>
      <c r="T182" s="970"/>
      <c r="U182" s="968"/>
      <c r="V182" s="968"/>
      <c r="W182" s="969">
        <f>$W$183</f>
        <v>0</v>
      </c>
      <c r="X182" s="968"/>
      <c r="Y182" s="969">
        <f>$Y$183</f>
        <v>20.621797400000005</v>
      </c>
      <c r="Z182" s="968"/>
      <c r="AA182" s="967">
        <f>$AA$183</f>
        <v>0</v>
      </c>
      <c r="AR182" s="966" t="s">
        <v>1304</v>
      </c>
      <c r="AT182" s="966" t="s">
        <v>1259</v>
      </c>
      <c r="AU182" s="966" t="s">
        <v>1258</v>
      </c>
      <c r="AY182" s="966" t="s">
        <v>1262</v>
      </c>
      <c r="BK182" s="965">
        <f>$BK$183</f>
        <v>0</v>
      </c>
    </row>
    <row r="183" spans="2:63" s="964" customFormat="1" ht="21" customHeight="1">
      <c r="B183" s="973"/>
      <c r="C183" s="968"/>
      <c r="D183" s="972" t="s">
        <v>3432</v>
      </c>
      <c r="E183" s="972"/>
      <c r="F183" s="972"/>
      <c r="G183" s="972"/>
      <c r="H183" s="972"/>
      <c r="I183" s="972"/>
      <c r="J183" s="972"/>
      <c r="K183" s="972"/>
      <c r="L183" s="972"/>
      <c r="M183" s="972"/>
      <c r="N183" s="1557">
        <f>$BK$183</f>
        <v>0</v>
      </c>
      <c r="O183" s="1556"/>
      <c r="P183" s="1556"/>
      <c r="Q183" s="1556"/>
      <c r="R183" s="971"/>
      <c r="T183" s="970"/>
      <c r="U183" s="968"/>
      <c r="V183" s="968"/>
      <c r="W183" s="969">
        <f>SUM($W$184:$W$193)</f>
        <v>0</v>
      </c>
      <c r="X183" s="968"/>
      <c r="Y183" s="969">
        <f>SUM($Y$184:$Y$193)</f>
        <v>20.621797400000005</v>
      </c>
      <c r="Z183" s="968"/>
      <c r="AA183" s="967">
        <f>SUM($AA$184:$AA$193)</f>
        <v>0</v>
      </c>
      <c r="AR183" s="966" t="s">
        <v>1304</v>
      </c>
      <c r="AT183" s="966" t="s">
        <v>1259</v>
      </c>
      <c r="AU183" s="966" t="s">
        <v>457</v>
      </c>
      <c r="AY183" s="966" t="s">
        <v>1262</v>
      </c>
      <c r="BK183" s="965">
        <f>SUM($BK$184:$BK$193)</f>
        <v>0</v>
      </c>
    </row>
    <row r="184" spans="2:65" s="928" customFormat="1" ht="27" customHeight="1">
      <c r="B184" s="942"/>
      <c r="C184" s="952" t="s">
        <v>2275</v>
      </c>
      <c r="D184" s="952" t="s">
        <v>1257</v>
      </c>
      <c r="E184" s="951" t="s">
        <v>3431</v>
      </c>
      <c r="F184" s="1558" t="s">
        <v>3430</v>
      </c>
      <c r="G184" s="1559"/>
      <c r="H184" s="1559"/>
      <c r="I184" s="1559"/>
      <c r="J184" s="950" t="s">
        <v>14</v>
      </c>
      <c r="K184" s="938">
        <v>41.98</v>
      </c>
      <c r="L184" s="1560">
        <v>0</v>
      </c>
      <c r="M184" s="1559"/>
      <c r="N184" s="1561">
        <f>ROUND($L$184*$K$184,0)</f>
        <v>0</v>
      </c>
      <c r="O184" s="1559"/>
      <c r="P184" s="1559"/>
      <c r="Q184" s="1559"/>
      <c r="R184" s="937"/>
      <c r="T184" s="936"/>
      <c r="U184" s="949" t="s">
        <v>1256</v>
      </c>
      <c r="V184" s="944"/>
      <c r="W184" s="948">
        <f>$V$184*$K$184</f>
        <v>0</v>
      </c>
      <c r="X184" s="948">
        <v>0.36004</v>
      </c>
      <c r="Y184" s="948">
        <f>$X$184*$K$184</f>
        <v>15.1144792</v>
      </c>
      <c r="Z184" s="948">
        <v>0</v>
      </c>
      <c r="AA184" s="947">
        <f>$Z$184*$K$184</f>
        <v>0</v>
      </c>
      <c r="AR184" s="928" t="s">
        <v>1301</v>
      </c>
      <c r="AT184" s="928" t="s">
        <v>1257</v>
      </c>
      <c r="AU184" s="928" t="s">
        <v>1284</v>
      </c>
      <c r="AY184" s="928" t="s">
        <v>1262</v>
      </c>
      <c r="BE184" s="932">
        <f>IF($U$184="základní",$N$184,0)</f>
        <v>0</v>
      </c>
      <c r="BF184" s="932">
        <f>IF($U$184="snížená",$N$184,0)</f>
        <v>0</v>
      </c>
      <c r="BG184" s="932">
        <f>IF($U$184="zákl. přenesená",$N$184,0)</f>
        <v>0</v>
      </c>
      <c r="BH184" s="932">
        <f>IF($U$184="sníž. přenesená",$N$184,0)</f>
        <v>0</v>
      </c>
      <c r="BI184" s="932">
        <f>IF($U$184="nulová",$N$184,0)</f>
        <v>0</v>
      </c>
      <c r="BJ184" s="928" t="s">
        <v>457</v>
      </c>
      <c r="BK184" s="932">
        <f>ROUND($L$184*$K$184,0)</f>
        <v>0</v>
      </c>
      <c r="BL184" s="928" t="s">
        <v>1301</v>
      </c>
      <c r="BM184" s="928" t="s">
        <v>3429</v>
      </c>
    </row>
    <row r="185" spans="2:51" s="928" customFormat="1" ht="18.75" customHeight="1">
      <c r="B185" s="963"/>
      <c r="C185" s="959"/>
      <c r="D185" s="959"/>
      <c r="E185" s="959"/>
      <c r="F185" s="1562" t="s">
        <v>3428</v>
      </c>
      <c r="G185" s="1563"/>
      <c r="H185" s="1563"/>
      <c r="I185" s="1563"/>
      <c r="J185" s="959"/>
      <c r="K185" s="962">
        <v>41.98</v>
      </c>
      <c r="L185" s="959"/>
      <c r="M185" s="959"/>
      <c r="N185" s="959"/>
      <c r="O185" s="959"/>
      <c r="P185" s="959"/>
      <c r="Q185" s="959"/>
      <c r="R185" s="961"/>
      <c r="T185" s="960"/>
      <c r="U185" s="959"/>
      <c r="V185" s="959"/>
      <c r="W185" s="959"/>
      <c r="X185" s="959"/>
      <c r="Y185" s="959"/>
      <c r="Z185" s="959"/>
      <c r="AA185" s="958"/>
      <c r="AT185" s="957" t="s">
        <v>1285</v>
      </c>
      <c r="AU185" s="957" t="s">
        <v>1284</v>
      </c>
      <c r="AV185" s="957" t="s">
        <v>1284</v>
      </c>
      <c r="AW185" s="957" t="s">
        <v>1283</v>
      </c>
      <c r="AX185" s="957" t="s">
        <v>457</v>
      </c>
      <c r="AY185" s="957" t="s">
        <v>1262</v>
      </c>
    </row>
    <row r="186" spans="2:65" s="928" customFormat="1" ht="15.75" customHeight="1">
      <c r="B186" s="942"/>
      <c r="C186" s="952" t="s">
        <v>2271</v>
      </c>
      <c r="D186" s="952" t="s">
        <v>1257</v>
      </c>
      <c r="E186" s="951" t="s">
        <v>3427</v>
      </c>
      <c r="F186" s="1558" t="s">
        <v>3426</v>
      </c>
      <c r="G186" s="1559"/>
      <c r="H186" s="1559"/>
      <c r="I186" s="1559"/>
      <c r="J186" s="950" t="s">
        <v>95</v>
      </c>
      <c r="K186" s="938">
        <v>2.623</v>
      </c>
      <c r="L186" s="1560">
        <v>0</v>
      </c>
      <c r="M186" s="1559"/>
      <c r="N186" s="1561">
        <f>ROUND($L$186*$K$186,0)</f>
        <v>0</v>
      </c>
      <c r="O186" s="1559"/>
      <c r="P186" s="1559"/>
      <c r="Q186" s="1559"/>
      <c r="R186" s="937"/>
      <c r="T186" s="936"/>
      <c r="U186" s="949" t="s">
        <v>1256</v>
      </c>
      <c r="V186" s="944"/>
      <c r="W186" s="948">
        <f>$V$186*$K$186</f>
        <v>0</v>
      </c>
      <c r="X186" s="948">
        <v>1.7034</v>
      </c>
      <c r="Y186" s="948">
        <f>$X$186*$K$186</f>
        <v>4.4680182</v>
      </c>
      <c r="Z186" s="948">
        <v>0</v>
      </c>
      <c r="AA186" s="947">
        <f>$Z$186*$K$186</f>
        <v>0</v>
      </c>
      <c r="AR186" s="928" t="s">
        <v>1261</v>
      </c>
      <c r="AT186" s="928" t="s">
        <v>1257</v>
      </c>
      <c r="AU186" s="928" t="s">
        <v>1284</v>
      </c>
      <c r="AY186" s="928" t="s">
        <v>1262</v>
      </c>
      <c r="BE186" s="932">
        <f>IF($U$186="základní",$N$186,0)</f>
        <v>0</v>
      </c>
      <c r="BF186" s="932">
        <f>IF($U$186="snížená",$N$186,0)</f>
        <v>0</v>
      </c>
      <c r="BG186" s="932">
        <f>IF($U$186="zákl. přenesená",$N$186,0)</f>
        <v>0</v>
      </c>
      <c r="BH186" s="932">
        <f>IF($U$186="sníž. přenesená",$N$186,0)</f>
        <v>0</v>
      </c>
      <c r="BI186" s="932">
        <f>IF($U$186="nulová",$N$186,0)</f>
        <v>0</v>
      </c>
      <c r="BJ186" s="928" t="s">
        <v>457</v>
      </c>
      <c r="BK186" s="932">
        <f>ROUND($L$186*$K$186,0)</f>
        <v>0</v>
      </c>
      <c r="BL186" s="928" t="s">
        <v>1261</v>
      </c>
      <c r="BM186" s="928" t="s">
        <v>3425</v>
      </c>
    </row>
    <row r="187" spans="2:51" s="928" customFormat="1" ht="18.75" customHeight="1">
      <c r="B187" s="963"/>
      <c r="C187" s="959"/>
      <c r="D187" s="959"/>
      <c r="E187" s="959"/>
      <c r="F187" s="1562" t="s">
        <v>3424</v>
      </c>
      <c r="G187" s="1563"/>
      <c r="H187" s="1563"/>
      <c r="I187" s="1563"/>
      <c r="J187" s="959"/>
      <c r="K187" s="962">
        <v>2.623</v>
      </c>
      <c r="L187" s="959"/>
      <c r="M187" s="959"/>
      <c r="N187" s="959"/>
      <c r="O187" s="959"/>
      <c r="P187" s="959"/>
      <c r="Q187" s="959"/>
      <c r="R187" s="961"/>
      <c r="T187" s="960"/>
      <c r="U187" s="959"/>
      <c r="V187" s="959"/>
      <c r="W187" s="959"/>
      <c r="X187" s="959"/>
      <c r="Y187" s="959"/>
      <c r="Z187" s="959"/>
      <c r="AA187" s="958"/>
      <c r="AT187" s="957" t="s">
        <v>1285</v>
      </c>
      <c r="AU187" s="957" t="s">
        <v>1284</v>
      </c>
      <c r="AV187" s="957" t="s">
        <v>1284</v>
      </c>
      <c r="AW187" s="957" t="s">
        <v>1283</v>
      </c>
      <c r="AX187" s="957" t="s">
        <v>457</v>
      </c>
      <c r="AY187" s="957" t="s">
        <v>1262</v>
      </c>
    </row>
    <row r="188" spans="2:65" s="928" customFormat="1" ht="15.75" customHeight="1">
      <c r="B188" s="942"/>
      <c r="C188" s="956" t="s">
        <v>1340</v>
      </c>
      <c r="D188" s="956" t="s">
        <v>1263</v>
      </c>
      <c r="E188" s="955" t="s">
        <v>3423</v>
      </c>
      <c r="F188" s="1564" t="s">
        <v>3422</v>
      </c>
      <c r="G188" s="1565"/>
      <c r="H188" s="1565"/>
      <c r="I188" s="1565"/>
      <c r="J188" s="954" t="s">
        <v>1265</v>
      </c>
      <c r="K188" s="953">
        <v>51</v>
      </c>
      <c r="L188" s="1566">
        <v>0</v>
      </c>
      <c r="M188" s="1565"/>
      <c r="N188" s="1567">
        <f>ROUND($L$188*$K$188,0)</f>
        <v>0</v>
      </c>
      <c r="O188" s="1559"/>
      <c r="P188" s="1559"/>
      <c r="Q188" s="1559"/>
      <c r="R188" s="937"/>
      <c r="T188" s="936"/>
      <c r="U188" s="949" t="s">
        <v>1256</v>
      </c>
      <c r="V188" s="944"/>
      <c r="W188" s="948">
        <f>$V$188*$K$188</f>
        <v>0</v>
      </c>
      <c r="X188" s="948">
        <v>0.0005</v>
      </c>
      <c r="Y188" s="948">
        <f>$X$188*$K$188</f>
        <v>0.025500000000000002</v>
      </c>
      <c r="Z188" s="948">
        <v>0</v>
      </c>
      <c r="AA188" s="947">
        <f>$Z$188*$K$188</f>
        <v>0</v>
      </c>
      <c r="AR188" s="928" t="s">
        <v>1264</v>
      </c>
      <c r="AT188" s="928" t="s">
        <v>1263</v>
      </c>
      <c r="AU188" s="928" t="s">
        <v>1284</v>
      </c>
      <c r="AY188" s="928" t="s">
        <v>1262</v>
      </c>
      <c r="BE188" s="932">
        <f>IF($U$188="základní",$N$188,0)</f>
        <v>0</v>
      </c>
      <c r="BF188" s="932">
        <f>IF($U$188="snížená",$N$188,0)</f>
        <v>0</v>
      </c>
      <c r="BG188" s="932">
        <f>IF($U$188="zákl. přenesená",$N$188,0)</f>
        <v>0</v>
      </c>
      <c r="BH188" s="932">
        <f>IF($U$188="sníž. přenesená",$N$188,0)</f>
        <v>0</v>
      </c>
      <c r="BI188" s="932">
        <f>IF($U$188="nulová",$N$188,0)</f>
        <v>0</v>
      </c>
      <c r="BJ188" s="928" t="s">
        <v>457</v>
      </c>
      <c r="BK188" s="932">
        <f>ROUND($L$188*$K$188,0)</f>
        <v>0</v>
      </c>
      <c r="BL188" s="928" t="s">
        <v>1261</v>
      </c>
      <c r="BM188" s="928" t="s">
        <v>3421</v>
      </c>
    </row>
    <row r="189" spans="2:65" s="928" customFormat="1" ht="15.75" customHeight="1">
      <c r="B189" s="942"/>
      <c r="C189" s="956" t="s">
        <v>2264</v>
      </c>
      <c r="D189" s="956" t="s">
        <v>1263</v>
      </c>
      <c r="E189" s="955" t="s">
        <v>3420</v>
      </c>
      <c r="F189" s="1564" t="s">
        <v>3419</v>
      </c>
      <c r="G189" s="1565"/>
      <c r="H189" s="1565"/>
      <c r="I189" s="1565"/>
      <c r="J189" s="954" t="s">
        <v>1265</v>
      </c>
      <c r="K189" s="953">
        <v>6</v>
      </c>
      <c r="L189" s="1566">
        <v>0</v>
      </c>
      <c r="M189" s="1565"/>
      <c r="N189" s="1567">
        <f>ROUND($L$189*$K$189,0)</f>
        <v>0</v>
      </c>
      <c r="O189" s="1559"/>
      <c r="P189" s="1559"/>
      <c r="Q189" s="1559"/>
      <c r="R189" s="937"/>
      <c r="T189" s="936"/>
      <c r="U189" s="949" t="s">
        <v>1256</v>
      </c>
      <c r="V189" s="944"/>
      <c r="W189" s="948">
        <f>$V$189*$K$189</f>
        <v>0</v>
      </c>
      <c r="X189" s="948">
        <v>0.007</v>
      </c>
      <c r="Y189" s="948">
        <f>$X$189*$K$189</f>
        <v>0.042</v>
      </c>
      <c r="Z189" s="948">
        <v>0</v>
      </c>
      <c r="AA189" s="947">
        <f>$Z$189*$K$189</f>
        <v>0</v>
      </c>
      <c r="AR189" s="928" t="s">
        <v>1264</v>
      </c>
      <c r="AT189" s="928" t="s">
        <v>1263</v>
      </c>
      <c r="AU189" s="928" t="s">
        <v>1284</v>
      </c>
      <c r="AY189" s="928" t="s">
        <v>1262</v>
      </c>
      <c r="BE189" s="932">
        <f>IF($U$189="základní",$N$189,0)</f>
        <v>0</v>
      </c>
      <c r="BF189" s="932">
        <f>IF($U$189="snížená",$N$189,0)</f>
        <v>0</v>
      </c>
      <c r="BG189" s="932">
        <f>IF($U$189="zákl. přenesená",$N$189,0)</f>
        <v>0</v>
      </c>
      <c r="BH189" s="932">
        <f>IF($U$189="sníž. přenesená",$N$189,0)</f>
        <v>0</v>
      </c>
      <c r="BI189" s="932">
        <f>IF($U$189="nulová",$N$189,0)</f>
        <v>0</v>
      </c>
      <c r="BJ189" s="928" t="s">
        <v>457</v>
      </c>
      <c r="BK189" s="932">
        <f>ROUND($L$189*$K$189,0)</f>
        <v>0</v>
      </c>
      <c r="BL189" s="928" t="s">
        <v>1261</v>
      </c>
      <c r="BM189" s="928" t="s">
        <v>3418</v>
      </c>
    </row>
    <row r="190" spans="2:65" s="928" customFormat="1" ht="15.75" customHeight="1">
      <c r="B190" s="942"/>
      <c r="C190" s="956" t="s">
        <v>2261</v>
      </c>
      <c r="D190" s="956" t="s">
        <v>1263</v>
      </c>
      <c r="E190" s="955" t="s">
        <v>3417</v>
      </c>
      <c r="F190" s="1564" t="s">
        <v>3416</v>
      </c>
      <c r="G190" s="1565"/>
      <c r="H190" s="1565"/>
      <c r="I190" s="1565"/>
      <c r="J190" s="954" t="s">
        <v>1265</v>
      </c>
      <c r="K190" s="953">
        <v>46</v>
      </c>
      <c r="L190" s="1566">
        <v>0</v>
      </c>
      <c r="M190" s="1565"/>
      <c r="N190" s="1567">
        <f>ROUND($L$190*$K$190,0)</f>
        <v>0</v>
      </c>
      <c r="O190" s="1559"/>
      <c r="P190" s="1559"/>
      <c r="Q190" s="1559"/>
      <c r="R190" s="937"/>
      <c r="T190" s="936"/>
      <c r="U190" s="949" t="s">
        <v>1256</v>
      </c>
      <c r="V190" s="944"/>
      <c r="W190" s="948">
        <f>$V$190*$K$190</f>
        <v>0</v>
      </c>
      <c r="X190" s="948">
        <v>0.02</v>
      </c>
      <c r="Y190" s="948">
        <f>$X$190*$K$190</f>
        <v>0.92</v>
      </c>
      <c r="Z190" s="948">
        <v>0</v>
      </c>
      <c r="AA190" s="947">
        <f>$Z$190*$K$190</f>
        <v>0</v>
      </c>
      <c r="AR190" s="928" t="s">
        <v>1264</v>
      </c>
      <c r="AT190" s="928" t="s">
        <v>1263</v>
      </c>
      <c r="AU190" s="928" t="s">
        <v>1284</v>
      </c>
      <c r="AY190" s="928" t="s">
        <v>1262</v>
      </c>
      <c r="BE190" s="932">
        <f>IF($U$190="základní",$N$190,0)</f>
        <v>0</v>
      </c>
      <c r="BF190" s="932">
        <f>IF($U$190="snížená",$N$190,0)</f>
        <v>0</v>
      </c>
      <c r="BG190" s="932">
        <f>IF($U$190="zákl. přenesená",$N$190,0)</f>
        <v>0</v>
      </c>
      <c r="BH190" s="932">
        <f>IF($U$190="sníž. přenesená",$N$190,0)</f>
        <v>0</v>
      </c>
      <c r="BI190" s="932">
        <f>IF($U$190="nulová",$N$190,0)</f>
        <v>0</v>
      </c>
      <c r="BJ190" s="928" t="s">
        <v>457</v>
      </c>
      <c r="BK190" s="932">
        <f>ROUND($L$190*$K$190,0)</f>
        <v>0</v>
      </c>
      <c r="BL190" s="928" t="s">
        <v>1261</v>
      </c>
      <c r="BM190" s="928" t="s">
        <v>3415</v>
      </c>
    </row>
    <row r="191" spans="2:65" s="928" customFormat="1" ht="15.75" customHeight="1">
      <c r="B191" s="942"/>
      <c r="C191" s="956" t="s">
        <v>2259</v>
      </c>
      <c r="D191" s="956" t="s">
        <v>1263</v>
      </c>
      <c r="E191" s="955" t="s">
        <v>3414</v>
      </c>
      <c r="F191" s="1564" t="s">
        <v>3413</v>
      </c>
      <c r="G191" s="1565"/>
      <c r="H191" s="1565"/>
      <c r="I191" s="1565"/>
      <c r="J191" s="954" t="s">
        <v>1265</v>
      </c>
      <c r="K191" s="953">
        <v>2</v>
      </c>
      <c r="L191" s="1566">
        <v>0</v>
      </c>
      <c r="M191" s="1565"/>
      <c r="N191" s="1567">
        <f>ROUND($L$191*$K$191,0)</f>
        <v>0</v>
      </c>
      <c r="O191" s="1559"/>
      <c r="P191" s="1559"/>
      <c r="Q191" s="1559"/>
      <c r="R191" s="937"/>
      <c r="T191" s="936"/>
      <c r="U191" s="949" t="s">
        <v>1256</v>
      </c>
      <c r="V191" s="944"/>
      <c r="W191" s="948">
        <f>$V$191*$K$191</f>
        <v>0</v>
      </c>
      <c r="X191" s="948">
        <v>0.02</v>
      </c>
      <c r="Y191" s="948">
        <f>$X$191*$K$191</f>
        <v>0.04</v>
      </c>
      <c r="Z191" s="948">
        <v>0</v>
      </c>
      <c r="AA191" s="947">
        <f>$Z$191*$K$191</f>
        <v>0</v>
      </c>
      <c r="AR191" s="928" t="s">
        <v>1264</v>
      </c>
      <c r="AT191" s="928" t="s">
        <v>1263</v>
      </c>
      <c r="AU191" s="928" t="s">
        <v>1284</v>
      </c>
      <c r="AY191" s="928" t="s">
        <v>1262</v>
      </c>
      <c r="BE191" s="932">
        <f>IF($U$191="základní",$N$191,0)</f>
        <v>0</v>
      </c>
      <c r="BF191" s="932">
        <f>IF($U$191="snížená",$N$191,0)</f>
        <v>0</v>
      </c>
      <c r="BG191" s="932">
        <f>IF($U$191="zákl. přenesená",$N$191,0)</f>
        <v>0</v>
      </c>
      <c r="BH191" s="932">
        <f>IF($U$191="sníž. přenesená",$N$191,0)</f>
        <v>0</v>
      </c>
      <c r="BI191" s="932">
        <f>IF($U$191="nulová",$N$191,0)</f>
        <v>0</v>
      </c>
      <c r="BJ191" s="928" t="s">
        <v>457</v>
      </c>
      <c r="BK191" s="932">
        <f>ROUND($L$191*$K$191,0)</f>
        <v>0</v>
      </c>
      <c r="BL191" s="928" t="s">
        <v>1261</v>
      </c>
      <c r="BM191" s="928" t="s">
        <v>3412</v>
      </c>
    </row>
    <row r="192" spans="2:65" s="928" customFormat="1" ht="15.75" customHeight="1">
      <c r="B192" s="942"/>
      <c r="C192" s="956" t="s">
        <v>2255</v>
      </c>
      <c r="D192" s="956" t="s">
        <v>1263</v>
      </c>
      <c r="E192" s="955" t="s">
        <v>3411</v>
      </c>
      <c r="F192" s="1564" t="s">
        <v>3410</v>
      </c>
      <c r="G192" s="1565"/>
      <c r="H192" s="1565"/>
      <c r="I192" s="1565"/>
      <c r="J192" s="954" t="s">
        <v>1265</v>
      </c>
      <c r="K192" s="953">
        <v>51</v>
      </c>
      <c r="L192" s="1566">
        <v>0</v>
      </c>
      <c r="M192" s="1565"/>
      <c r="N192" s="1567">
        <f>ROUND($L$192*$K$192,0)</f>
        <v>0</v>
      </c>
      <c r="O192" s="1559"/>
      <c r="P192" s="1559"/>
      <c r="Q192" s="1559"/>
      <c r="R192" s="937"/>
      <c r="T192" s="936"/>
      <c r="U192" s="949" t="s">
        <v>1256</v>
      </c>
      <c r="V192" s="944"/>
      <c r="W192" s="948">
        <f>$V$192*$K$192</f>
        <v>0</v>
      </c>
      <c r="X192" s="948">
        <v>0.0002</v>
      </c>
      <c r="Y192" s="948">
        <f>$X$192*$K$192</f>
        <v>0.0102</v>
      </c>
      <c r="Z192" s="948">
        <v>0</v>
      </c>
      <c r="AA192" s="947">
        <f>$Z$192*$K$192</f>
        <v>0</v>
      </c>
      <c r="AR192" s="928" t="s">
        <v>1264</v>
      </c>
      <c r="AT192" s="928" t="s">
        <v>1263</v>
      </c>
      <c r="AU192" s="928" t="s">
        <v>1284</v>
      </c>
      <c r="AY192" s="928" t="s">
        <v>1262</v>
      </c>
      <c r="BE192" s="932">
        <f>IF($U$192="základní",$N$192,0)</f>
        <v>0</v>
      </c>
      <c r="BF192" s="932">
        <f>IF($U$192="snížená",$N$192,0)</f>
        <v>0</v>
      </c>
      <c r="BG192" s="932">
        <f>IF($U$192="zákl. přenesená",$N$192,0)</f>
        <v>0</v>
      </c>
      <c r="BH192" s="932">
        <f>IF($U$192="sníž. přenesená",$N$192,0)</f>
        <v>0</v>
      </c>
      <c r="BI192" s="932">
        <f>IF($U$192="nulová",$N$192,0)</f>
        <v>0</v>
      </c>
      <c r="BJ192" s="928" t="s">
        <v>457</v>
      </c>
      <c r="BK192" s="932">
        <f>ROUND($L$192*$K$192,0)</f>
        <v>0</v>
      </c>
      <c r="BL192" s="928" t="s">
        <v>1261</v>
      </c>
      <c r="BM192" s="928" t="s">
        <v>3409</v>
      </c>
    </row>
    <row r="193" spans="2:65" s="928" customFormat="1" ht="27" customHeight="1">
      <c r="B193" s="942"/>
      <c r="C193" s="952" t="s">
        <v>2252</v>
      </c>
      <c r="D193" s="952" t="s">
        <v>1257</v>
      </c>
      <c r="E193" s="951" t="s">
        <v>3408</v>
      </c>
      <c r="F193" s="1558" t="s">
        <v>3407</v>
      </c>
      <c r="G193" s="1559"/>
      <c r="H193" s="1559"/>
      <c r="I193" s="1559"/>
      <c r="J193" s="950" t="s">
        <v>1265</v>
      </c>
      <c r="K193" s="938">
        <v>4</v>
      </c>
      <c r="L193" s="1560">
        <v>0</v>
      </c>
      <c r="M193" s="1559"/>
      <c r="N193" s="1561">
        <f>ROUND($L$193*$K$193,0)</f>
        <v>0</v>
      </c>
      <c r="O193" s="1559"/>
      <c r="P193" s="1559"/>
      <c r="Q193" s="1559"/>
      <c r="R193" s="937"/>
      <c r="T193" s="936"/>
      <c r="U193" s="949" t="s">
        <v>1256</v>
      </c>
      <c r="V193" s="944"/>
      <c r="W193" s="948">
        <f>$V$193*$K$193</f>
        <v>0</v>
      </c>
      <c r="X193" s="948">
        <v>0.0004</v>
      </c>
      <c r="Y193" s="948">
        <f>$X$193*$K$193</f>
        <v>0.0016</v>
      </c>
      <c r="Z193" s="948">
        <v>0</v>
      </c>
      <c r="AA193" s="947">
        <f>$Z$193*$K$193</f>
        <v>0</v>
      </c>
      <c r="AR193" s="928" t="s">
        <v>1336</v>
      </c>
      <c r="AT193" s="928" t="s">
        <v>1257</v>
      </c>
      <c r="AU193" s="928" t="s">
        <v>1284</v>
      </c>
      <c r="AY193" s="928" t="s">
        <v>1262</v>
      </c>
      <c r="BE193" s="932">
        <f>IF($U$193="základní",$N$193,0)</f>
        <v>0</v>
      </c>
      <c r="BF193" s="932">
        <f>IF($U$193="snížená",$N$193,0)</f>
        <v>0</v>
      </c>
      <c r="BG193" s="932">
        <f>IF($U$193="zákl. přenesená",$N$193,0)</f>
        <v>0</v>
      </c>
      <c r="BH193" s="932">
        <f>IF($U$193="sníž. přenesená",$N$193,0)</f>
        <v>0</v>
      </c>
      <c r="BI193" s="932">
        <f>IF($U$193="nulová",$N$193,0)</f>
        <v>0</v>
      </c>
      <c r="BJ193" s="928" t="s">
        <v>457</v>
      </c>
      <c r="BK193" s="932">
        <f>ROUND($L$193*$K$193,0)</f>
        <v>0</v>
      </c>
      <c r="BL193" s="928" t="s">
        <v>1336</v>
      </c>
      <c r="BM193" s="928" t="s">
        <v>3406</v>
      </c>
    </row>
    <row r="194" spans="2:63" s="928" customFormat="1" ht="51" customHeight="1">
      <c r="B194" s="942"/>
      <c r="C194" s="944"/>
      <c r="D194" s="946" t="s">
        <v>1260</v>
      </c>
      <c r="E194" s="944"/>
      <c r="F194" s="944"/>
      <c r="G194" s="944"/>
      <c r="H194" s="944"/>
      <c r="I194" s="944"/>
      <c r="J194" s="944"/>
      <c r="K194" s="944"/>
      <c r="L194" s="944"/>
      <c r="M194" s="944"/>
      <c r="N194" s="1548">
        <f>$BK$194</f>
        <v>0</v>
      </c>
      <c r="O194" s="1527"/>
      <c r="P194" s="1527"/>
      <c r="Q194" s="1527"/>
      <c r="R194" s="937"/>
      <c r="T194" s="945"/>
      <c r="U194" s="944"/>
      <c r="V194" s="944"/>
      <c r="W194" s="944"/>
      <c r="X194" s="944"/>
      <c r="Y194" s="944"/>
      <c r="Z194" s="944"/>
      <c r="AA194" s="943"/>
      <c r="AT194" s="928" t="s">
        <v>1259</v>
      </c>
      <c r="AU194" s="928" t="s">
        <v>1258</v>
      </c>
      <c r="AY194" s="928" t="s">
        <v>1255</v>
      </c>
      <c r="BK194" s="932">
        <f>SUM($BK$195:$BK$199)</f>
        <v>0</v>
      </c>
    </row>
    <row r="195" spans="2:63" s="928" customFormat="1" ht="23.25" customHeight="1">
      <c r="B195" s="942"/>
      <c r="C195" s="941"/>
      <c r="D195" s="941" t="s">
        <v>1257</v>
      </c>
      <c r="E195" s="940"/>
      <c r="F195" s="1568"/>
      <c r="G195" s="1569"/>
      <c r="H195" s="1569"/>
      <c r="I195" s="1569"/>
      <c r="J195" s="939"/>
      <c r="K195" s="938"/>
      <c r="L195" s="1560"/>
      <c r="M195" s="1559"/>
      <c r="N195" s="1561">
        <f>$BK$195</f>
        <v>0</v>
      </c>
      <c r="O195" s="1559"/>
      <c r="P195" s="1559"/>
      <c r="Q195" s="1559"/>
      <c r="R195" s="937"/>
      <c r="T195" s="936"/>
      <c r="U195" s="935" t="s">
        <v>1256</v>
      </c>
      <c r="V195" s="944"/>
      <c r="W195" s="944"/>
      <c r="X195" s="944"/>
      <c r="Y195" s="944"/>
      <c r="Z195" s="944"/>
      <c r="AA195" s="943"/>
      <c r="AT195" s="928" t="s">
        <v>1255</v>
      </c>
      <c r="AU195" s="928" t="s">
        <v>457</v>
      </c>
      <c r="AY195" s="928" t="s">
        <v>1255</v>
      </c>
      <c r="BE195" s="932">
        <f>IF($U$195="základní",$N$195,0)</f>
        <v>0</v>
      </c>
      <c r="BF195" s="932">
        <f>IF($U$195="snížená",$N$195,0)</f>
        <v>0</v>
      </c>
      <c r="BG195" s="932">
        <f>IF($U$195="zákl. přenesená",$N$195,0)</f>
        <v>0</v>
      </c>
      <c r="BH195" s="932">
        <f>IF($U$195="sníž. přenesená",$N$195,0)</f>
        <v>0</v>
      </c>
      <c r="BI195" s="932">
        <f>IF($U$195="nulová",$N$195,0)</f>
        <v>0</v>
      </c>
      <c r="BJ195" s="928" t="s">
        <v>457</v>
      </c>
      <c r="BK195" s="932">
        <f>$L$195*$K$195</f>
        <v>0</v>
      </c>
    </row>
    <row r="196" spans="2:63" s="928" customFormat="1" ht="23.25" customHeight="1">
      <c r="B196" s="942"/>
      <c r="C196" s="941"/>
      <c r="D196" s="941" t="s">
        <v>1257</v>
      </c>
      <c r="E196" s="940"/>
      <c r="F196" s="1568"/>
      <c r="G196" s="1569"/>
      <c r="H196" s="1569"/>
      <c r="I196" s="1569"/>
      <c r="J196" s="939"/>
      <c r="K196" s="938"/>
      <c r="L196" s="1560"/>
      <c r="M196" s="1559"/>
      <c r="N196" s="1561">
        <f>$BK$196</f>
        <v>0</v>
      </c>
      <c r="O196" s="1559"/>
      <c r="P196" s="1559"/>
      <c r="Q196" s="1559"/>
      <c r="R196" s="937"/>
      <c r="T196" s="936"/>
      <c r="U196" s="935" t="s">
        <v>1256</v>
      </c>
      <c r="V196" s="944"/>
      <c r="W196" s="944"/>
      <c r="X196" s="944"/>
      <c r="Y196" s="944"/>
      <c r="Z196" s="944"/>
      <c r="AA196" s="943"/>
      <c r="AT196" s="928" t="s">
        <v>1255</v>
      </c>
      <c r="AU196" s="928" t="s">
        <v>457</v>
      </c>
      <c r="AY196" s="928" t="s">
        <v>1255</v>
      </c>
      <c r="BE196" s="932">
        <f>IF($U$196="základní",$N$196,0)</f>
        <v>0</v>
      </c>
      <c r="BF196" s="932">
        <f>IF($U$196="snížená",$N$196,0)</f>
        <v>0</v>
      </c>
      <c r="BG196" s="932">
        <f>IF($U$196="zákl. přenesená",$N$196,0)</f>
        <v>0</v>
      </c>
      <c r="BH196" s="932">
        <f>IF($U$196="sníž. přenesená",$N$196,0)</f>
        <v>0</v>
      </c>
      <c r="BI196" s="932">
        <f>IF($U$196="nulová",$N$196,0)</f>
        <v>0</v>
      </c>
      <c r="BJ196" s="928" t="s">
        <v>457</v>
      </c>
      <c r="BK196" s="932">
        <f>$L$196*$K$196</f>
        <v>0</v>
      </c>
    </row>
    <row r="197" spans="2:63" s="928" customFormat="1" ht="23.25" customHeight="1">
      <c r="B197" s="942"/>
      <c r="C197" s="941"/>
      <c r="D197" s="941" t="s">
        <v>1257</v>
      </c>
      <c r="E197" s="940"/>
      <c r="F197" s="1568"/>
      <c r="G197" s="1569"/>
      <c r="H197" s="1569"/>
      <c r="I197" s="1569"/>
      <c r="J197" s="939"/>
      <c r="K197" s="938"/>
      <c r="L197" s="1560"/>
      <c r="M197" s="1559"/>
      <c r="N197" s="1561">
        <f>$BK$197</f>
        <v>0</v>
      </c>
      <c r="O197" s="1559"/>
      <c r="P197" s="1559"/>
      <c r="Q197" s="1559"/>
      <c r="R197" s="937"/>
      <c r="T197" s="936"/>
      <c r="U197" s="935" t="s">
        <v>1256</v>
      </c>
      <c r="V197" s="944"/>
      <c r="W197" s="944"/>
      <c r="X197" s="944"/>
      <c r="Y197" s="944"/>
      <c r="Z197" s="944"/>
      <c r="AA197" s="943"/>
      <c r="AT197" s="928" t="s">
        <v>1255</v>
      </c>
      <c r="AU197" s="928" t="s">
        <v>457</v>
      </c>
      <c r="AY197" s="928" t="s">
        <v>1255</v>
      </c>
      <c r="BE197" s="932">
        <f>IF($U$197="základní",$N$197,0)</f>
        <v>0</v>
      </c>
      <c r="BF197" s="932">
        <f>IF($U$197="snížená",$N$197,0)</f>
        <v>0</v>
      </c>
      <c r="BG197" s="932">
        <f>IF($U$197="zákl. přenesená",$N$197,0)</f>
        <v>0</v>
      </c>
      <c r="BH197" s="932">
        <f>IF($U$197="sníž. přenesená",$N$197,0)</f>
        <v>0</v>
      </c>
      <c r="BI197" s="932">
        <f>IF($U$197="nulová",$N$197,0)</f>
        <v>0</v>
      </c>
      <c r="BJ197" s="928" t="s">
        <v>457</v>
      </c>
      <c r="BK197" s="932">
        <f>$L$197*$K$197</f>
        <v>0</v>
      </c>
    </row>
    <row r="198" spans="2:63" s="928" customFormat="1" ht="23.25" customHeight="1">
      <c r="B198" s="942"/>
      <c r="C198" s="941"/>
      <c r="D198" s="941" t="s">
        <v>1257</v>
      </c>
      <c r="E198" s="940"/>
      <c r="F198" s="1568"/>
      <c r="G198" s="1569"/>
      <c r="H198" s="1569"/>
      <c r="I198" s="1569"/>
      <c r="J198" s="939"/>
      <c r="K198" s="938"/>
      <c r="L198" s="1560"/>
      <c r="M198" s="1559"/>
      <c r="N198" s="1561">
        <f>$BK$198</f>
        <v>0</v>
      </c>
      <c r="O198" s="1559"/>
      <c r="P198" s="1559"/>
      <c r="Q198" s="1559"/>
      <c r="R198" s="937"/>
      <c r="T198" s="936"/>
      <c r="U198" s="935" t="s">
        <v>1256</v>
      </c>
      <c r="V198" s="944"/>
      <c r="W198" s="944"/>
      <c r="X198" s="944"/>
      <c r="Y198" s="944"/>
      <c r="Z198" s="944"/>
      <c r="AA198" s="943"/>
      <c r="AT198" s="928" t="s">
        <v>1255</v>
      </c>
      <c r="AU198" s="928" t="s">
        <v>457</v>
      </c>
      <c r="AY198" s="928" t="s">
        <v>1255</v>
      </c>
      <c r="BE198" s="932">
        <f>IF($U$198="základní",$N$198,0)</f>
        <v>0</v>
      </c>
      <c r="BF198" s="932">
        <f>IF($U$198="snížená",$N$198,0)</f>
        <v>0</v>
      </c>
      <c r="BG198" s="932">
        <f>IF($U$198="zákl. přenesená",$N$198,0)</f>
        <v>0</v>
      </c>
      <c r="BH198" s="932">
        <f>IF($U$198="sníž. přenesená",$N$198,0)</f>
        <v>0</v>
      </c>
      <c r="BI198" s="932">
        <f>IF($U$198="nulová",$N$198,0)</f>
        <v>0</v>
      </c>
      <c r="BJ198" s="928" t="s">
        <v>457</v>
      </c>
      <c r="BK198" s="932">
        <f>$L$198*$K$198</f>
        <v>0</v>
      </c>
    </row>
    <row r="199" spans="2:63" s="928" customFormat="1" ht="23.25" customHeight="1">
      <c r="B199" s="942"/>
      <c r="C199" s="941"/>
      <c r="D199" s="941" t="s">
        <v>1257</v>
      </c>
      <c r="E199" s="940"/>
      <c r="F199" s="1568"/>
      <c r="G199" s="1569"/>
      <c r="H199" s="1569"/>
      <c r="I199" s="1569"/>
      <c r="J199" s="939"/>
      <c r="K199" s="938"/>
      <c r="L199" s="1560"/>
      <c r="M199" s="1559"/>
      <c r="N199" s="1561">
        <f>$BK$199</f>
        <v>0</v>
      </c>
      <c r="O199" s="1559"/>
      <c r="P199" s="1559"/>
      <c r="Q199" s="1559"/>
      <c r="R199" s="937"/>
      <c r="T199" s="936"/>
      <c r="U199" s="935" t="s">
        <v>1256</v>
      </c>
      <c r="V199" s="934"/>
      <c r="W199" s="934"/>
      <c r="X199" s="934"/>
      <c r="Y199" s="934"/>
      <c r="Z199" s="934"/>
      <c r="AA199" s="933"/>
      <c r="AT199" s="928" t="s">
        <v>1255</v>
      </c>
      <c r="AU199" s="928" t="s">
        <v>457</v>
      </c>
      <c r="AY199" s="928" t="s">
        <v>1255</v>
      </c>
      <c r="BE199" s="932">
        <f>IF($U$199="základní",$N$199,0)</f>
        <v>0</v>
      </c>
      <c r="BF199" s="932">
        <f>IF($U$199="snížená",$N$199,0)</f>
        <v>0</v>
      </c>
      <c r="BG199" s="932">
        <f>IF($U$199="zákl. přenesená",$N$199,0)</f>
        <v>0</v>
      </c>
      <c r="BH199" s="932">
        <f>IF($U$199="sníž. přenesená",$N$199,0)</f>
        <v>0</v>
      </c>
      <c r="BI199" s="932">
        <f>IF($U$199="nulová",$N$199,0)</f>
        <v>0</v>
      </c>
      <c r="BJ199" s="928" t="s">
        <v>457</v>
      </c>
      <c r="BK199" s="932">
        <f>$L$199*$K$199</f>
        <v>0</v>
      </c>
    </row>
    <row r="200" spans="2:18" s="928" customFormat="1" ht="7.5" customHeight="1">
      <c r="B200" s="931"/>
      <c r="C200" s="930"/>
      <c r="D200" s="930"/>
      <c r="E200" s="930"/>
      <c r="F200" s="930"/>
      <c r="G200" s="930"/>
      <c r="H200" s="930"/>
      <c r="I200" s="930"/>
      <c r="J200" s="930"/>
      <c r="K200" s="930"/>
      <c r="L200" s="930"/>
      <c r="M200" s="930"/>
      <c r="N200" s="930"/>
      <c r="O200" s="930"/>
      <c r="P200" s="930"/>
      <c r="Q200" s="930"/>
      <c r="R200" s="929"/>
    </row>
    <row r="201" s="927" customFormat="1" ht="14.25" customHeight="1"/>
  </sheetData>
  <sheetProtection password="CC35" sheet="1" objects="1" scenarios="1" formatColumns="0" formatRows="0" sort="0" autoFilter="0"/>
  <mergeCells count="231">
    <mergeCell ref="F199:I199"/>
    <mergeCell ref="L199:M199"/>
    <mergeCell ref="N199:Q199"/>
    <mergeCell ref="F197:I197"/>
    <mergeCell ref="L197:M197"/>
    <mergeCell ref="N197:Q197"/>
    <mergeCell ref="F198:I198"/>
    <mergeCell ref="L198:M198"/>
    <mergeCell ref="N198:Q198"/>
    <mergeCell ref="F193:I193"/>
    <mergeCell ref="L193:M193"/>
    <mergeCell ref="N193:Q193"/>
    <mergeCell ref="N194:Q194"/>
    <mergeCell ref="F195:I195"/>
    <mergeCell ref="L195:M195"/>
    <mergeCell ref="N195:Q195"/>
    <mergeCell ref="F196:I196"/>
    <mergeCell ref="L196:M196"/>
    <mergeCell ref="N196:Q196"/>
    <mergeCell ref="F190:I190"/>
    <mergeCell ref="L190:M190"/>
    <mergeCell ref="N190:Q190"/>
    <mergeCell ref="F191:I191"/>
    <mergeCell ref="L191:M191"/>
    <mergeCell ref="N191:Q191"/>
    <mergeCell ref="F192:I192"/>
    <mergeCell ref="L192:M192"/>
    <mergeCell ref="N192:Q192"/>
    <mergeCell ref="F185:I185"/>
    <mergeCell ref="F186:I186"/>
    <mergeCell ref="L186:M186"/>
    <mergeCell ref="N186:Q186"/>
    <mergeCell ref="F187:I187"/>
    <mergeCell ref="F188:I188"/>
    <mergeCell ref="L188:M188"/>
    <mergeCell ref="N188:Q188"/>
    <mergeCell ref="F189:I189"/>
    <mergeCell ref="L189:M189"/>
    <mergeCell ref="N189:Q189"/>
    <mergeCell ref="N180:Q180"/>
    <mergeCell ref="F181:I181"/>
    <mergeCell ref="L181:M181"/>
    <mergeCell ref="N181:Q181"/>
    <mergeCell ref="N182:Q182"/>
    <mergeCell ref="N183:Q183"/>
    <mergeCell ref="F184:I184"/>
    <mergeCell ref="L184:M184"/>
    <mergeCell ref="N184:Q184"/>
    <mergeCell ref="F175:I175"/>
    <mergeCell ref="N176:Q176"/>
    <mergeCell ref="F177:I177"/>
    <mergeCell ref="L177:M177"/>
    <mergeCell ref="N177:Q177"/>
    <mergeCell ref="F178:I178"/>
    <mergeCell ref="L178:M178"/>
    <mergeCell ref="N178:Q178"/>
    <mergeCell ref="F179:I179"/>
    <mergeCell ref="L179:M179"/>
    <mergeCell ref="N179:Q179"/>
    <mergeCell ref="F171:I171"/>
    <mergeCell ref="L171:M171"/>
    <mergeCell ref="N171:Q171"/>
    <mergeCell ref="F172:I172"/>
    <mergeCell ref="F173:I173"/>
    <mergeCell ref="L173:M173"/>
    <mergeCell ref="N173:Q173"/>
    <mergeCell ref="F174:I174"/>
    <mergeCell ref="L174:M174"/>
    <mergeCell ref="N174:Q174"/>
    <mergeCell ref="F167:I167"/>
    <mergeCell ref="L167:M167"/>
    <mergeCell ref="N167:Q167"/>
    <mergeCell ref="N168:Q168"/>
    <mergeCell ref="F169:I169"/>
    <mergeCell ref="L169:M169"/>
    <mergeCell ref="N169:Q169"/>
    <mergeCell ref="F170:I170"/>
    <mergeCell ref="L170:M170"/>
    <mergeCell ref="N170:Q170"/>
    <mergeCell ref="F163:I163"/>
    <mergeCell ref="F164:I164"/>
    <mergeCell ref="L164:M164"/>
    <mergeCell ref="N164:Q164"/>
    <mergeCell ref="F165:I165"/>
    <mergeCell ref="L165:M165"/>
    <mergeCell ref="N165:Q165"/>
    <mergeCell ref="F166:I166"/>
    <mergeCell ref="L166:M166"/>
    <mergeCell ref="N166:Q166"/>
    <mergeCell ref="F158:I158"/>
    <mergeCell ref="F159:I159"/>
    <mergeCell ref="L159:M159"/>
    <mergeCell ref="N159:Q159"/>
    <mergeCell ref="F160:I160"/>
    <mergeCell ref="N161:Q161"/>
    <mergeCell ref="F162:I162"/>
    <mergeCell ref="L162:M162"/>
    <mergeCell ref="N162:Q162"/>
    <mergeCell ref="F153:I153"/>
    <mergeCell ref="L153:M153"/>
    <mergeCell ref="N153:Q153"/>
    <mergeCell ref="F154:I154"/>
    <mergeCell ref="F155:I155"/>
    <mergeCell ref="L155:M155"/>
    <mergeCell ref="N155:Q155"/>
    <mergeCell ref="N156:Q156"/>
    <mergeCell ref="F157:I157"/>
    <mergeCell ref="L157:M157"/>
    <mergeCell ref="N157:Q157"/>
    <mergeCell ref="F148:I148"/>
    <mergeCell ref="F149:I149"/>
    <mergeCell ref="L149:M149"/>
    <mergeCell ref="N149:Q149"/>
    <mergeCell ref="F150:I150"/>
    <mergeCell ref="F151:I151"/>
    <mergeCell ref="L151:M151"/>
    <mergeCell ref="N151:Q151"/>
    <mergeCell ref="N152:Q152"/>
    <mergeCell ref="F142:I142"/>
    <mergeCell ref="N143:Q143"/>
    <mergeCell ref="F144:I144"/>
    <mergeCell ref="L144:M144"/>
    <mergeCell ref="N144:Q144"/>
    <mergeCell ref="F145:I145"/>
    <mergeCell ref="F146:I146"/>
    <mergeCell ref="F147:I147"/>
    <mergeCell ref="L147:M147"/>
    <mergeCell ref="N147:Q147"/>
    <mergeCell ref="F137:I137"/>
    <mergeCell ref="F138:I138"/>
    <mergeCell ref="L138:M138"/>
    <mergeCell ref="N138:Q138"/>
    <mergeCell ref="F139:I139"/>
    <mergeCell ref="F140:I140"/>
    <mergeCell ref="L140:M140"/>
    <mergeCell ref="N140:Q140"/>
    <mergeCell ref="F141:I141"/>
    <mergeCell ref="L141:M141"/>
    <mergeCell ref="N141:Q141"/>
    <mergeCell ref="F132:I132"/>
    <mergeCell ref="L132:M132"/>
    <mergeCell ref="N132:Q132"/>
    <mergeCell ref="F133:I133"/>
    <mergeCell ref="F134:I134"/>
    <mergeCell ref="F135:I135"/>
    <mergeCell ref="F136:I136"/>
    <mergeCell ref="L136:M136"/>
    <mergeCell ref="N136:Q136"/>
    <mergeCell ref="N127:Q127"/>
    <mergeCell ref="N128:Q128"/>
    <mergeCell ref="N129:Q129"/>
    <mergeCell ref="F130:I130"/>
    <mergeCell ref="L130:M130"/>
    <mergeCell ref="N130:Q130"/>
    <mergeCell ref="F131:I131"/>
    <mergeCell ref="L131:M131"/>
    <mergeCell ref="N131:Q131"/>
    <mergeCell ref="L110:Q110"/>
    <mergeCell ref="C116:Q116"/>
    <mergeCell ref="F118:P118"/>
    <mergeCell ref="F119:P119"/>
    <mergeCell ref="M121:P121"/>
    <mergeCell ref="M123:Q123"/>
    <mergeCell ref="M124:Q124"/>
    <mergeCell ref="F126:I126"/>
    <mergeCell ref="L126:M126"/>
    <mergeCell ref="N126:Q126"/>
    <mergeCell ref="D104:H104"/>
    <mergeCell ref="N104:Q104"/>
    <mergeCell ref="D105:H105"/>
    <mergeCell ref="N105:Q105"/>
    <mergeCell ref="D106:H106"/>
    <mergeCell ref="N106:Q106"/>
    <mergeCell ref="D107:H107"/>
    <mergeCell ref="N107:Q107"/>
    <mergeCell ref="N108:Q108"/>
    <mergeCell ref="N95:Q95"/>
    <mergeCell ref="N96:Q96"/>
    <mergeCell ref="N97:Q97"/>
    <mergeCell ref="N98:Q98"/>
    <mergeCell ref="N99:Q99"/>
    <mergeCell ref="N100:Q100"/>
    <mergeCell ref="N102:Q102"/>
    <mergeCell ref="D103:H103"/>
    <mergeCell ref="N103:Q103"/>
    <mergeCell ref="C86:G86"/>
    <mergeCell ref="N86:Q86"/>
    <mergeCell ref="N88:Q88"/>
    <mergeCell ref="N89:Q89"/>
    <mergeCell ref="N90:Q90"/>
    <mergeCell ref="N91:Q91"/>
    <mergeCell ref="N92:Q92"/>
    <mergeCell ref="N93:Q93"/>
    <mergeCell ref="N94:Q94"/>
    <mergeCell ref="H36:J36"/>
    <mergeCell ref="M36:P36"/>
    <mergeCell ref="L38:P38"/>
    <mergeCell ref="C76:Q76"/>
    <mergeCell ref="F78:P78"/>
    <mergeCell ref="F79:P79"/>
    <mergeCell ref="M81:P81"/>
    <mergeCell ref="M83:Q83"/>
    <mergeCell ref="M84:Q84"/>
    <mergeCell ref="M28:P28"/>
    <mergeCell ref="M30:P30"/>
    <mergeCell ref="H32:J32"/>
    <mergeCell ref="M32:P32"/>
    <mergeCell ref="H33:J33"/>
    <mergeCell ref="M33:P33"/>
    <mergeCell ref="H34:J34"/>
    <mergeCell ref="M34:P34"/>
    <mergeCell ref="H35:J35"/>
    <mergeCell ref="M35:P35"/>
    <mergeCell ref="O14:P14"/>
    <mergeCell ref="E15:L15"/>
    <mergeCell ref="O15:P15"/>
    <mergeCell ref="O17:P17"/>
    <mergeCell ref="O18:P18"/>
    <mergeCell ref="O20:P20"/>
    <mergeCell ref="O21:P21"/>
    <mergeCell ref="E24:L24"/>
    <mergeCell ref="M27:P27"/>
    <mergeCell ref="H1:K1"/>
    <mergeCell ref="C2:Q2"/>
    <mergeCell ref="S2:AC2"/>
    <mergeCell ref="C4:Q4"/>
    <mergeCell ref="F6:P6"/>
    <mergeCell ref="F7:P7"/>
    <mergeCell ref="O9:P9"/>
    <mergeCell ref="O11:P11"/>
    <mergeCell ref="O12:P12"/>
  </mergeCells>
  <dataValidations count="22">
    <dataValidation type="list" allowBlank="1" showInputMessage="1" showErrorMessage="1" error="Povoleny jsou hodnoty K a M." sqref="D195:D200 IZ195:IZ200 SV195:SV200 ACR195:ACR200 AMN195:AMN200 AWJ195:AWJ200 BGF195:BGF200 BQB195:BQB200 BZX195:BZX200 CJT195:CJT200 CTP195:CTP200 DDL195:DDL200 DNH195:DNH200 DXD195:DXD200 EGZ195:EGZ200 EQV195:EQV200 FAR195:FAR200 FKN195:FKN200 FUJ195:FUJ200 GEF195:GEF200 GOB195:GOB200 GXX195:GXX200 HHT195:HHT200 HRP195:HRP200 IBL195:IBL200 ILH195:ILH200 IVD195:IVD200 JEZ195:JEZ200 JOV195:JOV200 JYR195:JYR200 KIN195:KIN200 KSJ195:KSJ200 LCF195:LCF200 LMB195:LMB200 LVX195:LVX200 MFT195:MFT200 MPP195:MPP200 MZL195:MZL200 NJH195:NJH200 NTD195:NTD200 OCZ195:OCZ200 OMV195:OMV200 OWR195:OWR200 PGN195:PGN200 PQJ195:PQJ200 QAF195:QAF200 QKB195:QKB200 QTX195:QTX200 RDT195:RDT200 RNP195:RNP200 RXL195:RXL200 SHH195:SHH200 SRD195:SRD200 TAZ195:TAZ200 TKV195:TKV200 TUR195:TUR200 UEN195:UEN200 UOJ195:UOJ200 UYF195:UYF200 VIB195:VIB200 VRX195:VRX200 WBT195:WBT200 WLP195:WLP200 WVL195:WVL200 D65731:D65736 IZ65731:IZ65736 SV65731:SV65736 ACR65731:ACR65736 AMN65731:AMN65736 AWJ65731:AWJ65736 BGF65731:BGF65736 BQB65731:BQB65736 BZX65731:BZX65736 CJT65731:CJT65736 CTP65731:CTP65736 DDL65731:DDL65736 DNH65731:DNH65736 DXD65731:DXD65736 EGZ65731:EGZ65736 EQV65731:EQV65736 FAR65731:FAR65736 FKN65731:FKN65736 FUJ65731:FUJ65736 GEF65731:GEF65736 GOB65731:GOB65736 GXX65731:GXX65736 HHT65731:HHT65736 HRP65731:HRP65736 IBL65731:IBL65736 ILH65731:ILH65736 IVD65731:IVD65736 JEZ65731:JEZ65736 JOV65731:JOV65736 JYR65731:JYR65736 KIN65731:KIN65736 KSJ65731:KSJ65736 LCF65731:LCF65736 LMB65731:LMB65736 LVX65731:LVX65736 MFT65731:MFT65736">
      <formula1>"K,M"</formula1>
    </dataValidation>
    <dataValidation type="list" allowBlank="1" showInputMessage="1" showErrorMessage="1" error="Povoleny jsou hodnoty K a M." sqref="MPP65731:MPP65736 MZL65731:MZL65736 NJH65731:NJH65736 NTD65731:NTD65736 OCZ65731:OCZ65736 OMV65731:OMV65736 OWR65731:OWR65736 PGN65731:PGN65736 PQJ65731:PQJ65736 QAF65731:QAF65736 QKB65731:QKB65736 QTX65731:QTX65736 RDT65731:RDT65736 RNP65731:RNP65736 RXL65731:RXL65736 SHH65731:SHH65736 SRD65731:SRD65736 TAZ65731:TAZ65736 TKV65731:TKV65736 TUR65731:TUR65736 UEN65731:UEN65736 UOJ65731:UOJ65736 UYF65731:UYF65736 VIB65731:VIB65736 VRX65731:VRX65736 WBT65731:WBT65736 WLP65731:WLP65736 WVL65731:WVL65736 D131267:D131272 IZ131267:IZ131272 SV131267:SV131272 ACR131267:ACR131272 AMN131267:AMN131272 AWJ131267:AWJ131272 BGF131267:BGF131272 BQB131267:BQB131272 BZX131267:BZX131272 CJT131267:CJT131272 CTP131267:CTP131272 DDL131267:DDL131272 DNH131267:DNH131272 DXD131267:DXD131272 EGZ131267:EGZ131272 EQV131267:EQV131272 FAR131267:FAR131272 FKN131267:FKN131272 FUJ131267:FUJ131272 GEF131267:GEF131272 GOB131267:GOB131272 GXX131267:GXX131272 HHT131267:HHT131272 HRP131267:HRP131272 IBL131267:IBL131272 ILH131267:ILH131272 IVD131267:IVD131272 JEZ131267:JEZ131272 JOV131267:JOV131272 JYR131267:JYR131272 KIN131267:KIN131272 KSJ131267:KSJ131272 LCF131267:LCF131272 LMB131267:LMB131272 LVX131267:LVX131272 MFT131267:MFT131272 MPP131267:MPP131272 MZL131267:MZL131272 NJH131267:NJH131272 NTD131267:NTD131272 OCZ131267:OCZ131272 OMV131267:OMV131272 OWR131267:OWR131272 PGN131267:PGN131272 PQJ131267:PQJ131272 QAF131267:QAF131272 QKB131267:QKB131272 QTX131267:QTX131272 RDT131267:RDT131272 RNP131267:RNP131272 RXL131267:RXL131272 SHH131267:SHH131272 SRD131267:SRD131272 TAZ131267:TAZ131272 TKV131267:TKV131272 TUR131267:TUR131272 UEN131267:UEN131272 UOJ131267:UOJ131272 UYF131267:UYF131272 VIB131267:VIB131272 VRX131267:VRX131272 WBT131267:WBT131272 WLP131267:WLP131272 WVL131267:WVL131272 D196803:D196808 IZ196803:IZ196808 SV196803:SV196808 ACR196803:ACR196808 AMN196803:AMN196808 AWJ196803:AWJ196808 BGF196803:BGF196808 BQB196803:BQB196808">
      <formula1>"K,M"</formula1>
    </dataValidation>
    <dataValidation type="list" allowBlank="1" showInputMessage="1" showErrorMessage="1" error="Povoleny jsou hodnoty K a M." sqref="BZX196803:BZX196808 CJT196803:CJT196808 CTP196803:CTP196808 DDL196803:DDL196808 DNH196803:DNH196808 DXD196803:DXD196808 EGZ196803:EGZ196808 EQV196803:EQV196808 FAR196803:FAR196808 FKN196803:FKN196808 FUJ196803:FUJ196808 GEF196803:GEF196808 GOB196803:GOB196808 GXX196803:GXX196808 HHT196803:HHT196808 HRP196803:HRP196808 IBL196803:IBL196808 ILH196803:ILH196808 IVD196803:IVD196808 JEZ196803:JEZ196808 JOV196803:JOV196808 JYR196803:JYR196808 KIN196803:KIN196808 KSJ196803:KSJ196808 LCF196803:LCF196808 LMB196803:LMB196808 LVX196803:LVX196808 MFT196803:MFT196808 MPP196803:MPP196808 MZL196803:MZL196808 NJH196803:NJH196808 NTD196803:NTD196808 OCZ196803:OCZ196808 OMV196803:OMV196808 OWR196803:OWR196808 PGN196803:PGN196808 PQJ196803:PQJ196808 QAF196803:QAF196808 QKB196803:QKB196808 QTX196803:QTX196808 RDT196803:RDT196808 RNP196803:RNP196808 RXL196803:RXL196808 SHH196803:SHH196808 SRD196803:SRD196808 TAZ196803:TAZ196808 TKV196803:TKV196808 TUR196803:TUR196808 UEN196803:UEN196808 UOJ196803:UOJ196808 UYF196803:UYF196808 VIB196803:VIB196808 VRX196803:VRX196808 WBT196803:WBT196808 WLP196803:WLP196808 WVL196803:WVL196808 D262339:D262344 IZ262339:IZ262344 SV262339:SV262344 ACR262339:ACR262344 AMN262339:AMN262344 AWJ262339:AWJ262344 BGF262339:BGF262344 BQB262339:BQB262344 BZX262339:BZX262344 CJT262339:CJT262344 CTP262339:CTP262344 DDL262339:DDL262344 DNH262339:DNH262344 DXD262339:DXD262344 EGZ262339:EGZ262344 EQV262339:EQV262344 FAR262339:FAR262344 FKN262339:FKN262344 FUJ262339:FUJ262344 GEF262339:GEF262344 GOB262339:GOB262344 GXX262339:GXX262344 HHT262339:HHT262344 HRP262339:HRP262344 IBL262339:IBL262344 ILH262339:ILH262344 IVD262339:IVD262344 JEZ262339:JEZ262344 JOV262339:JOV262344 JYR262339:JYR262344 KIN262339:KIN262344 KSJ262339:KSJ262344 LCF262339:LCF262344 LMB262339:LMB262344 LVX262339:LVX262344 MFT262339:MFT262344 MPP262339:MPP262344 MZL262339:MZL262344 NJH262339:NJH262344 NTD262339:NTD262344 OCZ262339:OCZ262344 OMV262339:OMV262344 OWR262339:OWR262344 PGN262339:PGN262344">
      <formula1>"K,M"</formula1>
    </dataValidation>
    <dataValidation type="list" allowBlank="1" showInputMessage="1" showErrorMessage="1" error="Povoleny jsou hodnoty K a M." sqref="PQJ262339:PQJ262344 QAF262339:QAF262344 QKB262339:QKB262344 QTX262339:QTX262344 RDT262339:RDT262344 RNP262339:RNP262344 RXL262339:RXL262344 SHH262339:SHH262344 SRD262339:SRD262344 TAZ262339:TAZ262344 TKV262339:TKV262344 TUR262339:TUR262344 UEN262339:UEN262344 UOJ262339:UOJ262344 UYF262339:UYF262344 VIB262339:VIB262344 VRX262339:VRX262344 WBT262339:WBT262344 WLP262339:WLP262344 WVL262339:WVL262344 D327875:D327880 IZ327875:IZ327880 SV327875:SV327880 ACR327875:ACR327880 AMN327875:AMN327880 AWJ327875:AWJ327880 BGF327875:BGF327880 BQB327875:BQB327880 BZX327875:BZX327880 CJT327875:CJT327880 CTP327875:CTP327880 DDL327875:DDL327880 DNH327875:DNH327880 DXD327875:DXD327880 EGZ327875:EGZ327880 EQV327875:EQV327880 FAR327875:FAR327880 FKN327875:FKN327880 FUJ327875:FUJ327880 GEF327875:GEF327880 GOB327875:GOB327880 GXX327875:GXX327880 HHT327875:HHT327880 HRP327875:HRP327880 IBL327875:IBL327880 ILH327875:ILH327880 IVD327875:IVD327880 JEZ327875:JEZ327880 JOV327875:JOV327880 JYR327875:JYR327880 KIN327875:KIN327880 KSJ327875:KSJ327880 LCF327875:LCF327880 LMB327875:LMB327880 LVX327875:LVX327880 MFT327875:MFT327880 MPP327875:MPP327880 MZL327875:MZL327880 NJH327875:NJH327880 NTD327875:NTD327880 OCZ327875:OCZ327880 OMV327875:OMV327880 OWR327875:OWR327880 PGN327875:PGN327880 PQJ327875:PQJ327880 QAF327875:QAF327880 QKB327875:QKB327880 QTX327875:QTX327880 RDT327875:RDT327880 RNP327875:RNP327880 RXL327875:RXL327880 SHH327875:SHH327880 SRD327875:SRD327880 TAZ327875:TAZ327880 TKV327875:TKV327880 TUR327875:TUR327880 UEN327875:UEN327880 UOJ327875:UOJ327880 UYF327875:UYF327880 VIB327875:VIB327880 VRX327875:VRX327880 WBT327875:WBT327880 WLP327875:WLP327880 WVL327875:WVL327880 D393411:D393416 IZ393411:IZ393416 SV393411:SV393416 ACR393411:ACR393416 AMN393411:AMN393416 AWJ393411:AWJ393416 BGF393411:BGF393416 BQB393411:BQB393416 BZX393411:BZX393416 CJT393411:CJT393416 CTP393411:CTP393416 DDL393411:DDL393416 DNH393411:DNH393416 DXD393411:DXD393416 EGZ393411:EGZ393416 EQV393411:EQV393416">
      <formula1>"K,M"</formula1>
    </dataValidation>
    <dataValidation type="list" allowBlank="1" showInputMessage="1" showErrorMessage="1" error="Povoleny jsou hodnoty K a M." sqref="FAR393411:FAR393416 FKN393411:FKN393416 FUJ393411:FUJ393416 GEF393411:GEF393416 GOB393411:GOB393416 GXX393411:GXX393416 HHT393411:HHT393416 HRP393411:HRP393416 IBL393411:IBL393416 ILH393411:ILH393416 IVD393411:IVD393416 JEZ393411:JEZ393416 JOV393411:JOV393416 JYR393411:JYR393416 KIN393411:KIN393416 KSJ393411:KSJ393416 LCF393411:LCF393416 LMB393411:LMB393416 LVX393411:LVX393416 MFT393411:MFT393416 MPP393411:MPP393416 MZL393411:MZL393416 NJH393411:NJH393416 NTD393411:NTD393416 OCZ393411:OCZ393416 OMV393411:OMV393416 OWR393411:OWR393416 PGN393411:PGN393416 PQJ393411:PQJ393416 QAF393411:QAF393416 QKB393411:QKB393416 QTX393411:QTX393416 RDT393411:RDT393416 RNP393411:RNP393416 RXL393411:RXL393416 SHH393411:SHH393416 SRD393411:SRD393416 TAZ393411:TAZ393416 TKV393411:TKV393416 TUR393411:TUR393416 UEN393411:UEN393416 UOJ393411:UOJ393416 UYF393411:UYF393416 VIB393411:VIB393416 VRX393411:VRX393416 WBT393411:WBT393416 WLP393411:WLP393416 WVL393411:WVL393416 D458947:D458952 IZ458947:IZ458952 SV458947:SV458952 ACR458947:ACR458952 AMN458947:AMN458952 AWJ458947:AWJ458952 BGF458947:BGF458952 BQB458947:BQB458952 BZX458947:BZX458952 CJT458947:CJT458952 CTP458947:CTP458952 DDL458947:DDL458952 DNH458947:DNH458952 DXD458947:DXD458952 EGZ458947:EGZ458952 EQV458947:EQV458952 FAR458947:FAR458952 FKN458947:FKN458952 FUJ458947:FUJ458952 GEF458947:GEF458952 GOB458947:GOB458952 GXX458947:GXX458952 HHT458947:HHT458952 HRP458947:HRP458952 IBL458947:IBL458952 ILH458947:ILH458952 IVD458947:IVD458952 JEZ458947:JEZ458952 JOV458947:JOV458952 JYR458947:JYR458952 KIN458947:KIN458952 KSJ458947:KSJ458952 LCF458947:LCF458952 LMB458947:LMB458952 LVX458947:LVX458952 MFT458947:MFT458952 MPP458947:MPP458952 MZL458947:MZL458952 NJH458947:NJH458952 NTD458947:NTD458952 OCZ458947:OCZ458952 OMV458947:OMV458952 OWR458947:OWR458952 PGN458947:PGN458952 PQJ458947:PQJ458952 QAF458947:QAF458952 QKB458947:QKB458952 QTX458947:QTX458952 RDT458947:RDT458952 RNP458947:RNP458952 RXL458947:RXL458952 SHH458947:SHH458952">
      <formula1>"K,M"</formula1>
    </dataValidation>
    <dataValidation type="list" allowBlank="1" showInputMessage="1" showErrorMessage="1" error="Povoleny jsou hodnoty K a M." sqref="SRD458947:SRD458952 TAZ458947:TAZ458952 TKV458947:TKV458952 TUR458947:TUR458952 UEN458947:UEN458952 UOJ458947:UOJ458952 UYF458947:UYF458952 VIB458947:VIB458952 VRX458947:VRX458952 WBT458947:WBT458952 WLP458947:WLP458952 WVL458947:WVL458952 D524483:D524488 IZ524483:IZ524488 SV524483:SV524488 ACR524483:ACR524488 AMN524483:AMN524488 AWJ524483:AWJ524488 BGF524483:BGF524488 BQB524483:BQB524488 BZX524483:BZX524488 CJT524483:CJT524488 CTP524483:CTP524488 DDL524483:DDL524488 DNH524483:DNH524488 DXD524483:DXD524488 EGZ524483:EGZ524488 EQV524483:EQV524488 FAR524483:FAR524488 FKN524483:FKN524488 FUJ524483:FUJ524488 GEF524483:GEF524488 GOB524483:GOB524488 GXX524483:GXX524488 HHT524483:HHT524488 HRP524483:HRP524488 IBL524483:IBL524488 ILH524483:ILH524488 IVD524483:IVD524488 JEZ524483:JEZ524488 JOV524483:JOV524488 JYR524483:JYR524488 KIN524483:KIN524488 KSJ524483:KSJ524488 LCF524483:LCF524488 LMB524483:LMB524488 LVX524483:LVX524488 MFT524483:MFT524488 MPP524483:MPP524488 MZL524483:MZL524488 NJH524483:NJH524488 NTD524483:NTD524488 OCZ524483:OCZ524488 OMV524483:OMV524488 OWR524483:OWR524488 PGN524483:PGN524488 PQJ524483:PQJ524488 QAF524483:QAF524488 QKB524483:QKB524488 QTX524483:QTX524488 RDT524483:RDT524488 RNP524483:RNP524488 RXL524483:RXL524488 SHH524483:SHH524488 SRD524483:SRD524488 TAZ524483:TAZ524488 TKV524483:TKV524488 TUR524483:TUR524488 UEN524483:UEN524488 UOJ524483:UOJ524488 UYF524483:UYF524488 VIB524483:VIB524488 VRX524483:VRX524488 WBT524483:WBT524488 WLP524483:WLP524488 WVL524483:WVL524488 D590019:D590024 IZ590019:IZ590024 SV590019:SV590024 ACR590019:ACR590024 AMN590019:AMN590024 AWJ590019:AWJ590024 BGF590019:BGF590024 BQB590019:BQB590024 BZX590019:BZX590024 CJT590019:CJT590024 CTP590019:CTP590024 DDL590019:DDL590024 DNH590019:DNH590024 DXD590019:DXD590024 EGZ590019:EGZ590024 EQV590019:EQV590024 FAR590019:FAR590024 FKN590019:FKN590024 FUJ590019:FUJ590024 GEF590019:GEF590024 GOB590019:GOB590024 GXX590019:GXX590024 HHT590019:HHT590024 HRP590019:HRP590024">
      <formula1>"K,M"</formula1>
    </dataValidation>
    <dataValidation type="list" allowBlank="1" showInputMessage="1" showErrorMessage="1" error="Povoleny jsou hodnoty K a M." sqref="IBL590019:IBL590024 ILH590019:ILH590024 IVD590019:IVD590024 JEZ590019:JEZ590024 JOV590019:JOV590024 JYR590019:JYR590024 KIN590019:KIN590024 KSJ590019:KSJ590024 LCF590019:LCF590024 LMB590019:LMB590024 LVX590019:LVX590024 MFT590019:MFT590024 MPP590019:MPP590024 MZL590019:MZL590024 NJH590019:NJH590024 NTD590019:NTD590024 OCZ590019:OCZ590024 OMV590019:OMV590024 OWR590019:OWR590024 PGN590019:PGN590024 PQJ590019:PQJ590024 QAF590019:QAF590024 QKB590019:QKB590024 QTX590019:QTX590024 RDT590019:RDT590024 RNP590019:RNP590024 RXL590019:RXL590024 SHH590019:SHH590024 SRD590019:SRD590024 TAZ590019:TAZ590024 TKV590019:TKV590024 TUR590019:TUR590024 UEN590019:UEN590024 UOJ590019:UOJ590024 UYF590019:UYF590024 VIB590019:VIB590024 VRX590019:VRX590024 WBT590019:WBT590024 WLP590019:WLP590024 WVL590019:WVL590024 D655555:D655560 IZ655555:IZ655560 SV655555:SV655560 ACR655555:ACR655560 AMN655555:AMN655560 AWJ655555:AWJ655560 BGF655555:BGF655560 BQB655555:BQB655560 BZX655555:BZX655560 CJT655555:CJT655560 CTP655555:CTP655560 DDL655555:DDL655560 DNH655555:DNH655560 DXD655555:DXD655560 EGZ655555:EGZ655560 EQV655555:EQV655560 FAR655555:FAR655560 FKN655555:FKN655560 FUJ655555:FUJ655560 GEF655555:GEF655560 GOB655555:GOB655560 GXX655555:GXX655560 HHT655555:HHT655560 HRP655555:HRP655560 IBL655555:IBL655560 ILH655555:ILH655560 IVD655555:IVD655560 JEZ655555:JEZ655560 JOV655555:JOV655560 JYR655555:JYR655560 KIN655555:KIN655560 KSJ655555:KSJ655560 LCF655555:LCF655560 LMB655555:LMB655560 LVX655555:LVX655560 MFT655555:MFT655560 MPP655555:MPP655560 MZL655555:MZL655560 NJH655555:NJH655560 NTD655555:NTD655560 OCZ655555:OCZ655560 OMV655555:OMV655560 OWR655555:OWR655560 PGN655555:PGN655560 PQJ655555:PQJ655560 QAF655555:QAF655560 QKB655555:QKB655560 QTX655555:QTX655560 RDT655555:RDT655560 RNP655555:RNP655560 RXL655555:RXL655560 SHH655555:SHH655560 SRD655555:SRD655560 TAZ655555:TAZ655560 TKV655555:TKV655560 TUR655555:TUR655560 UEN655555:UEN655560 UOJ655555:UOJ655560 UYF655555:UYF655560 VIB655555:VIB655560">
      <formula1>"K,M"</formula1>
    </dataValidation>
    <dataValidation type="list" allowBlank="1" showInputMessage="1" showErrorMessage="1" error="Povoleny jsou hodnoty K a M." sqref="VRX655555:VRX655560 WBT655555:WBT655560 WLP655555:WLP655560 WVL655555:WVL655560 D721091:D721096 IZ721091:IZ721096 SV721091:SV721096 ACR721091:ACR721096 AMN721091:AMN721096 AWJ721091:AWJ721096 BGF721091:BGF721096 BQB721091:BQB721096 BZX721091:BZX721096 CJT721091:CJT721096 CTP721091:CTP721096 DDL721091:DDL721096 DNH721091:DNH721096 DXD721091:DXD721096 EGZ721091:EGZ721096 EQV721091:EQV721096 FAR721091:FAR721096 FKN721091:FKN721096 FUJ721091:FUJ721096 GEF721091:GEF721096 GOB721091:GOB721096 GXX721091:GXX721096 HHT721091:HHT721096 HRP721091:HRP721096 IBL721091:IBL721096 ILH721091:ILH721096 IVD721091:IVD721096 JEZ721091:JEZ721096 JOV721091:JOV721096 JYR721091:JYR721096 KIN721091:KIN721096 KSJ721091:KSJ721096 LCF721091:LCF721096 LMB721091:LMB721096 LVX721091:LVX721096 MFT721091:MFT721096 MPP721091:MPP721096 MZL721091:MZL721096 NJH721091:NJH721096 NTD721091:NTD721096 OCZ721091:OCZ721096 OMV721091:OMV721096 OWR721091:OWR721096 PGN721091:PGN721096 PQJ721091:PQJ721096 QAF721091:QAF721096 QKB721091:QKB721096 QTX721091:QTX721096 RDT721091:RDT721096 RNP721091:RNP721096 RXL721091:RXL721096 SHH721091:SHH721096 SRD721091:SRD721096 TAZ721091:TAZ721096 TKV721091:TKV721096 TUR721091:TUR721096 UEN721091:UEN721096 UOJ721091:UOJ721096 UYF721091:UYF721096 VIB721091:VIB721096 VRX721091:VRX721096 WBT721091:WBT721096 WLP721091:WLP721096 WVL721091:WVL721096 D786627:D786632 IZ786627:IZ786632 SV786627:SV786632 ACR786627:ACR786632 AMN786627:AMN786632 AWJ786627:AWJ786632 BGF786627:BGF786632 BQB786627:BQB786632 BZX786627:BZX786632 CJT786627:CJT786632 CTP786627:CTP786632 DDL786627:DDL786632 DNH786627:DNH786632 DXD786627:DXD786632 EGZ786627:EGZ786632 EQV786627:EQV786632 FAR786627:FAR786632 FKN786627:FKN786632 FUJ786627:FUJ786632 GEF786627:GEF786632 GOB786627:GOB786632 GXX786627:GXX786632 HHT786627:HHT786632 HRP786627:HRP786632 IBL786627:IBL786632 ILH786627:ILH786632 IVD786627:IVD786632 JEZ786627:JEZ786632 JOV786627:JOV786632 JYR786627:JYR786632 KIN786627:KIN786632 KSJ786627:KSJ786632">
      <formula1>"K,M"</formula1>
    </dataValidation>
    <dataValidation type="list" allowBlank="1" showInputMessage="1" showErrorMessage="1" error="Povoleny jsou hodnoty K a M." sqref="LCF786627:LCF786632 LMB786627:LMB786632 LVX786627:LVX786632 MFT786627:MFT786632 MPP786627:MPP786632 MZL786627:MZL786632 NJH786627:NJH786632 NTD786627:NTD786632 OCZ786627:OCZ786632 OMV786627:OMV786632 OWR786627:OWR786632 PGN786627:PGN786632 PQJ786627:PQJ786632 QAF786627:QAF786632 QKB786627:QKB786632 QTX786627:QTX786632 RDT786627:RDT786632 RNP786627:RNP786632 RXL786627:RXL786632 SHH786627:SHH786632 SRD786627:SRD786632 TAZ786627:TAZ786632 TKV786627:TKV786632 TUR786627:TUR786632 UEN786627:UEN786632 UOJ786627:UOJ786632 UYF786627:UYF786632 VIB786627:VIB786632 VRX786627:VRX786632 WBT786627:WBT786632 WLP786627:WLP786632 WVL786627:WVL786632 D852163:D852168 IZ852163:IZ852168 SV852163:SV852168 ACR852163:ACR852168 AMN852163:AMN852168 AWJ852163:AWJ852168 BGF852163:BGF852168 BQB852163:BQB852168 BZX852163:BZX852168 CJT852163:CJT852168 CTP852163:CTP852168 DDL852163:DDL852168 DNH852163:DNH852168 DXD852163:DXD852168 EGZ852163:EGZ852168 EQV852163:EQV852168 FAR852163:FAR852168 FKN852163:FKN852168 FUJ852163:FUJ852168 GEF852163:GEF852168 GOB852163:GOB852168 GXX852163:GXX852168 HHT852163:HHT852168 HRP852163:HRP852168 IBL852163:IBL852168 ILH852163:ILH852168 IVD852163:IVD852168 JEZ852163:JEZ852168 JOV852163:JOV852168 JYR852163:JYR852168 KIN852163:KIN852168 KSJ852163:KSJ852168 LCF852163:LCF852168 LMB852163:LMB852168 LVX852163:LVX852168 MFT852163:MFT852168 MPP852163:MPP852168 MZL852163:MZL852168 NJH852163:NJH852168 NTD852163:NTD852168 OCZ852163:OCZ852168 OMV852163:OMV852168 OWR852163:OWR852168 PGN852163:PGN852168 PQJ852163:PQJ852168 QAF852163:QAF852168 QKB852163:QKB852168 QTX852163:QTX852168 RDT852163:RDT852168 RNP852163:RNP852168 RXL852163:RXL852168 SHH852163:SHH852168 SRD852163:SRD852168 TAZ852163:TAZ852168 TKV852163:TKV852168 TUR852163:TUR852168 UEN852163:UEN852168 UOJ852163:UOJ852168 UYF852163:UYF852168 VIB852163:VIB852168 VRX852163:VRX852168 WBT852163:WBT852168 WLP852163:WLP852168 WVL852163:WVL852168 D917699:D917704 IZ917699:IZ917704 SV917699:SV917704 ACR917699:ACR917704">
      <formula1>"K,M"</formula1>
    </dataValidation>
    <dataValidation type="list" allowBlank="1" showInputMessage="1" showErrorMessage="1" error="Povoleny jsou hodnoty K a M." sqref="AMN917699:AMN917704 AWJ917699:AWJ917704 BGF917699:BGF917704 BQB917699:BQB917704 BZX917699:BZX917704 CJT917699:CJT917704 CTP917699:CTP917704 DDL917699:DDL917704 DNH917699:DNH917704 DXD917699:DXD917704 EGZ917699:EGZ917704 EQV917699:EQV917704 FAR917699:FAR917704 FKN917699:FKN917704 FUJ917699:FUJ917704 GEF917699:GEF917704 GOB917699:GOB917704 GXX917699:GXX917704 HHT917699:HHT917704 HRP917699:HRP917704 IBL917699:IBL917704 ILH917699:ILH917704 IVD917699:IVD917704 JEZ917699:JEZ917704 JOV917699:JOV917704 JYR917699:JYR917704 KIN917699:KIN917704 KSJ917699:KSJ917704 LCF917699:LCF917704 LMB917699:LMB917704 LVX917699:LVX917704 MFT917699:MFT917704 MPP917699:MPP917704 MZL917699:MZL917704 NJH917699:NJH917704 NTD917699:NTD917704 OCZ917699:OCZ917704 OMV917699:OMV917704 OWR917699:OWR917704 PGN917699:PGN917704 PQJ917699:PQJ917704 QAF917699:QAF917704 QKB917699:QKB917704 QTX917699:QTX917704 RDT917699:RDT917704 RNP917699:RNP917704 RXL917699:RXL917704 SHH917699:SHH917704 SRD917699:SRD917704 TAZ917699:TAZ917704 TKV917699:TKV917704 TUR917699:TUR917704 UEN917699:UEN917704 UOJ917699:UOJ917704 UYF917699:UYF917704 VIB917699:VIB917704 VRX917699:VRX917704 WBT917699:WBT917704 WLP917699:WLP917704 WVL917699:WVL917704 D983235:D983240 IZ983235:IZ983240 SV983235:SV983240 ACR983235:ACR983240 AMN983235:AMN983240 AWJ983235:AWJ983240 BGF983235:BGF983240 BQB983235:BQB983240 BZX983235:BZX983240 CJT983235:CJT983240 CTP983235:CTP983240 DDL983235:DDL983240 DNH983235:DNH983240 DXD983235:DXD983240 EGZ983235:EGZ983240 EQV983235:EQV983240 FAR983235:FAR983240 FKN983235:FKN983240 FUJ983235:FUJ983240 GEF983235:GEF983240 GOB983235:GOB983240 GXX983235:GXX983240 HHT983235:HHT983240 HRP983235:HRP983240 IBL983235:IBL983240 ILH983235:ILH983240 IVD983235:IVD983240 JEZ983235:JEZ983240 JOV983235:JOV983240 JYR983235:JYR983240 KIN983235:KIN983240 KSJ983235:KSJ983240 LCF983235:LCF983240 LMB983235:LMB983240 LVX983235:LVX983240 MFT983235:MFT983240 MPP983235:MPP983240 MZL983235:MZL983240 NJH983235:NJH983240 NTD983235:NTD983240">
      <formula1>"K,M"</formula1>
    </dataValidation>
    <dataValidation type="list" allowBlank="1" showInputMessage="1" showErrorMessage="1" error="Povoleny jsou hodnoty K a M." sqref="OCZ983235:OCZ983240 OMV983235:OMV983240 OWR983235:OWR983240 PGN983235:PGN983240 PQJ983235:PQJ983240 QAF983235:QAF983240 QKB983235:QKB983240 QTX983235:QTX983240 RDT983235:RDT983240 RNP983235:RNP983240 RXL983235:RXL983240 SHH983235:SHH983240 SRD983235:SRD983240 TAZ983235:TAZ983240 TKV983235:TKV983240 TUR983235:TUR983240 UEN983235:UEN983240 UOJ983235:UOJ983240 UYF983235:UYF983240 VIB983235:VIB983240 VRX983235:VRX983240 WBT983235:WBT983240 WLP983235:WLP983240 WVL983235:WVL983240">
      <formula1>"K,M"</formula1>
    </dataValidation>
    <dataValidation type="list" allowBlank="1" showInputMessage="1" showErrorMessage="1" error="Povoleny jsou hodnoty základní, snížená, zákl. přenesená, sníž. přenesená, nulová." sqref="U195:U200 JQ195:JQ200 TM195:TM200 ADI195:ADI200 ANE195:ANE200 AXA195:AXA200 BGW195:BGW200 BQS195:BQS200 CAO195:CAO200 CKK195:CKK200 CUG195:CUG200 DEC195:DEC200 DNY195:DNY200 DXU195:DXU200 EHQ195:EHQ200 ERM195:ERM200 FBI195:FBI200 FLE195:FLE200 FVA195:FVA200 GEW195:GEW200 GOS195:GOS200 GYO195:GYO200 HIK195:HIK200 HSG195:HSG200 ICC195:ICC200 ILY195:ILY200 IVU195:IVU200 JFQ195:JFQ200 JPM195:JPM200 JZI195:JZI200 KJE195:KJE200 KTA195:KTA200 LCW195:LCW200 LMS195:LMS200 LWO195:LWO200 MGK195:MGK200 MQG195:MQG200 NAC195:NAC200 NJY195:NJY200 NTU195:NTU200 ODQ195:ODQ200 ONM195:ONM200 OXI195:OXI200 PHE195:PHE200 PRA195:PRA200 QAW195:QAW200 QKS195:QKS200 QUO195:QUO200 REK195:REK200 ROG195:ROG200 RYC195:RYC200 SHY195:SHY200 SRU195:SRU200 TBQ195:TBQ200 TLM195:TLM200 TVI195:TVI200 UFE195:UFE200 UPA195:UPA200 UYW195:UYW200 VIS195:VIS200 VSO195:VSO200 WCK195:WCK200 WMG195:WMG200 WWC195:WWC200 U65731:U65736 JQ65731:JQ65736 TM65731:TM65736 ADI65731:ADI65736 ANE65731:ANE65736 AXA65731:AXA65736 BGW65731:BGW65736 BQS65731:BQS65736 CAO65731:CAO65736 CKK65731:CKK65736 CUG65731:CUG65736 DEC65731:DEC65736 DNY65731:DNY65736 DXU65731:DXU65736 EHQ65731:EHQ65736 ERM65731:ERM65736 FBI65731:FBI65736 FLE65731:FLE65736 FVA65731:FVA65736 GEW65731:GEW65736 GOS65731:GOS65736 GYO65731:GYO65736 HIK65731:HIK65736 HSG65731:HSG65736 ICC65731:ICC65736 ILY65731:ILY65736 IVU65731:IVU65736 JFQ65731:JFQ65736 JPM65731:JPM65736 JZI65731:JZI65736 KJE65731:KJE65736 KTA65731:KTA65736 LCW65731:LCW65736 LMS65731:LMS65736 LWO65731:LWO65736 MGK65731:MGK65736">
      <formula1>"základní,snížená,zákl. přenesená,sníž. přenesená,nulová"</formula1>
    </dataValidation>
    <dataValidation type="list" allowBlank="1" showInputMessage="1" showErrorMessage="1" error="Povoleny jsou hodnoty základní, snížená, zákl. přenesená, sníž. přenesená, nulová." sqref="MQG65731:MQG65736 NAC65731:NAC65736 NJY65731:NJY65736 NTU65731:NTU65736 ODQ65731:ODQ65736 ONM65731:ONM65736 OXI65731:OXI65736 PHE65731:PHE65736 PRA65731:PRA65736 QAW65731:QAW65736 QKS65731:QKS65736 QUO65731:QUO65736 REK65731:REK65736 ROG65731:ROG65736 RYC65731:RYC65736 SHY65731:SHY65736 SRU65731:SRU65736 TBQ65731:TBQ65736 TLM65731:TLM65736 TVI65731:TVI65736 UFE65731:UFE65736 UPA65731:UPA65736 UYW65731:UYW65736 VIS65731:VIS65736 VSO65731:VSO65736 WCK65731:WCK65736 WMG65731:WMG65736 WWC65731:WWC65736 U131267:U131272 JQ131267:JQ131272 TM131267:TM131272 ADI131267:ADI131272 ANE131267:ANE131272 AXA131267:AXA131272 BGW131267:BGW131272 BQS131267:BQS131272 CAO131267:CAO131272 CKK131267:CKK131272 CUG131267:CUG131272 DEC131267:DEC131272 DNY131267:DNY131272 DXU131267:DXU131272 EHQ131267:EHQ131272 ERM131267:ERM131272 FBI131267:FBI131272 FLE131267:FLE131272 FVA131267:FVA131272 GEW131267:GEW131272 GOS131267:GOS131272 GYO131267:GYO131272 HIK131267:HIK131272 HSG131267:HSG131272 ICC131267:ICC131272 ILY131267:ILY131272 IVU131267:IVU131272 JFQ131267:JFQ131272 JPM131267:JPM131272 JZI131267:JZI131272 KJE131267:KJE131272 KTA131267:KTA131272 LCW131267:LCW131272 LMS131267:LMS131272 LWO131267:LWO131272 MGK131267:MGK131272 MQG131267:MQG131272 NAC131267:NAC131272 NJY131267:NJY131272 NTU131267:NTU131272 ODQ131267:ODQ131272 ONM131267:ONM131272 OXI131267:OXI131272 PHE131267:PHE131272 PRA131267:PRA131272 QAW131267:QAW131272 QKS131267:QKS131272 QUO131267:QUO131272 REK131267:REK131272 ROG131267:ROG131272 RYC131267:RYC131272 SHY131267:SHY131272 SRU131267:SRU131272 TBQ131267:TBQ131272 TLM131267:TLM131272 TVI131267:TVI131272 UFE131267:UFE131272 UPA131267:UPA131272 UYW131267:UYW131272 VIS131267:VIS131272 VSO131267:VSO131272 WCK131267:WCK131272 WMG131267:WMG131272 WWC131267:WWC131272 U196803:U196808 JQ196803:JQ196808 TM196803:TM196808 ADI196803:ADI196808 ANE196803:ANE196808 AXA196803:AXA196808 BGW196803:BGW196808 BQS196803:BQS196808">
      <formula1>"základní,snížená,zákl. přenesená,sníž. přenesená,nulová"</formula1>
    </dataValidation>
    <dataValidation type="list" allowBlank="1" showInputMessage="1" showErrorMessage="1" error="Povoleny jsou hodnoty základní, snížená, zákl. přenesená, sníž. přenesená, nulová." sqref="CAO196803:CAO196808 CKK196803:CKK196808 CUG196803:CUG196808 DEC196803:DEC196808 DNY196803:DNY196808 DXU196803:DXU196808 EHQ196803:EHQ196808 ERM196803:ERM196808 FBI196803:FBI196808 FLE196803:FLE196808 FVA196803:FVA196808 GEW196803:GEW196808 GOS196803:GOS196808 GYO196803:GYO196808 HIK196803:HIK196808 HSG196803:HSG196808 ICC196803:ICC196808 ILY196803:ILY196808 IVU196803:IVU196808 JFQ196803:JFQ196808 JPM196803:JPM196808 JZI196803:JZI196808 KJE196803:KJE196808 KTA196803:KTA196808 LCW196803:LCW196808 LMS196803:LMS196808 LWO196803:LWO196808 MGK196803:MGK196808 MQG196803:MQG196808 NAC196803:NAC196808 NJY196803:NJY196808 NTU196803:NTU196808 ODQ196803:ODQ196808 ONM196803:ONM196808 OXI196803:OXI196808 PHE196803:PHE196808 PRA196803:PRA196808 QAW196803:QAW196808 QKS196803:QKS196808 QUO196803:QUO196808 REK196803:REK196808 ROG196803:ROG196808 RYC196803:RYC196808 SHY196803:SHY196808 SRU196803:SRU196808 TBQ196803:TBQ196808 TLM196803:TLM196808 TVI196803:TVI196808 UFE196803:UFE196808 UPA196803:UPA196808 UYW196803:UYW196808 VIS196803:VIS196808 VSO196803:VSO196808 WCK196803:WCK196808 WMG196803:WMG196808 WWC196803:WWC196808 U262339:U262344 JQ262339:JQ262344 TM262339:TM262344 ADI262339:ADI262344 ANE262339:ANE262344 AXA262339:AXA262344 BGW262339:BGW262344 BQS262339:BQS262344 CAO262339:CAO262344 CKK262339:CKK262344 CUG262339:CUG262344 DEC262339:DEC262344 DNY262339:DNY262344 DXU262339:DXU262344 EHQ262339:EHQ262344 ERM262339:ERM262344 FBI262339:FBI262344 FLE262339:FLE262344 FVA262339:FVA262344 GEW262339:GEW262344 GOS262339:GOS262344 GYO262339:GYO262344 HIK262339:HIK262344 HSG262339:HSG262344 ICC262339:ICC262344 ILY262339:ILY262344 IVU262339:IVU262344 JFQ262339:JFQ262344 JPM262339:JPM262344 JZI262339:JZI262344 KJE262339:KJE262344 KTA262339:KTA262344 LCW262339:LCW262344 LMS262339:LMS262344 LWO262339:LWO262344 MGK262339:MGK262344 MQG262339:MQG262344 NAC262339:NAC262344 NJY262339:NJY262344 NTU262339:NTU262344 ODQ262339:ODQ262344 ONM262339:ONM262344 OXI262339:OXI262344 PHE262339:PHE262344">
      <formula1>"základní,snížená,zákl. přenesená,sníž. přenesená,nulová"</formula1>
    </dataValidation>
    <dataValidation type="list" allowBlank="1" showInputMessage="1" showErrorMessage="1" error="Povoleny jsou hodnoty základní, snížená, zákl. přenesená, sníž. přenesená, nulová." sqref="PRA262339:PRA262344 QAW262339:QAW262344 QKS262339:QKS262344 QUO262339:QUO262344 REK262339:REK262344 ROG262339:ROG262344 RYC262339:RYC262344 SHY262339:SHY262344 SRU262339:SRU262344 TBQ262339:TBQ262344 TLM262339:TLM262344 TVI262339:TVI262344 UFE262339:UFE262344 UPA262339:UPA262344 UYW262339:UYW262344 VIS262339:VIS262344 VSO262339:VSO262344 WCK262339:WCK262344 WMG262339:WMG262344 WWC262339:WWC262344 U327875:U327880 JQ327875:JQ327880 TM327875:TM327880 ADI327875:ADI327880 ANE327875:ANE327880 AXA327875:AXA327880 BGW327875:BGW327880 BQS327875:BQS327880 CAO327875:CAO327880 CKK327875:CKK327880 CUG327875:CUG327880 DEC327875:DEC327880 DNY327875:DNY327880 DXU327875:DXU327880 EHQ327875:EHQ327880 ERM327875:ERM327880 FBI327875:FBI327880 FLE327875:FLE327880 FVA327875:FVA327880 GEW327875:GEW327880 GOS327875:GOS327880 GYO327875:GYO327880 HIK327875:HIK327880 HSG327875:HSG327880 ICC327875:ICC327880 ILY327875:ILY327880 IVU327875:IVU327880 JFQ327875:JFQ327880 JPM327875:JPM327880 JZI327875:JZI327880 KJE327875:KJE327880 KTA327875:KTA327880 LCW327875:LCW327880 LMS327875:LMS327880 LWO327875:LWO327880 MGK327875:MGK327880 MQG327875:MQG327880 NAC327875:NAC327880 NJY327875:NJY327880 NTU327875:NTU327880 ODQ327875:ODQ327880 ONM327875:ONM327880 OXI327875:OXI327880 PHE327875:PHE327880 PRA327875:PRA327880 QAW327875:QAW327880 QKS327875:QKS327880 QUO327875:QUO327880 REK327875:REK327880 ROG327875:ROG327880 RYC327875:RYC327880 SHY327875:SHY327880 SRU327875:SRU327880 TBQ327875:TBQ327880 TLM327875:TLM327880 TVI327875:TVI327880 UFE327875:UFE327880 UPA327875:UPA327880 UYW327875:UYW327880 VIS327875:VIS327880 VSO327875:VSO327880 WCK327875:WCK327880 WMG327875:WMG327880 WWC327875:WWC327880 U393411:U393416 JQ393411:JQ393416 TM393411:TM393416 ADI393411:ADI393416 ANE393411:ANE393416 AXA393411:AXA393416 BGW393411:BGW393416 BQS393411:BQS393416 CAO393411:CAO393416 CKK393411:CKK393416 CUG393411:CUG393416 DEC393411:DEC393416 DNY393411:DNY393416 DXU393411:DXU393416 EHQ393411:EHQ393416 ERM393411:ERM393416">
      <formula1>"základní,snížená,zákl. přenesená,sníž. přenesená,nulová"</formula1>
    </dataValidation>
    <dataValidation type="list" allowBlank="1" showInputMessage="1" showErrorMessage="1" error="Povoleny jsou hodnoty základní, snížená, zákl. přenesená, sníž. přenesená, nulová." sqref="FBI393411:FBI393416 FLE393411:FLE393416 FVA393411:FVA393416 GEW393411:GEW393416 GOS393411:GOS393416 GYO393411:GYO393416 HIK393411:HIK393416 HSG393411:HSG393416 ICC393411:ICC393416 ILY393411:ILY393416 IVU393411:IVU393416 JFQ393411:JFQ393416 JPM393411:JPM393416 JZI393411:JZI393416 KJE393411:KJE393416 KTA393411:KTA393416 LCW393411:LCW393416 LMS393411:LMS393416 LWO393411:LWO393416 MGK393411:MGK393416 MQG393411:MQG393416 NAC393411:NAC393416 NJY393411:NJY393416 NTU393411:NTU393416 ODQ393411:ODQ393416 ONM393411:ONM393416 OXI393411:OXI393416 PHE393411:PHE393416 PRA393411:PRA393416 QAW393411:QAW393416 QKS393411:QKS393416 QUO393411:QUO393416 REK393411:REK393416 ROG393411:ROG393416 RYC393411:RYC393416 SHY393411:SHY393416 SRU393411:SRU393416 TBQ393411:TBQ393416 TLM393411:TLM393416 TVI393411:TVI393416 UFE393411:UFE393416 UPA393411:UPA393416 UYW393411:UYW393416 VIS393411:VIS393416 VSO393411:VSO393416 WCK393411:WCK393416 WMG393411:WMG393416 WWC393411:WWC393416 U458947:U458952 JQ458947:JQ458952 TM458947:TM458952 ADI458947:ADI458952 ANE458947:ANE458952 AXA458947:AXA458952 BGW458947:BGW458952 BQS458947:BQS458952 CAO458947:CAO458952 CKK458947:CKK458952 CUG458947:CUG458952 DEC458947:DEC458952 DNY458947:DNY458952 DXU458947:DXU458952 EHQ458947:EHQ458952 ERM458947:ERM458952 FBI458947:FBI458952 FLE458947:FLE458952 FVA458947:FVA458952 GEW458947:GEW458952 GOS458947:GOS458952 GYO458947:GYO458952 HIK458947:HIK458952 HSG458947:HSG458952 ICC458947:ICC458952 ILY458947:ILY458952 IVU458947:IVU458952 JFQ458947:JFQ458952 JPM458947:JPM458952 JZI458947:JZI458952 KJE458947:KJE458952 KTA458947:KTA458952 LCW458947:LCW458952 LMS458947:LMS458952 LWO458947:LWO458952 MGK458947:MGK458952 MQG458947:MQG458952 NAC458947:NAC458952 NJY458947:NJY458952 NTU458947:NTU458952 ODQ458947:ODQ458952 ONM458947:ONM458952 OXI458947:OXI458952 PHE458947:PHE458952 PRA458947:PRA458952 QAW458947:QAW458952 QKS458947:QKS458952 QUO458947:QUO458952 REK458947:REK458952 ROG458947:ROG458952 RYC458947:RYC458952 SHY458947:SHY458952">
      <formula1>"základní,snížená,zákl. přenesená,sníž. přenesená,nulová"</formula1>
    </dataValidation>
    <dataValidation type="list" allowBlank="1" showInputMessage="1" showErrorMessage="1" error="Povoleny jsou hodnoty základní, snížená, zákl. přenesená, sníž. přenesená, nulová." sqref="SRU458947:SRU458952 TBQ458947:TBQ458952 TLM458947:TLM458952 TVI458947:TVI458952 UFE458947:UFE458952 UPA458947:UPA458952 UYW458947:UYW458952 VIS458947:VIS458952 VSO458947:VSO458952 WCK458947:WCK458952 WMG458947:WMG458952 WWC458947:WWC458952 U524483:U524488 JQ524483:JQ524488 TM524483:TM524488 ADI524483:ADI524488 ANE524483:ANE524488 AXA524483:AXA524488 BGW524483:BGW524488 BQS524483:BQS524488 CAO524483:CAO524488 CKK524483:CKK524488 CUG524483:CUG524488 DEC524483:DEC524488 DNY524483:DNY524488 DXU524483:DXU524488 EHQ524483:EHQ524488 ERM524483:ERM524488 FBI524483:FBI524488 FLE524483:FLE524488 FVA524483:FVA524488 GEW524483:GEW524488 GOS524483:GOS524488 GYO524483:GYO524488 HIK524483:HIK524488 HSG524483:HSG524488 ICC524483:ICC524488 ILY524483:ILY524488 IVU524483:IVU524488 JFQ524483:JFQ524488 JPM524483:JPM524488 JZI524483:JZI524488 KJE524483:KJE524488 KTA524483:KTA524488 LCW524483:LCW524488 LMS524483:LMS524488 LWO524483:LWO524488 MGK524483:MGK524488 MQG524483:MQG524488 NAC524483:NAC524488 NJY524483:NJY524488 NTU524483:NTU524488 ODQ524483:ODQ524488 ONM524483:ONM524488 OXI524483:OXI524488 PHE524483:PHE524488 PRA524483:PRA524488 QAW524483:QAW524488 QKS524483:QKS524488 QUO524483:QUO524488 REK524483:REK524488 ROG524483:ROG524488 RYC524483:RYC524488 SHY524483:SHY524488 SRU524483:SRU524488 TBQ524483:TBQ524488 TLM524483:TLM524488 TVI524483:TVI524488 UFE524483:UFE524488 UPA524483:UPA524488 UYW524483:UYW524488 VIS524483:VIS524488 VSO524483:VSO524488 WCK524483:WCK524488 WMG524483:WMG524488 WWC524483:WWC524488 U590019:U590024 JQ590019:JQ590024 TM590019:TM590024 ADI590019:ADI590024 ANE590019:ANE590024 AXA590019:AXA590024 BGW590019:BGW590024 BQS590019:BQS590024 CAO590019:CAO590024 CKK590019:CKK590024 CUG590019:CUG590024 DEC590019:DEC590024 DNY590019:DNY590024 DXU590019:DXU590024 EHQ590019:EHQ590024 ERM590019:ERM590024 FBI590019:FBI590024 FLE590019:FLE590024 FVA590019:FVA590024 GEW590019:GEW590024 GOS590019:GOS590024 GYO590019:GYO590024 HIK590019:HIK590024 HSG590019:HSG590024">
      <formula1>"základní,snížená,zákl. přenesená,sníž. přenesená,nulová"</formula1>
    </dataValidation>
    <dataValidation type="list" allowBlank="1" showInputMessage="1" showErrorMessage="1" error="Povoleny jsou hodnoty základní, snížená, zákl. přenesená, sníž. přenesená, nulová." sqref="ICC590019:ICC590024 ILY590019:ILY590024 IVU590019:IVU590024 JFQ590019:JFQ590024 JPM590019:JPM590024 JZI590019:JZI590024 KJE590019:KJE590024 KTA590019:KTA590024 LCW590019:LCW590024 LMS590019:LMS590024 LWO590019:LWO590024 MGK590019:MGK590024 MQG590019:MQG590024 NAC590019:NAC590024 NJY590019:NJY590024 NTU590019:NTU590024 ODQ590019:ODQ590024 ONM590019:ONM590024 OXI590019:OXI590024 PHE590019:PHE590024 PRA590019:PRA590024 QAW590019:QAW590024 QKS590019:QKS590024 QUO590019:QUO590024 REK590019:REK590024 ROG590019:ROG590024 RYC590019:RYC590024 SHY590019:SHY590024 SRU590019:SRU590024 TBQ590019:TBQ590024 TLM590019:TLM590024 TVI590019:TVI590024 UFE590019:UFE590024 UPA590019:UPA590024 UYW590019:UYW590024 VIS590019:VIS590024 VSO590019:VSO590024 WCK590019:WCK590024 WMG590019:WMG590024 WWC590019:WWC590024 U655555:U655560 JQ655555:JQ655560 TM655555:TM655560 ADI655555:ADI655560 ANE655555:ANE655560 AXA655555:AXA655560 BGW655555:BGW655560 BQS655555:BQS655560 CAO655555:CAO655560 CKK655555:CKK655560 CUG655555:CUG655560 DEC655555:DEC655560 DNY655555:DNY655560 DXU655555:DXU655560 EHQ655555:EHQ655560 ERM655555:ERM655560 FBI655555:FBI655560 FLE655555:FLE655560 FVA655555:FVA655560 GEW655555:GEW655560 GOS655555:GOS655560 GYO655555:GYO655560 HIK655555:HIK655560 HSG655555:HSG655560 ICC655555:ICC655560 ILY655555:ILY655560 IVU655555:IVU655560 JFQ655555:JFQ655560 JPM655555:JPM655560 JZI655555:JZI655560 KJE655555:KJE655560 KTA655555:KTA655560 LCW655555:LCW655560 LMS655555:LMS655560 LWO655555:LWO655560 MGK655555:MGK655560 MQG655555:MQG655560 NAC655555:NAC655560 NJY655555:NJY655560 NTU655555:NTU655560 ODQ655555:ODQ655560 ONM655555:ONM655560 OXI655555:OXI655560 PHE655555:PHE655560 PRA655555:PRA655560 QAW655555:QAW655560 QKS655555:QKS655560 QUO655555:QUO655560 REK655555:REK655560 ROG655555:ROG655560 RYC655555:RYC655560 SHY655555:SHY655560 SRU655555:SRU655560 TBQ655555:TBQ655560 TLM655555:TLM655560 TVI655555:TVI655560 UFE655555:UFE655560 UPA655555:UPA655560 UYW655555:UYW655560 VIS655555:VIS655560">
      <formula1>"základní,snížená,zákl. přenesená,sníž. přenesená,nulová"</formula1>
    </dataValidation>
    <dataValidation type="list" allowBlank="1" showInputMessage="1" showErrorMessage="1" error="Povoleny jsou hodnoty základní, snížená, zákl. přenesená, sníž. přenesená, nulová." sqref="VSO655555:VSO655560 WCK655555:WCK655560 WMG655555:WMG655560 WWC655555:WWC655560 U721091:U721096 JQ721091:JQ721096 TM721091:TM721096 ADI721091:ADI721096 ANE721091:ANE721096 AXA721091:AXA721096 BGW721091:BGW721096 BQS721091:BQS721096 CAO721091:CAO721096 CKK721091:CKK721096 CUG721091:CUG721096 DEC721091:DEC721096 DNY721091:DNY721096 DXU721091:DXU721096 EHQ721091:EHQ721096 ERM721091:ERM721096 FBI721091:FBI721096 FLE721091:FLE721096 FVA721091:FVA721096 GEW721091:GEW721096 GOS721091:GOS721096 GYO721091:GYO721096 HIK721091:HIK721096 HSG721091:HSG721096 ICC721091:ICC721096 ILY721091:ILY721096 IVU721091:IVU721096 JFQ721091:JFQ721096 JPM721091:JPM721096 JZI721091:JZI721096 KJE721091:KJE721096 KTA721091:KTA721096 LCW721091:LCW721096 LMS721091:LMS721096 LWO721091:LWO721096 MGK721091:MGK721096 MQG721091:MQG721096 NAC721091:NAC721096 NJY721091:NJY721096 NTU721091:NTU721096 ODQ721091:ODQ721096 ONM721091:ONM721096 OXI721091:OXI721096 PHE721091:PHE721096 PRA721091:PRA721096 QAW721091:QAW721096 QKS721091:QKS721096 QUO721091:QUO721096 REK721091:REK721096 ROG721091:ROG721096 RYC721091:RYC721096 SHY721091:SHY721096 SRU721091:SRU721096 TBQ721091:TBQ721096 TLM721091:TLM721096 TVI721091:TVI721096 UFE721091:UFE721096 UPA721091:UPA721096 UYW721091:UYW721096 VIS721091:VIS721096 VSO721091:VSO721096 WCK721091:WCK721096 WMG721091:WMG721096 WWC721091:WWC721096 U786627:U786632 JQ786627:JQ786632 TM786627:TM786632 ADI786627:ADI786632 ANE786627:ANE786632 AXA786627:AXA786632 BGW786627:BGW786632 BQS786627:BQS786632 CAO786627:CAO786632 CKK786627:CKK786632 CUG786627:CUG786632 DEC786627:DEC786632 DNY786627:DNY786632 DXU786627:DXU786632 EHQ786627:EHQ786632 ERM786627:ERM786632 FBI786627:FBI786632 FLE786627:FLE786632 FVA786627:FVA786632 GEW786627:GEW786632 GOS786627:GOS786632 GYO786627:GYO786632 HIK786627:HIK786632 HSG786627:HSG786632 ICC786627:ICC786632 ILY786627:ILY786632 IVU786627:IVU786632 JFQ786627:JFQ786632 JPM786627:JPM786632 JZI786627:JZI786632 KJE786627:KJE786632 KTA786627:KTA786632">
      <formula1>"základní,snížená,zákl. přenesená,sníž. přenesená,nulová"</formula1>
    </dataValidation>
    <dataValidation type="list" allowBlank="1" showInputMessage="1" showErrorMessage="1" error="Povoleny jsou hodnoty základní, snížená, zákl. přenesená, sníž. přenesená, nulová." sqref="LCW786627:LCW786632 LMS786627:LMS786632 LWO786627:LWO786632 MGK786627:MGK786632 MQG786627:MQG786632 NAC786627:NAC786632 NJY786627:NJY786632 NTU786627:NTU786632 ODQ786627:ODQ786632 ONM786627:ONM786632 OXI786627:OXI786632 PHE786627:PHE786632 PRA786627:PRA786632 QAW786627:QAW786632 QKS786627:QKS786632 QUO786627:QUO786632 REK786627:REK786632 ROG786627:ROG786632 RYC786627:RYC786632 SHY786627:SHY786632 SRU786627:SRU786632 TBQ786627:TBQ786632 TLM786627:TLM786632 TVI786627:TVI786632 UFE786627:UFE786632 UPA786627:UPA786632 UYW786627:UYW786632 VIS786627:VIS786632 VSO786627:VSO786632 WCK786627:WCK786632 WMG786627:WMG786632 WWC786627:WWC786632 U852163:U852168 JQ852163:JQ852168 TM852163:TM852168 ADI852163:ADI852168 ANE852163:ANE852168 AXA852163:AXA852168 BGW852163:BGW852168 BQS852163:BQS852168 CAO852163:CAO852168 CKK852163:CKK852168 CUG852163:CUG852168 DEC852163:DEC852168 DNY852163:DNY852168 DXU852163:DXU852168 EHQ852163:EHQ852168 ERM852163:ERM852168 FBI852163:FBI852168 FLE852163:FLE852168 FVA852163:FVA852168 GEW852163:GEW852168 GOS852163:GOS852168 GYO852163:GYO852168 HIK852163:HIK852168 HSG852163:HSG852168 ICC852163:ICC852168 ILY852163:ILY852168 IVU852163:IVU852168 JFQ852163:JFQ852168 JPM852163:JPM852168 JZI852163:JZI852168 KJE852163:KJE852168 KTA852163:KTA852168 LCW852163:LCW852168 LMS852163:LMS852168 LWO852163:LWO852168 MGK852163:MGK852168 MQG852163:MQG852168 NAC852163:NAC852168 NJY852163:NJY852168 NTU852163:NTU852168 ODQ852163:ODQ852168 ONM852163:ONM852168 OXI852163:OXI852168 PHE852163:PHE852168 PRA852163:PRA852168 QAW852163:QAW852168 QKS852163:QKS852168 QUO852163:QUO852168 REK852163:REK852168 ROG852163:ROG852168 RYC852163:RYC852168 SHY852163:SHY852168 SRU852163:SRU852168 TBQ852163:TBQ852168 TLM852163:TLM852168 TVI852163:TVI852168 UFE852163:UFE852168 UPA852163:UPA852168 UYW852163:UYW852168 VIS852163:VIS852168 VSO852163:VSO852168 WCK852163:WCK852168 WMG852163:WMG852168 WWC852163:WWC852168 U917699:U917704 JQ917699:JQ917704 TM917699:TM917704 ADI917699:ADI917704">
      <formula1>"základní,snížená,zákl. přenesená,sníž. přenesená,nulová"</formula1>
    </dataValidation>
    <dataValidation type="list" allowBlank="1" showInputMessage="1" showErrorMessage="1" error="Povoleny jsou hodnoty základní, snížená, zákl. přenesená, sníž. přenesená, nulová." sqref="ANE917699:ANE917704 AXA917699:AXA917704 BGW917699:BGW917704 BQS917699:BQS917704 CAO917699:CAO917704 CKK917699:CKK917704 CUG917699:CUG917704 DEC917699:DEC917704 DNY917699:DNY917704 DXU917699:DXU917704 EHQ917699:EHQ917704 ERM917699:ERM917704 FBI917699:FBI917704 FLE917699:FLE917704 FVA917699:FVA917704 GEW917699:GEW917704 GOS917699:GOS917704 GYO917699:GYO917704 HIK917699:HIK917704 HSG917699:HSG917704 ICC917699:ICC917704 ILY917699:ILY917704 IVU917699:IVU917704 JFQ917699:JFQ917704 JPM917699:JPM917704 JZI917699:JZI917704 KJE917699:KJE917704 KTA917699:KTA917704 LCW917699:LCW917704 LMS917699:LMS917704 LWO917699:LWO917704 MGK917699:MGK917704 MQG917699:MQG917704 NAC917699:NAC917704 NJY917699:NJY917704 NTU917699:NTU917704 ODQ917699:ODQ917704 ONM917699:ONM917704 OXI917699:OXI917704 PHE917699:PHE917704 PRA917699:PRA917704 QAW917699:QAW917704 QKS917699:QKS917704 QUO917699:QUO917704 REK917699:REK917704 ROG917699:ROG917704 RYC917699:RYC917704 SHY917699:SHY917704 SRU917699:SRU917704 TBQ917699:TBQ917704 TLM917699:TLM917704 TVI917699:TVI917704 UFE917699:UFE917704 UPA917699:UPA917704 UYW917699:UYW917704 VIS917699:VIS917704 VSO917699:VSO917704 WCK917699:WCK917704 WMG917699:WMG917704 WWC917699:WWC917704 U983235:U983240 JQ983235:JQ983240 TM983235:TM983240 ADI983235:ADI983240 ANE983235:ANE983240 AXA983235:AXA983240 BGW983235:BGW983240 BQS983235:BQS983240 CAO983235:CAO983240 CKK983235:CKK983240 CUG983235:CUG983240 DEC983235:DEC983240 DNY983235:DNY983240 DXU983235:DXU983240 EHQ983235:EHQ983240 ERM983235:ERM983240 FBI983235:FBI983240 FLE983235:FLE983240 FVA983235:FVA983240 GEW983235:GEW983240 GOS983235:GOS983240 GYO983235:GYO983240 HIK983235:HIK983240 HSG983235:HSG983240 ICC983235:ICC983240 ILY983235:ILY983240 IVU983235:IVU983240 JFQ983235:JFQ983240 JPM983235:JPM983240 JZI983235:JZI983240 KJE983235:KJE983240 KTA983235:KTA983240 LCW983235:LCW983240 LMS983235:LMS983240 LWO983235:LWO983240 MGK983235:MGK983240 MQG983235:MQG983240 NAC983235:NAC983240 NJY983235:NJY983240 NTU983235:NTU983240">
      <formula1>"základní,snížená,zákl. přenesená,sníž. přenesená,nulová"</formula1>
    </dataValidation>
    <dataValidation type="list" allowBlank="1" showInputMessage="1" showErrorMessage="1" error="Povoleny jsou hodnoty základní, snížená, zákl. přenesená, sníž. přenesená, nulová." sqref="ODQ983235:ODQ983240 ONM983235:ONM983240 OXI983235:OXI983240 PHE983235:PHE983240 PRA983235:PRA983240 QAW983235:QAW983240 QKS983235:QKS983240 QUO983235:QUO983240 REK983235:REK983240 ROG983235:ROG983240 RYC983235:RYC983240 SHY983235:SHY983240 SRU983235:SRU983240 TBQ983235:TBQ983240 TLM983235:TLM983240 TVI983235:TVI983240 UFE983235:UFE983240 UPA983235:UPA983240 UYW983235:UYW983240 VIS983235:VIS983240 VSO983235:VSO983240 WCK983235:WCK983240 WMG983235:WMG983240 WWC983235:WWC983240">
      <formula1>"základní,snížená,zákl. přenesená,sníž. přenesená,nulová"</formula1>
    </dataValidation>
  </dataValidations>
  <hyperlinks>
    <hyperlink ref="F1:G1" location="C2" tooltip="Krycí list rozpočtu" display="1) Krycí list rozpočtu"/>
    <hyperlink ref="H1:K1" location="C86" tooltip="Rekapitulace rozpočtu" display="2) Rekapitulace rozpočtu"/>
    <hyperlink ref="L1" location="C126" tooltip="Rozpočet" display="3) Rozpočet"/>
    <hyperlink ref="S1:T1" location="'Rekapitulace stavby'!C2" tooltip="Rekapitulace stavby" display="Rekapitulace stavby"/>
  </hyperlinks>
  <printOptions/>
  <pageMargins left="0.5902777910232544" right="0.5902777910232544" top="0.5208333730697632" bottom="0.4861111342906952" header="0" footer="0"/>
  <pageSetup blackAndWhite="1" fitToHeight="100" fitToWidth="1" horizontalDpi="600" verticalDpi="600" orientation="portrait" paperSize="9" scale="84" r:id="rId2"/>
  <headerFooter alignWithMargins="0">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F176"/>
  <sheetViews>
    <sheetView workbookViewId="0" topLeftCell="A1">
      <selection activeCell="E167" sqref="E167"/>
    </sheetView>
  </sheetViews>
  <sheetFormatPr defaultColWidth="11.57421875" defaultRowHeight="12.75"/>
  <cols>
    <col min="1" max="1" width="52.421875" style="553" customWidth="1"/>
    <col min="2" max="2" width="59.57421875" style="553" customWidth="1"/>
    <col min="3" max="3" width="7.8515625" style="553" customWidth="1"/>
    <col min="4" max="4" width="10.00390625" style="555" customWidth="1"/>
    <col min="5" max="5" width="12.421875" style="554" customWidth="1"/>
    <col min="6" max="6" width="13.8515625" style="554" customWidth="1"/>
    <col min="7" max="16384" width="11.57421875" style="553" customWidth="1"/>
  </cols>
  <sheetData>
    <row r="1" spans="1:6" ht="21" thickBot="1">
      <c r="A1" s="1570" t="s">
        <v>3157</v>
      </c>
      <c r="B1" s="1571"/>
      <c r="C1" s="1571"/>
      <c r="D1" s="1571"/>
      <c r="E1" s="1571"/>
      <c r="F1" s="1572"/>
    </row>
    <row r="2" spans="1:6" s="388" customFormat="1" ht="22.7" customHeight="1" thickBot="1">
      <c r="A2" s="480" t="s">
        <v>3156</v>
      </c>
      <c r="B2" s="480" t="s">
        <v>3155</v>
      </c>
      <c r="C2" s="480" t="s">
        <v>3154</v>
      </c>
      <c r="D2" s="480" t="s">
        <v>3153</v>
      </c>
      <c r="E2" s="608" t="s">
        <v>3152</v>
      </c>
      <c r="F2" s="608" t="s">
        <v>2504</v>
      </c>
    </row>
    <row r="3" spans="1:6" ht="15.75">
      <c r="A3" s="607" t="s">
        <v>3065</v>
      </c>
      <c r="B3" s="606"/>
      <c r="C3" s="606"/>
      <c r="D3" s="605"/>
      <c r="E3" s="604"/>
      <c r="F3" s="603"/>
    </row>
    <row r="4" spans="1:6" ht="12.75">
      <c r="A4" s="1573" t="s">
        <v>3151</v>
      </c>
      <c r="B4" s="1574"/>
      <c r="C4" s="1574"/>
      <c r="D4" s="1574"/>
      <c r="E4" s="559"/>
      <c r="F4" s="598"/>
    </row>
    <row r="5" spans="1:6" ht="12.75">
      <c r="A5" s="601" t="s">
        <v>3150</v>
      </c>
      <c r="B5" s="600" t="s">
        <v>3149</v>
      </c>
      <c r="C5" s="600" t="s">
        <v>3148</v>
      </c>
      <c r="D5" s="560">
        <v>1.4</v>
      </c>
      <c r="E5" s="1319"/>
      <c r="F5" s="598">
        <f>E5*D5</f>
        <v>0</v>
      </c>
    </row>
    <row r="6" spans="1:6" ht="14.25">
      <c r="A6" s="601" t="s">
        <v>3147</v>
      </c>
      <c r="B6" s="600" t="s">
        <v>3117</v>
      </c>
      <c r="C6" s="600" t="s">
        <v>3068</v>
      </c>
      <c r="D6" s="560">
        <v>1649</v>
      </c>
      <c r="E6" s="1319"/>
      <c r="F6" s="598">
        <f>E6*D6</f>
        <v>0</v>
      </c>
    </row>
    <row r="7" spans="1:6" ht="14.25">
      <c r="A7" s="601" t="s">
        <v>3146</v>
      </c>
      <c r="B7" s="600" t="s">
        <v>3145</v>
      </c>
      <c r="C7" s="600" t="s">
        <v>3068</v>
      </c>
      <c r="D7" s="560">
        <v>1649</v>
      </c>
      <c r="E7" s="1319"/>
      <c r="F7" s="598">
        <f>E7*D7</f>
        <v>0</v>
      </c>
    </row>
    <row r="8" spans="1:6" ht="14.25">
      <c r="A8" s="602" t="s">
        <v>3144</v>
      </c>
      <c r="B8" s="600" t="s">
        <v>3117</v>
      </c>
      <c r="C8" s="600" t="s">
        <v>3068</v>
      </c>
      <c r="D8" s="560">
        <v>1649</v>
      </c>
      <c r="E8" s="1319"/>
      <c r="F8" s="598">
        <f>E8*D8</f>
        <v>0</v>
      </c>
    </row>
    <row r="9" spans="1:6" ht="12.75">
      <c r="A9" s="1573" t="s">
        <v>3092</v>
      </c>
      <c r="B9" s="1574"/>
      <c r="C9" s="1574"/>
      <c r="D9" s="1574"/>
      <c r="E9" s="1319"/>
      <c r="F9" s="598"/>
    </row>
    <row r="10" spans="1:6" ht="12.75">
      <c r="A10" s="1573" t="s">
        <v>3143</v>
      </c>
      <c r="B10" s="1574"/>
      <c r="C10" s="1574"/>
      <c r="D10" s="1574"/>
      <c r="E10" s="1319"/>
      <c r="F10" s="598"/>
    </row>
    <row r="11" spans="1:6" ht="14.25">
      <c r="A11" s="601" t="s">
        <v>3142</v>
      </c>
      <c r="B11" s="600" t="s">
        <v>3141</v>
      </c>
      <c r="C11" s="600" t="s">
        <v>3093</v>
      </c>
      <c r="D11" s="560">
        <v>6.4</v>
      </c>
      <c r="E11" s="1319"/>
      <c r="F11" s="598">
        <f aca="true" t="shared" si="0" ref="F11:F18">E11*D11</f>
        <v>0</v>
      </c>
    </row>
    <row r="12" spans="1:6" ht="12.75">
      <c r="A12" s="601" t="s">
        <v>3139</v>
      </c>
      <c r="B12" s="600" t="s">
        <v>3140</v>
      </c>
      <c r="C12" s="600" t="s">
        <v>15</v>
      </c>
      <c r="D12" s="560">
        <v>75</v>
      </c>
      <c r="E12" s="1319"/>
      <c r="F12" s="598">
        <f t="shared" si="0"/>
        <v>0</v>
      </c>
    </row>
    <row r="13" spans="1:6" ht="12.75">
      <c r="A13" s="601" t="s">
        <v>3139</v>
      </c>
      <c r="B13" s="600" t="s">
        <v>3138</v>
      </c>
      <c r="C13" s="600" t="s">
        <v>15</v>
      </c>
      <c r="D13" s="560">
        <v>13</v>
      </c>
      <c r="E13" s="1319"/>
      <c r="F13" s="598">
        <f t="shared" si="0"/>
        <v>0</v>
      </c>
    </row>
    <row r="14" spans="1:6" ht="12.75">
      <c r="A14" s="601" t="s">
        <v>3137</v>
      </c>
      <c r="B14" s="600" t="s">
        <v>3136</v>
      </c>
      <c r="C14" s="600" t="s">
        <v>15</v>
      </c>
      <c r="D14" s="560">
        <v>25</v>
      </c>
      <c r="E14" s="1319"/>
      <c r="F14" s="598">
        <f t="shared" si="0"/>
        <v>0</v>
      </c>
    </row>
    <row r="15" spans="1:6" ht="12.75">
      <c r="A15" s="601" t="s">
        <v>3135</v>
      </c>
      <c r="B15" s="600" t="s">
        <v>3134</v>
      </c>
      <c r="C15" s="600" t="s">
        <v>411</v>
      </c>
      <c r="D15" s="560">
        <v>88</v>
      </c>
      <c r="E15" s="1319"/>
      <c r="F15" s="598">
        <f t="shared" si="0"/>
        <v>0</v>
      </c>
    </row>
    <row r="16" spans="1:6" ht="12.75">
      <c r="A16" s="601" t="s">
        <v>3132</v>
      </c>
      <c r="B16" s="600" t="s">
        <v>3133</v>
      </c>
      <c r="C16" s="600" t="s">
        <v>15</v>
      </c>
      <c r="D16" s="560">
        <v>150</v>
      </c>
      <c r="E16" s="1319"/>
      <c r="F16" s="598">
        <f t="shared" si="0"/>
        <v>0</v>
      </c>
    </row>
    <row r="17" spans="1:6" ht="12.75">
      <c r="A17" s="601" t="s">
        <v>3132</v>
      </c>
      <c r="B17" s="600" t="s">
        <v>3131</v>
      </c>
      <c r="C17" s="600" t="s">
        <v>15</v>
      </c>
      <c r="D17" s="560">
        <v>88</v>
      </c>
      <c r="E17" s="1319"/>
      <c r="F17" s="598">
        <f t="shared" si="0"/>
        <v>0</v>
      </c>
    </row>
    <row r="18" spans="1:6" ht="12.75">
      <c r="A18" s="601" t="s">
        <v>3130</v>
      </c>
      <c r="B18" s="600" t="s">
        <v>3129</v>
      </c>
      <c r="C18" s="600" t="s">
        <v>420</v>
      </c>
      <c r="D18" s="560">
        <v>18</v>
      </c>
      <c r="E18" s="1319"/>
      <c r="F18" s="598">
        <f t="shared" si="0"/>
        <v>0</v>
      </c>
    </row>
    <row r="19" spans="1:6" ht="12.75">
      <c r="A19" s="1573" t="s">
        <v>3128</v>
      </c>
      <c r="B19" s="1574"/>
      <c r="C19" s="1574"/>
      <c r="D19" s="1574"/>
      <c r="E19" s="1319"/>
      <c r="F19" s="598"/>
    </row>
    <row r="20" spans="1:6" ht="14.25">
      <c r="A20" s="601" t="s">
        <v>3127</v>
      </c>
      <c r="B20" s="600" t="s">
        <v>3126</v>
      </c>
      <c r="C20" s="600" t="s">
        <v>3093</v>
      </c>
      <c r="D20" s="560">
        <v>19</v>
      </c>
      <c r="E20" s="1319"/>
      <c r="F20" s="598">
        <f>E20*D20</f>
        <v>0</v>
      </c>
    </row>
    <row r="21" spans="1:6" ht="14.25">
      <c r="A21" s="601" t="s">
        <v>3125</v>
      </c>
      <c r="B21" s="600" t="s">
        <v>3117</v>
      </c>
      <c r="C21" s="600" t="s">
        <v>3068</v>
      </c>
      <c r="D21" s="560">
        <v>212</v>
      </c>
      <c r="E21" s="1319"/>
      <c r="F21" s="598">
        <f>E21*D21</f>
        <v>0</v>
      </c>
    </row>
    <row r="22" spans="1:6" ht="12.75">
      <c r="A22" s="1573" t="s">
        <v>3124</v>
      </c>
      <c r="B22" s="1574"/>
      <c r="C22" s="1574"/>
      <c r="D22" s="1574"/>
      <c r="E22" s="1319"/>
      <c r="F22" s="598"/>
    </row>
    <row r="23" spans="1:6" ht="14.25">
      <c r="A23" s="601" t="s">
        <v>3123</v>
      </c>
      <c r="B23" s="600" t="s">
        <v>3122</v>
      </c>
      <c r="C23" s="600" t="s">
        <v>420</v>
      </c>
      <c r="D23" s="560">
        <v>44</v>
      </c>
      <c r="E23" s="1319"/>
      <c r="F23" s="598">
        <f>E23*D23</f>
        <v>0</v>
      </c>
    </row>
    <row r="24" spans="1:6" ht="14.25">
      <c r="A24" s="601" t="s">
        <v>3121</v>
      </c>
      <c r="B24" s="600" t="s">
        <v>3120</v>
      </c>
      <c r="C24" s="600" t="s">
        <v>420</v>
      </c>
      <c r="D24" s="560">
        <v>36</v>
      </c>
      <c r="E24" s="1319"/>
      <c r="F24" s="598">
        <f>E24*D24</f>
        <v>0</v>
      </c>
    </row>
    <row r="25" spans="1:6" ht="14.25">
      <c r="A25" s="601" t="s">
        <v>3119</v>
      </c>
      <c r="B25" s="600" t="s">
        <v>3117</v>
      </c>
      <c r="C25" s="600" t="s">
        <v>3068</v>
      </c>
      <c r="D25" s="560">
        <v>1467</v>
      </c>
      <c r="E25" s="1319"/>
      <c r="F25" s="598">
        <f>E25*D25</f>
        <v>0</v>
      </c>
    </row>
    <row r="26" spans="1:6" ht="14.25">
      <c r="A26" s="601" t="s">
        <v>3118</v>
      </c>
      <c r="B26" s="600" t="s">
        <v>3117</v>
      </c>
      <c r="C26" s="600" t="s">
        <v>3068</v>
      </c>
      <c r="D26" s="560">
        <v>1467</v>
      </c>
      <c r="E26" s="1319"/>
      <c r="F26" s="598">
        <f>E26*D26</f>
        <v>0</v>
      </c>
    </row>
    <row r="27" spans="1:6" ht="12.75">
      <c r="A27" s="1573" t="s">
        <v>3116</v>
      </c>
      <c r="B27" s="1574"/>
      <c r="C27" s="1574"/>
      <c r="D27" s="1574"/>
      <c r="E27" s="1319"/>
      <c r="F27" s="598"/>
    </row>
    <row r="28" spans="1:6" ht="14.25">
      <c r="A28" s="601" t="s">
        <v>3115</v>
      </c>
      <c r="B28" s="600" t="s">
        <v>3114</v>
      </c>
      <c r="C28" s="600" t="s">
        <v>3068</v>
      </c>
      <c r="D28" s="560">
        <v>120</v>
      </c>
      <c r="E28" s="1319"/>
      <c r="F28" s="598">
        <f aca="true" t="shared" si="1" ref="F28:F34">E28*D28</f>
        <v>0</v>
      </c>
    </row>
    <row r="29" spans="1:6" ht="14.25">
      <c r="A29" s="601" t="s">
        <v>3113</v>
      </c>
      <c r="B29" s="600" t="s">
        <v>3112</v>
      </c>
      <c r="C29" s="600" t="s">
        <v>3068</v>
      </c>
      <c r="D29" s="560">
        <v>120</v>
      </c>
      <c r="E29" s="1319"/>
      <c r="F29" s="598">
        <f t="shared" si="1"/>
        <v>0</v>
      </c>
    </row>
    <row r="30" spans="1:6" ht="12.75">
      <c r="A30" s="601" t="s">
        <v>3111</v>
      </c>
      <c r="B30" s="600" t="s">
        <v>3110</v>
      </c>
      <c r="C30" s="600" t="s">
        <v>15</v>
      </c>
      <c r="D30" s="560">
        <v>1</v>
      </c>
      <c r="E30" s="1319"/>
      <c r="F30" s="598">
        <f t="shared" si="1"/>
        <v>0</v>
      </c>
    </row>
    <row r="31" spans="1:6" ht="14.25">
      <c r="A31" s="601" t="s">
        <v>3109</v>
      </c>
      <c r="B31" s="600" t="s">
        <v>3108</v>
      </c>
      <c r="C31" s="600" t="s">
        <v>15</v>
      </c>
      <c r="D31" s="560">
        <v>1</v>
      </c>
      <c r="E31" s="1319"/>
      <c r="F31" s="598">
        <f t="shared" si="1"/>
        <v>0</v>
      </c>
    </row>
    <row r="32" spans="1:6" ht="12.75">
      <c r="A32" s="601" t="s">
        <v>3107</v>
      </c>
      <c r="B32" s="600" t="s">
        <v>3106</v>
      </c>
      <c r="C32" s="600" t="s">
        <v>15</v>
      </c>
      <c r="D32" s="560">
        <v>1</v>
      </c>
      <c r="E32" s="1319"/>
      <c r="F32" s="598">
        <f t="shared" si="1"/>
        <v>0</v>
      </c>
    </row>
    <row r="33" spans="1:6" ht="12.75">
      <c r="A33" s="601" t="s">
        <v>3105</v>
      </c>
      <c r="B33" s="600" t="s">
        <v>3104</v>
      </c>
      <c r="C33" s="600" t="s">
        <v>15</v>
      </c>
      <c r="D33" s="560">
        <v>1</v>
      </c>
      <c r="E33" s="1319"/>
      <c r="F33" s="598">
        <f t="shared" si="1"/>
        <v>0</v>
      </c>
    </row>
    <row r="34" spans="1:6" ht="12.75">
      <c r="A34" s="601" t="s">
        <v>3103</v>
      </c>
      <c r="B34" s="600" t="s">
        <v>3102</v>
      </c>
      <c r="C34" s="599" t="s">
        <v>411</v>
      </c>
      <c r="D34" s="560">
        <v>12</v>
      </c>
      <c r="E34" s="1319"/>
      <c r="F34" s="598">
        <f t="shared" si="1"/>
        <v>0</v>
      </c>
    </row>
    <row r="35" spans="1:6" ht="12.75">
      <c r="A35" s="1582" t="s">
        <v>3092</v>
      </c>
      <c r="B35" s="1583"/>
      <c r="C35" s="1583"/>
      <c r="D35" s="1583"/>
      <c r="E35" s="1319"/>
      <c r="F35" s="598"/>
    </row>
    <row r="36" spans="1:6" ht="12.75">
      <c r="A36" s="601" t="s">
        <v>3101</v>
      </c>
      <c r="B36" s="600" t="s">
        <v>3100</v>
      </c>
      <c r="C36" s="599" t="s">
        <v>15</v>
      </c>
      <c r="D36" s="560">
        <v>20</v>
      </c>
      <c r="E36" s="1319"/>
      <c r="F36" s="598">
        <f>E36*D36</f>
        <v>0</v>
      </c>
    </row>
    <row r="37" spans="1:6" s="563" customFormat="1" ht="14.25">
      <c r="A37" s="565" t="s">
        <v>1386</v>
      </c>
      <c r="B37" s="567"/>
      <c r="C37" s="567"/>
      <c r="D37" s="566"/>
      <c r="E37" s="1320"/>
      <c r="F37" s="585">
        <f>SUM(F4:F36)</f>
        <v>0</v>
      </c>
    </row>
    <row r="38" spans="1:6" ht="15.75">
      <c r="A38" s="597" t="s">
        <v>3099</v>
      </c>
      <c r="B38" s="596"/>
      <c r="C38" s="596"/>
      <c r="D38" s="586"/>
      <c r="E38" s="1321"/>
      <c r="F38" s="568"/>
    </row>
    <row r="39" spans="1:6" ht="14.25">
      <c r="A39" s="589" t="s">
        <v>3098</v>
      </c>
      <c r="B39" s="588" t="s">
        <v>3097</v>
      </c>
      <c r="C39" s="587" t="s">
        <v>3093</v>
      </c>
      <c r="D39" s="587">
        <v>55</v>
      </c>
      <c r="E39" s="1321"/>
      <c r="F39" s="568">
        <f>E39*D39</f>
        <v>0</v>
      </c>
    </row>
    <row r="40" spans="1:6" ht="12.75">
      <c r="A40" s="1584" t="s">
        <v>3092</v>
      </c>
      <c r="B40" s="1585"/>
      <c r="C40" s="1585"/>
      <c r="D40" s="1585"/>
      <c r="E40" s="1321"/>
      <c r="F40" s="568"/>
    </row>
    <row r="41" spans="1:6" s="563" customFormat="1" ht="14.25">
      <c r="A41" s="565" t="s">
        <v>1386</v>
      </c>
      <c r="B41" s="567"/>
      <c r="C41" s="567"/>
      <c r="D41" s="566"/>
      <c r="E41" s="1320"/>
      <c r="F41" s="585">
        <f>+F39</f>
        <v>0</v>
      </c>
    </row>
    <row r="42" spans="1:6" s="595" customFormat="1" ht="15.75">
      <c r="A42" s="584" t="s">
        <v>3096</v>
      </c>
      <c r="B42" s="596"/>
      <c r="C42" s="596"/>
      <c r="D42" s="586"/>
      <c r="E42" s="1322"/>
      <c r="F42" s="568"/>
    </row>
    <row r="43" spans="1:6" ht="25.5">
      <c r="A43" s="594" t="s">
        <v>3095</v>
      </c>
      <c r="B43" s="593" t="s">
        <v>3094</v>
      </c>
      <c r="C43" s="592" t="s">
        <v>3093</v>
      </c>
      <c r="D43" s="591">
        <v>390</v>
      </c>
      <c r="E43" s="1321"/>
      <c r="F43" s="568">
        <f>E43*D43</f>
        <v>0</v>
      </c>
    </row>
    <row r="44" spans="1:6" ht="12.75">
      <c r="A44" s="1575" t="s">
        <v>3092</v>
      </c>
      <c r="B44" s="1576"/>
      <c r="C44" s="1576"/>
      <c r="D44" s="1576"/>
      <c r="E44" s="1321"/>
      <c r="F44" s="568"/>
    </row>
    <row r="45" spans="1:6" ht="12.75">
      <c r="A45" s="590" t="s">
        <v>3091</v>
      </c>
      <c r="B45" s="588" t="s">
        <v>3090</v>
      </c>
      <c r="C45" s="587" t="s">
        <v>15</v>
      </c>
      <c r="D45" s="586">
        <v>15</v>
      </c>
      <c r="E45" s="1321"/>
      <c r="F45" s="568">
        <f>E45*D45</f>
        <v>0</v>
      </c>
    </row>
    <row r="46" spans="1:6" ht="12.75">
      <c r="A46" s="1575" t="s">
        <v>3089</v>
      </c>
      <c r="B46" s="1576"/>
      <c r="C46" s="1576"/>
      <c r="D46" s="1576"/>
      <c r="E46" s="1321"/>
      <c r="F46" s="568"/>
    </row>
    <row r="47" spans="1:6" ht="12.75">
      <c r="A47" s="589" t="s">
        <v>3088</v>
      </c>
      <c r="B47" s="588" t="s">
        <v>3087</v>
      </c>
      <c r="C47" s="587" t="s">
        <v>411</v>
      </c>
      <c r="D47" s="586">
        <v>2100</v>
      </c>
      <c r="E47" s="1321"/>
      <c r="F47" s="568">
        <f aca="true" t="shared" si="2" ref="F47:F54">E47*D47</f>
        <v>0</v>
      </c>
    </row>
    <row r="48" spans="1:6" ht="12.75">
      <c r="A48" s="589" t="s">
        <v>3086</v>
      </c>
      <c r="B48" s="588" t="s">
        <v>3085</v>
      </c>
      <c r="C48" s="587" t="s">
        <v>411</v>
      </c>
      <c r="D48" s="586">
        <v>90</v>
      </c>
      <c r="E48" s="1321"/>
      <c r="F48" s="568">
        <f t="shared" si="2"/>
        <v>0</v>
      </c>
    </row>
    <row r="49" spans="1:6" ht="12.75">
      <c r="A49" s="589" t="s">
        <v>3084</v>
      </c>
      <c r="B49" s="588"/>
      <c r="C49" s="587" t="s">
        <v>15</v>
      </c>
      <c r="D49" s="586">
        <v>2</v>
      </c>
      <c r="E49" s="1321"/>
      <c r="F49" s="568">
        <f t="shared" si="2"/>
        <v>0</v>
      </c>
    </row>
    <row r="50" spans="1:6" ht="12.75">
      <c r="A50" s="589" t="s">
        <v>3083</v>
      </c>
      <c r="B50" s="588"/>
      <c r="C50" s="587" t="s">
        <v>15</v>
      </c>
      <c r="D50" s="586">
        <v>8</v>
      </c>
      <c r="E50" s="1321"/>
      <c r="F50" s="568">
        <f t="shared" si="2"/>
        <v>0</v>
      </c>
    </row>
    <row r="51" spans="1:6" ht="12.75">
      <c r="A51" s="589" t="s">
        <v>3082</v>
      </c>
      <c r="B51" s="588" t="s">
        <v>3081</v>
      </c>
      <c r="C51" s="587" t="s">
        <v>15</v>
      </c>
      <c r="D51" s="586">
        <v>250</v>
      </c>
      <c r="E51" s="1321"/>
      <c r="F51" s="568">
        <f t="shared" si="2"/>
        <v>0</v>
      </c>
    </row>
    <row r="52" spans="1:6" ht="12.75">
      <c r="A52" s="589" t="s">
        <v>3080</v>
      </c>
      <c r="B52" s="588" t="s">
        <v>3079</v>
      </c>
      <c r="C52" s="587" t="s">
        <v>15</v>
      </c>
      <c r="D52" s="586">
        <v>2500</v>
      </c>
      <c r="E52" s="1321"/>
      <c r="F52" s="568">
        <f t="shared" si="2"/>
        <v>0</v>
      </c>
    </row>
    <row r="53" spans="1:6" ht="12.75">
      <c r="A53" s="589" t="s">
        <v>3078</v>
      </c>
      <c r="B53" s="588"/>
      <c r="C53" s="587" t="s">
        <v>15</v>
      </c>
      <c r="D53" s="586">
        <v>1</v>
      </c>
      <c r="E53" s="1321"/>
      <c r="F53" s="568">
        <f t="shared" si="2"/>
        <v>0</v>
      </c>
    </row>
    <row r="54" spans="1:6" ht="12.75">
      <c r="A54" s="589" t="s">
        <v>3077</v>
      </c>
      <c r="B54" s="588"/>
      <c r="C54" s="587" t="s">
        <v>15</v>
      </c>
      <c r="D54" s="586">
        <v>1</v>
      </c>
      <c r="E54" s="1321"/>
      <c r="F54" s="568">
        <f t="shared" si="2"/>
        <v>0</v>
      </c>
    </row>
    <row r="55" spans="1:6" ht="12.75">
      <c r="A55" s="1575" t="s">
        <v>3076</v>
      </c>
      <c r="B55" s="1576"/>
      <c r="C55" s="1576"/>
      <c r="D55" s="1576"/>
      <c r="E55" s="1321"/>
      <c r="F55" s="568"/>
    </row>
    <row r="56" spans="1:6" ht="12.75">
      <c r="A56" s="589" t="s">
        <v>3075</v>
      </c>
      <c r="B56" s="588" t="s">
        <v>3074</v>
      </c>
      <c r="C56" s="587" t="s">
        <v>15</v>
      </c>
      <c r="D56" s="586">
        <v>38</v>
      </c>
      <c r="E56" s="1321"/>
      <c r="F56" s="568">
        <f>E56*D56</f>
        <v>0</v>
      </c>
    </row>
    <row r="57" spans="1:6" ht="12.75">
      <c r="A57" s="589" t="s">
        <v>3073</v>
      </c>
      <c r="B57" s="588" t="s">
        <v>3072</v>
      </c>
      <c r="C57" s="587" t="s">
        <v>15</v>
      </c>
      <c r="D57" s="586">
        <v>127</v>
      </c>
      <c r="E57" s="1321"/>
      <c r="F57" s="568">
        <f>E57*D57</f>
        <v>0</v>
      </c>
    </row>
    <row r="58" spans="1:6" ht="12.75">
      <c r="A58" s="1575" t="s">
        <v>3071</v>
      </c>
      <c r="B58" s="1576"/>
      <c r="C58" s="1576"/>
      <c r="D58" s="1576"/>
      <c r="E58" s="1321"/>
      <c r="F58" s="568"/>
    </row>
    <row r="59" spans="1:6" ht="14.25">
      <c r="A59" s="589" t="s">
        <v>3070</v>
      </c>
      <c r="B59" s="588" t="s">
        <v>3069</v>
      </c>
      <c r="C59" s="587" t="s">
        <v>3068</v>
      </c>
      <c r="D59" s="586">
        <v>88</v>
      </c>
      <c r="E59" s="1321"/>
      <c r="F59" s="568">
        <f>E59*D59</f>
        <v>0</v>
      </c>
    </row>
    <row r="60" spans="1:6" s="563" customFormat="1" ht="14.25">
      <c r="A60" s="565" t="s">
        <v>1386</v>
      </c>
      <c r="B60" s="567"/>
      <c r="C60" s="567"/>
      <c r="D60" s="566"/>
      <c r="E60" s="1320"/>
      <c r="F60" s="585">
        <f>SUM(F43:F59)</f>
        <v>0</v>
      </c>
    </row>
    <row r="61" spans="1:6" ht="15.75">
      <c r="A61" s="584" t="s">
        <v>3067</v>
      </c>
      <c r="B61" s="583"/>
      <c r="C61" s="582" t="s">
        <v>2930</v>
      </c>
      <c r="D61" s="576" t="s">
        <v>2929</v>
      </c>
      <c r="E61" s="1323"/>
      <c r="F61" s="581" t="s">
        <v>3066</v>
      </c>
    </row>
    <row r="62" spans="1:6" ht="12.75">
      <c r="A62" s="578" t="s">
        <v>3065</v>
      </c>
      <c r="B62" s="570"/>
      <c r="C62" s="570"/>
      <c r="D62" s="570"/>
      <c r="E62" s="1324"/>
      <c r="F62" s="580"/>
    </row>
    <row r="63" spans="1:6" ht="12.75">
      <c r="A63" s="574" t="s">
        <v>2986</v>
      </c>
      <c r="B63" s="570"/>
      <c r="C63" s="570"/>
      <c r="D63" s="570"/>
      <c r="E63" s="1324"/>
      <c r="F63" s="580"/>
    </row>
    <row r="64" spans="1:6" ht="12.75">
      <c r="A64" s="571"/>
      <c r="B64" s="576" t="s">
        <v>3064</v>
      </c>
      <c r="C64" s="569"/>
      <c r="D64" s="570"/>
      <c r="E64" s="1321"/>
      <c r="F64" s="568"/>
    </row>
    <row r="65" spans="1:6" ht="12.75">
      <c r="A65" s="571" t="s">
        <v>3063</v>
      </c>
      <c r="B65" s="570" t="s">
        <v>3062</v>
      </c>
      <c r="C65" s="569">
        <v>3</v>
      </c>
      <c r="D65" s="575" t="s">
        <v>3051</v>
      </c>
      <c r="E65" s="1321"/>
      <c r="F65" s="568">
        <f aca="true" t="shared" si="3" ref="F65:F70">+E65*C65</f>
        <v>0</v>
      </c>
    </row>
    <row r="66" spans="1:6" ht="12.75">
      <c r="A66" s="571" t="s">
        <v>3061</v>
      </c>
      <c r="B66" s="570" t="s">
        <v>3060</v>
      </c>
      <c r="C66" s="569">
        <v>1</v>
      </c>
      <c r="D66" s="575" t="s">
        <v>3051</v>
      </c>
      <c r="E66" s="1321"/>
      <c r="F66" s="568">
        <f t="shared" si="3"/>
        <v>0</v>
      </c>
    </row>
    <row r="67" spans="1:6" ht="12.75">
      <c r="A67" s="571" t="s">
        <v>3059</v>
      </c>
      <c r="B67" s="570" t="s">
        <v>3058</v>
      </c>
      <c r="C67" s="569">
        <v>3</v>
      </c>
      <c r="D67" s="575" t="s">
        <v>3051</v>
      </c>
      <c r="E67" s="1321"/>
      <c r="F67" s="568">
        <f t="shared" si="3"/>
        <v>0</v>
      </c>
    </row>
    <row r="68" spans="1:6" ht="12.75">
      <c r="A68" s="571" t="s">
        <v>3057</v>
      </c>
      <c r="B68" s="570" t="s">
        <v>3056</v>
      </c>
      <c r="C68" s="569">
        <v>4</v>
      </c>
      <c r="D68" s="575" t="s">
        <v>3051</v>
      </c>
      <c r="E68" s="1321"/>
      <c r="F68" s="568">
        <f t="shared" si="3"/>
        <v>0</v>
      </c>
    </row>
    <row r="69" spans="1:6" ht="12.75">
      <c r="A69" s="571" t="s">
        <v>3055</v>
      </c>
      <c r="B69" s="570" t="s">
        <v>3054</v>
      </c>
      <c r="C69" s="569">
        <v>3</v>
      </c>
      <c r="D69" s="575" t="s">
        <v>3051</v>
      </c>
      <c r="E69" s="1321"/>
      <c r="F69" s="568">
        <f t="shared" si="3"/>
        <v>0</v>
      </c>
    </row>
    <row r="70" spans="1:6" ht="12.75">
      <c r="A70" s="571" t="s">
        <v>3053</v>
      </c>
      <c r="B70" s="570" t="s">
        <v>3052</v>
      </c>
      <c r="C70" s="569">
        <v>2</v>
      </c>
      <c r="D70" s="575" t="s">
        <v>3051</v>
      </c>
      <c r="E70" s="1321"/>
      <c r="F70" s="568">
        <f t="shared" si="3"/>
        <v>0</v>
      </c>
    </row>
    <row r="71" spans="1:6" ht="12.75">
      <c r="A71" s="571"/>
      <c r="B71" s="576" t="s">
        <v>3050</v>
      </c>
      <c r="C71" s="569"/>
      <c r="D71" s="575"/>
      <c r="E71" s="1321"/>
      <c r="F71" s="568"/>
    </row>
    <row r="72" spans="1:6" ht="12.75">
      <c r="A72" s="571" t="s">
        <v>582</v>
      </c>
      <c r="B72" s="570" t="s">
        <v>3049</v>
      </c>
      <c r="C72" s="569">
        <v>2</v>
      </c>
      <c r="D72" s="575" t="s">
        <v>3041</v>
      </c>
      <c r="E72" s="1321"/>
      <c r="F72" s="568">
        <f>+E72*C72</f>
        <v>0</v>
      </c>
    </row>
    <row r="73" spans="1:6" ht="12.75">
      <c r="A73" s="571" t="s">
        <v>3048</v>
      </c>
      <c r="B73" s="570" t="s">
        <v>3047</v>
      </c>
      <c r="C73" s="569">
        <v>4</v>
      </c>
      <c r="D73" s="575" t="s">
        <v>3046</v>
      </c>
      <c r="E73" s="1321"/>
      <c r="F73" s="568">
        <f>+E73*C73</f>
        <v>0</v>
      </c>
    </row>
    <row r="74" spans="1:6" ht="12.75">
      <c r="A74" s="571" t="s">
        <v>3045</v>
      </c>
      <c r="B74" s="570" t="s">
        <v>3044</v>
      </c>
      <c r="C74" s="569">
        <v>1</v>
      </c>
      <c r="D74" s="575" t="s">
        <v>3038</v>
      </c>
      <c r="E74" s="1321"/>
      <c r="F74" s="568">
        <f>+E74*C74</f>
        <v>0</v>
      </c>
    </row>
    <row r="75" spans="1:6" ht="12.75">
      <c r="A75" s="571" t="s">
        <v>3043</v>
      </c>
      <c r="B75" s="570" t="s">
        <v>3042</v>
      </c>
      <c r="C75" s="569">
        <v>7</v>
      </c>
      <c r="D75" s="575" t="s">
        <v>3041</v>
      </c>
      <c r="E75" s="1321"/>
      <c r="F75" s="568">
        <f>+E75*C75</f>
        <v>0</v>
      </c>
    </row>
    <row r="76" spans="1:6" ht="12.75">
      <c r="A76" s="571" t="s">
        <v>3040</v>
      </c>
      <c r="B76" s="570" t="s">
        <v>3039</v>
      </c>
      <c r="C76" s="569">
        <v>8</v>
      </c>
      <c r="D76" s="575" t="s">
        <v>3038</v>
      </c>
      <c r="E76" s="1321"/>
      <c r="F76" s="568">
        <f>+E76*C76</f>
        <v>0</v>
      </c>
    </row>
    <row r="77" spans="1:6" ht="12.75">
      <c r="A77" s="571"/>
      <c r="B77" s="576" t="s">
        <v>3037</v>
      </c>
      <c r="C77" s="570"/>
      <c r="D77" s="575"/>
      <c r="E77" s="1321"/>
      <c r="F77" s="568"/>
    </row>
    <row r="78" spans="1:6" ht="12.75">
      <c r="A78" s="571" t="s">
        <v>3036</v>
      </c>
      <c r="B78" s="570" t="s">
        <v>3035</v>
      </c>
      <c r="C78" s="569">
        <v>5</v>
      </c>
      <c r="D78" s="575" t="s">
        <v>3034</v>
      </c>
      <c r="E78" s="1321"/>
      <c r="F78" s="568">
        <f>+E78*C78</f>
        <v>0</v>
      </c>
    </row>
    <row r="79" spans="1:6" ht="12.75">
      <c r="A79" s="574" t="s">
        <v>3033</v>
      </c>
      <c r="B79" s="570"/>
      <c r="C79" s="570"/>
      <c r="D79" s="570"/>
      <c r="E79" s="1321"/>
      <c r="F79" s="568"/>
    </row>
    <row r="80" spans="1:6" ht="12.75">
      <c r="A80" s="571"/>
      <c r="B80" s="573" t="s">
        <v>2931</v>
      </c>
      <c r="C80" s="573" t="s">
        <v>2930</v>
      </c>
      <c r="D80" s="572" t="s">
        <v>2929</v>
      </c>
      <c r="E80" s="1321"/>
      <c r="F80" s="568"/>
    </row>
    <row r="81" spans="1:6" ht="13.5">
      <c r="A81" s="571" t="s">
        <v>3032</v>
      </c>
      <c r="B81" s="570" t="s">
        <v>3031</v>
      </c>
      <c r="C81" s="569">
        <v>117</v>
      </c>
      <c r="D81" s="569" t="s">
        <v>2922</v>
      </c>
      <c r="E81" s="1321"/>
      <c r="F81" s="568">
        <f>+E81*C81</f>
        <v>0</v>
      </c>
    </row>
    <row r="82" spans="1:6" ht="12.75">
      <c r="A82" s="571" t="s">
        <v>3030</v>
      </c>
      <c r="B82" s="570" t="s">
        <v>3029</v>
      </c>
      <c r="C82" s="569">
        <v>137</v>
      </c>
      <c r="D82" s="569" t="s">
        <v>2922</v>
      </c>
      <c r="E82" s="1321"/>
      <c r="F82" s="568">
        <f>+E82*C82</f>
        <v>0</v>
      </c>
    </row>
    <row r="83" spans="1:6" ht="12.75">
      <c r="A83" s="571" t="s">
        <v>3028</v>
      </c>
      <c r="B83" s="570" t="s">
        <v>3027</v>
      </c>
      <c r="C83" s="569">
        <v>184</v>
      </c>
      <c r="D83" s="569" t="s">
        <v>2966</v>
      </c>
      <c r="E83" s="1321"/>
      <c r="F83" s="568">
        <f>+E83*C83</f>
        <v>0</v>
      </c>
    </row>
    <row r="84" spans="1:6" ht="12.75">
      <c r="A84" s="571" t="s">
        <v>2956</v>
      </c>
      <c r="B84" s="570" t="s">
        <v>2955</v>
      </c>
      <c r="C84" s="569">
        <v>21</v>
      </c>
      <c r="D84" s="569" t="s">
        <v>2969</v>
      </c>
      <c r="E84" s="1321"/>
      <c r="F84" s="568">
        <f>+E84*C84</f>
        <v>0</v>
      </c>
    </row>
    <row r="85" spans="1:6" ht="12.75">
      <c r="A85" s="571" t="s">
        <v>3026</v>
      </c>
      <c r="B85" s="570" t="s">
        <v>3025</v>
      </c>
      <c r="C85" s="569">
        <v>205</v>
      </c>
      <c r="D85" s="569" t="s">
        <v>2966</v>
      </c>
      <c r="E85" s="1321"/>
      <c r="F85" s="568">
        <f>+E85*C85</f>
        <v>0</v>
      </c>
    </row>
    <row r="86" spans="1:6" ht="12.75">
      <c r="A86" s="574" t="s">
        <v>3024</v>
      </c>
      <c r="B86" s="570"/>
      <c r="C86" s="570"/>
      <c r="D86" s="570"/>
      <c r="E86" s="1321"/>
      <c r="F86" s="568"/>
    </row>
    <row r="87" spans="1:6" ht="12.75">
      <c r="A87" s="571"/>
      <c r="B87" s="573" t="s">
        <v>2931</v>
      </c>
      <c r="C87" s="573" t="s">
        <v>2930</v>
      </c>
      <c r="D87" s="572" t="s">
        <v>2929</v>
      </c>
      <c r="E87" s="1321"/>
      <c r="F87" s="568"/>
    </row>
    <row r="88" spans="1:6" ht="12.75">
      <c r="A88" s="571" t="s">
        <v>3023</v>
      </c>
      <c r="B88" s="570" t="s">
        <v>3022</v>
      </c>
      <c r="C88" s="569">
        <v>5</v>
      </c>
      <c r="D88" s="569" t="s">
        <v>2922</v>
      </c>
      <c r="E88" s="1321"/>
      <c r="F88" s="568">
        <f>+E88*C88</f>
        <v>0</v>
      </c>
    </row>
    <row r="89" spans="1:6" ht="12.75">
      <c r="A89" s="571" t="s">
        <v>3021</v>
      </c>
      <c r="B89" s="570" t="s">
        <v>3020</v>
      </c>
      <c r="C89" s="569">
        <v>8</v>
      </c>
      <c r="D89" s="569" t="s">
        <v>2922</v>
      </c>
      <c r="E89" s="1321"/>
      <c r="F89" s="568">
        <f>+E89*C89</f>
        <v>0</v>
      </c>
    </row>
    <row r="90" spans="1:6" ht="12.75">
      <c r="A90" s="571" t="s">
        <v>3019</v>
      </c>
      <c r="B90" s="570" t="s">
        <v>3018</v>
      </c>
      <c r="C90" s="569">
        <v>9</v>
      </c>
      <c r="D90" s="569" t="s">
        <v>2922</v>
      </c>
      <c r="E90" s="1321"/>
      <c r="F90" s="568">
        <f>+E90*C90</f>
        <v>0</v>
      </c>
    </row>
    <row r="91" spans="1:6" ht="12.75">
      <c r="A91" s="571" t="s">
        <v>3017</v>
      </c>
      <c r="B91" s="570" t="s">
        <v>3016</v>
      </c>
      <c r="C91" s="569">
        <v>5</v>
      </c>
      <c r="D91" s="569" t="s">
        <v>2922</v>
      </c>
      <c r="E91" s="1321"/>
      <c r="F91" s="568">
        <f>+E91*C91</f>
        <v>0</v>
      </c>
    </row>
    <row r="92" spans="1:6" ht="12.75">
      <c r="A92" s="578" t="s">
        <v>3015</v>
      </c>
      <c r="B92" s="570"/>
      <c r="C92" s="570"/>
      <c r="D92" s="570"/>
      <c r="E92" s="1321"/>
      <c r="F92" s="568"/>
    </row>
    <row r="93" spans="1:6" ht="12.75">
      <c r="A93" s="571"/>
      <c r="B93" s="573" t="s">
        <v>2931</v>
      </c>
      <c r="C93" s="573" t="s">
        <v>2930</v>
      </c>
      <c r="D93" s="572" t="s">
        <v>2929</v>
      </c>
      <c r="E93" s="1321"/>
      <c r="F93" s="568"/>
    </row>
    <row r="94" spans="1:6" ht="12.75">
      <c r="A94" s="571"/>
      <c r="B94" s="570" t="s">
        <v>3014</v>
      </c>
      <c r="C94" s="569">
        <v>12</v>
      </c>
      <c r="D94" s="569" t="s">
        <v>2922</v>
      </c>
      <c r="E94" s="1321"/>
      <c r="F94" s="568">
        <f aca="true" t="shared" si="4" ref="F94:F100">+E94*C94</f>
        <v>0</v>
      </c>
    </row>
    <row r="95" spans="1:6" ht="12.75">
      <c r="A95" s="571"/>
      <c r="B95" s="570" t="s">
        <v>3013</v>
      </c>
      <c r="C95" s="569">
        <v>9</v>
      </c>
      <c r="D95" s="569" t="s">
        <v>2922</v>
      </c>
      <c r="E95" s="1321"/>
      <c r="F95" s="568">
        <f t="shared" si="4"/>
        <v>0</v>
      </c>
    </row>
    <row r="96" spans="1:6" ht="12.75">
      <c r="A96" s="571"/>
      <c r="B96" s="570" t="s">
        <v>3012</v>
      </c>
      <c r="C96" s="569">
        <v>7</v>
      </c>
      <c r="D96" s="569" t="s">
        <v>2922</v>
      </c>
      <c r="E96" s="1321"/>
      <c r="F96" s="568">
        <f t="shared" si="4"/>
        <v>0</v>
      </c>
    </row>
    <row r="97" spans="1:6" ht="12.75">
      <c r="A97" s="571"/>
      <c r="B97" s="570" t="s">
        <v>3011</v>
      </c>
      <c r="C97" s="569">
        <v>12</v>
      </c>
      <c r="D97" s="569" t="s">
        <v>2922</v>
      </c>
      <c r="E97" s="1321"/>
      <c r="F97" s="568">
        <f t="shared" si="4"/>
        <v>0</v>
      </c>
    </row>
    <row r="98" spans="1:6" ht="12.75">
      <c r="A98" s="571"/>
      <c r="B98" s="570" t="s">
        <v>3010</v>
      </c>
      <c r="C98" s="569">
        <v>7</v>
      </c>
      <c r="D98" s="569" t="s">
        <v>2922</v>
      </c>
      <c r="E98" s="1321"/>
      <c r="F98" s="568">
        <f t="shared" si="4"/>
        <v>0</v>
      </c>
    </row>
    <row r="99" spans="1:6" ht="12.75">
      <c r="A99" s="571"/>
      <c r="B99" s="570" t="s">
        <v>3009</v>
      </c>
      <c r="C99" s="569">
        <v>12</v>
      </c>
      <c r="D99" s="569" t="s">
        <v>2922</v>
      </c>
      <c r="E99" s="1321"/>
      <c r="F99" s="568">
        <f t="shared" si="4"/>
        <v>0</v>
      </c>
    </row>
    <row r="100" spans="1:6" ht="12.75">
      <c r="A100" s="571"/>
      <c r="B100" s="570" t="s">
        <v>3008</v>
      </c>
      <c r="C100" s="569">
        <v>12</v>
      </c>
      <c r="D100" s="569" t="s">
        <v>2922</v>
      </c>
      <c r="E100" s="1321"/>
      <c r="F100" s="568">
        <f t="shared" si="4"/>
        <v>0</v>
      </c>
    </row>
    <row r="101" spans="1:6" ht="12.75">
      <c r="A101" s="578" t="s">
        <v>3007</v>
      </c>
      <c r="B101" s="570"/>
      <c r="C101" s="570"/>
      <c r="D101" s="570"/>
      <c r="E101" s="1321"/>
      <c r="F101" s="568"/>
    </row>
    <row r="102" spans="1:6" ht="12.75">
      <c r="A102" s="571"/>
      <c r="B102" s="570" t="s">
        <v>3006</v>
      </c>
      <c r="C102" s="569">
        <v>6</v>
      </c>
      <c r="D102" s="569" t="s">
        <v>2922</v>
      </c>
      <c r="E102" s="1321"/>
      <c r="F102" s="568">
        <f aca="true" t="shared" si="5" ref="F102:F107">+E102*C102</f>
        <v>0</v>
      </c>
    </row>
    <row r="103" spans="1:6" ht="12.75">
      <c r="A103" s="571"/>
      <c r="B103" s="570" t="s">
        <v>3005</v>
      </c>
      <c r="C103" s="569">
        <v>3</v>
      </c>
      <c r="D103" s="569" t="s">
        <v>2922</v>
      </c>
      <c r="E103" s="1321"/>
      <c r="F103" s="568">
        <f t="shared" si="5"/>
        <v>0</v>
      </c>
    </row>
    <row r="104" spans="1:6" ht="12.75">
      <c r="A104" s="571"/>
      <c r="B104" s="570" t="s">
        <v>3004</v>
      </c>
      <c r="C104" s="569">
        <v>5</v>
      </c>
      <c r="D104" s="569" t="s">
        <v>2922</v>
      </c>
      <c r="E104" s="1321"/>
      <c r="F104" s="568">
        <f t="shared" si="5"/>
        <v>0</v>
      </c>
    </row>
    <row r="105" spans="1:6" ht="12.75">
      <c r="A105" s="571"/>
      <c r="B105" s="570" t="s">
        <v>3003</v>
      </c>
      <c r="C105" s="569">
        <v>7</v>
      </c>
      <c r="D105" s="569" t="s">
        <v>2922</v>
      </c>
      <c r="E105" s="1321"/>
      <c r="F105" s="568">
        <f t="shared" si="5"/>
        <v>0</v>
      </c>
    </row>
    <row r="106" spans="1:6" ht="12.75">
      <c r="A106" s="571"/>
      <c r="B106" s="570" t="s">
        <v>3002</v>
      </c>
      <c r="C106" s="569">
        <v>7</v>
      </c>
      <c r="D106" s="569" t="s">
        <v>2922</v>
      </c>
      <c r="E106" s="1321"/>
      <c r="F106" s="568">
        <f t="shared" si="5"/>
        <v>0</v>
      </c>
    </row>
    <row r="107" spans="1:6" ht="12.75">
      <c r="A107" s="571"/>
      <c r="B107" s="570" t="s">
        <v>3001</v>
      </c>
      <c r="C107" s="569">
        <v>7</v>
      </c>
      <c r="D107" s="569" t="s">
        <v>2922</v>
      </c>
      <c r="E107" s="1321"/>
      <c r="F107" s="568">
        <f t="shared" si="5"/>
        <v>0</v>
      </c>
    </row>
    <row r="108" spans="1:6" s="563" customFormat="1" ht="14.25">
      <c r="A108" s="565" t="s">
        <v>1386</v>
      </c>
      <c r="B108" s="567"/>
      <c r="C108" s="567"/>
      <c r="D108" s="566"/>
      <c r="E108" s="1325"/>
      <c r="F108" s="564">
        <f>SUM(F62:F107)</f>
        <v>0</v>
      </c>
    </row>
    <row r="109" spans="1:6" ht="12.75">
      <c r="A109" s="578" t="s">
        <v>3000</v>
      </c>
      <c r="B109" s="579"/>
      <c r="C109" s="570"/>
      <c r="D109" s="570"/>
      <c r="E109" s="1321"/>
      <c r="F109" s="568"/>
    </row>
    <row r="110" spans="1:6" ht="12.75">
      <c r="A110" s="578" t="s">
        <v>2999</v>
      </c>
      <c r="B110" s="577" t="s">
        <v>2998</v>
      </c>
      <c r="C110" s="570"/>
      <c r="D110" s="570"/>
      <c r="E110" s="1321"/>
      <c r="F110" s="568"/>
    </row>
    <row r="111" spans="1:6" ht="12.75">
      <c r="A111" s="571"/>
      <c r="B111" s="570" t="s">
        <v>2952</v>
      </c>
      <c r="C111" s="570">
        <v>40</v>
      </c>
      <c r="D111" s="569" t="s">
        <v>2989</v>
      </c>
      <c r="E111" s="1321"/>
      <c r="F111" s="568">
        <f aca="true" t="shared" si="6" ref="F111:F121">+E111*C111</f>
        <v>0</v>
      </c>
    </row>
    <row r="112" spans="1:6" ht="12.75">
      <c r="A112" s="571"/>
      <c r="B112" s="570" t="s">
        <v>2997</v>
      </c>
      <c r="C112" s="570">
        <v>30</v>
      </c>
      <c r="D112" s="569" t="s">
        <v>2989</v>
      </c>
      <c r="E112" s="1321"/>
      <c r="F112" s="568">
        <f t="shared" si="6"/>
        <v>0</v>
      </c>
    </row>
    <row r="113" spans="1:6" ht="12.75">
      <c r="A113" s="571"/>
      <c r="B113" s="570" t="s">
        <v>2996</v>
      </c>
      <c r="C113" s="570">
        <v>20</v>
      </c>
      <c r="D113" s="569" t="s">
        <v>2989</v>
      </c>
      <c r="E113" s="1321"/>
      <c r="F113" s="568">
        <f t="shared" si="6"/>
        <v>0</v>
      </c>
    </row>
    <row r="114" spans="1:6" ht="12.75">
      <c r="A114" s="571"/>
      <c r="B114" s="570" t="s">
        <v>2945</v>
      </c>
      <c r="C114" s="570">
        <v>70</v>
      </c>
      <c r="D114" s="569" t="s">
        <v>2989</v>
      </c>
      <c r="E114" s="1321"/>
      <c r="F114" s="568">
        <f t="shared" si="6"/>
        <v>0</v>
      </c>
    </row>
    <row r="115" spans="1:6" ht="12.75">
      <c r="A115" s="571"/>
      <c r="B115" s="570" t="s">
        <v>2995</v>
      </c>
      <c r="C115" s="570">
        <v>50</v>
      </c>
      <c r="D115" s="569" t="s">
        <v>2989</v>
      </c>
      <c r="E115" s="1321"/>
      <c r="F115" s="568">
        <f t="shared" si="6"/>
        <v>0</v>
      </c>
    </row>
    <row r="116" spans="1:6" ht="12.75">
      <c r="A116" s="571"/>
      <c r="B116" s="570" t="s">
        <v>2994</v>
      </c>
      <c r="C116" s="570">
        <v>50</v>
      </c>
      <c r="D116" s="569" t="s">
        <v>2989</v>
      </c>
      <c r="E116" s="1321"/>
      <c r="F116" s="568">
        <f t="shared" si="6"/>
        <v>0</v>
      </c>
    </row>
    <row r="117" spans="1:6" ht="12.75">
      <c r="A117" s="571"/>
      <c r="B117" s="570" t="s">
        <v>2993</v>
      </c>
      <c r="C117" s="570">
        <v>50</v>
      </c>
      <c r="D117" s="569" t="s">
        <v>2989</v>
      </c>
      <c r="E117" s="1321"/>
      <c r="F117" s="568">
        <f t="shared" si="6"/>
        <v>0</v>
      </c>
    </row>
    <row r="118" spans="1:6" ht="12.75">
      <c r="A118" s="571"/>
      <c r="B118" s="570" t="s">
        <v>2992</v>
      </c>
      <c r="C118" s="570">
        <v>60</v>
      </c>
      <c r="D118" s="569" t="s">
        <v>2989</v>
      </c>
      <c r="E118" s="1321"/>
      <c r="F118" s="568">
        <f t="shared" si="6"/>
        <v>0</v>
      </c>
    </row>
    <row r="119" spans="1:6" ht="12.75">
      <c r="A119" s="571"/>
      <c r="B119" s="570" t="s">
        <v>2991</v>
      </c>
      <c r="C119" s="570">
        <v>40</v>
      </c>
      <c r="D119" s="569" t="s">
        <v>2989</v>
      </c>
      <c r="E119" s="1321"/>
      <c r="F119" s="568">
        <f t="shared" si="6"/>
        <v>0</v>
      </c>
    </row>
    <row r="120" spans="1:6" ht="12.75">
      <c r="A120" s="571"/>
      <c r="B120" s="570" t="s">
        <v>2943</v>
      </c>
      <c r="C120" s="570">
        <v>70</v>
      </c>
      <c r="D120" s="569" t="s">
        <v>2989</v>
      </c>
      <c r="E120" s="1321"/>
      <c r="F120" s="568">
        <f t="shared" si="6"/>
        <v>0</v>
      </c>
    </row>
    <row r="121" spans="1:6" ht="12.75">
      <c r="A121" s="571"/>
      <c r="B121" s="570" t="s">
        <v>2990</v>
      </c>
      <c r="C121" s="570">
        <v>50</v>
      </c>
      <c r="D121" s="569" t="s">
        <v>2989</v>
      </c>
      <c r="E121" s="1321"/>
      <c r="F121" s="568">
        <f t="shared" si="6"/>
        <v>0</v>
      </c>
    </row>
    <row r="122" spans="1:6" ht="12.75">
      <c r="A122" s="578" t="s">
        <v>2988</v>
      </c>
      <c r="B122" s="577" t="s">
        <v>2987</v>
      </c>
      <c r="C122" s="570"/>
      <c r="D122" s="570"/>
      <c r="E122" s="1321"/>
      <c r="F122" s="568"/>
    </row>
    <row r="123" spans="1:6" ht="12.75">
      <c r="A123" s="574" t="s">
        <v>2986</v>
      </c>
      <c r="B123" s="570"/>
      <c r="C123" s="570"/>
      <c r="D123" s="570"/>
      <c r="E123" s="1321"/>
      <c r="F123" s="568"/>
    </row>
    <row r="124" spans="1:6" ht="12.75">
      <c r="A124" s="571"/>
      <c r="B124" s="576" t="s">
        <v>2985</v>
      </c>
      <c r="C124" s="569"/>
      <c r="D124" s="575"/>
      <c r="E124" s="1321"/>
      <c r="F124" s="568"/>
    </row>
    <row r="125" spans="1:6" ht="12.75">
      <c r="A125" s="571" t="s">
        <v>2984</v>
      </c>
      <c r="B125" s="570" t="s">
        <v>2983</v>
      </c>
      <c r="C125" s="569">
        <v>3</v>
      </c>
      <c r="D125" s="569" t="s">
        <v>2982</v>
      </c>
      <c r="E125" s="1321"/>
      <c r="F125" s="568">
        <f aca="true" t="shared" si="7" ref="F125:F138">+E125*C125</f>
        <v>0</v>
      </c>
    </row>
    <row r="126" spans="1:6" ht="12.75">
      <c r="A126" s="571" t="s">
        <v>2981</v>
      </c>
      <c r="B126" s="570" t="s">
        <v>2980</v>
      </c>
      <c r="C126" s="569">
        <v>8</v>
      </c>
      <c r="D126" s="575" t="s">
        <v>2976</v>
      </c>
      <c r="E126" s="1321"/>
      <c r="F126" s="568">
        <f t="shared" si="7"/>
        <v>0</v>
      </c>
    </row>
    <row r="127" spans="1:6" ht="12.75">
      <c r="A127" s="571" t="s">
        <v>2979</v>
      </c>
      <c r="B127" s="570" t="s">
        <v>2978</v>
      </c>
      <c r="C127" s="569">
        <v>8</v>
      </c>
      <c r="D127" s="575" t="s">
        <v>2954</v>
      </c>
      <c r="E127" s="1321"/>
      <c r="F127" s="568">
        <f t="shared" si="7"/>
        <v>0</v>
      </c>
    </row>
    <row r="128" spans="1:6" ht="12.75">
      <c r="A128" s="571" t="s">
        <v>2958</v>
      </c>
      <c r="B128" s="570" t="s">
        <v>2977</v>
      </c>
      <c r="C128" s="569">
        <v>4</v>
      </c>
      <c r="D128" s="575" t="s">
        <v>2976</v>
      </c>
      <c r="E128" s="1321"/>
      <c r="F128" s="568">
        <f t="shared" si="7"/>
        <v>0</v>
      </c>
    </row>
    <row r="129" spans="1:6" ht="12.75">
      <c r="A129" s="571" t="s">
        <v>2975</v>
      </c>
      <c r="B129" s="570" t="s">
        <v>2974</v>
      </c>
      <c r="C129" s="569">
        <v>9</v>
      </c>
      <c r="D129" s="575" t="s">
        <v>2954</v>
      </c>
      <c r="E129" s="1321"/>
      <c r="F129" s="568">
        <f t="shared" si="7"/>
        <v>0</v>
      </c>
    </row>
    <row r="130" spans="1:6" ht="12.75">
      <c r="A130" s="571" t="s">
        <v>2973</v>
      </c>
      <c r="B130" s="570" t="s">
        <v>2972</v>
      </c>
      <c r="C130" s="569">
        <v>4</v>
      </c>
      <c r="D130" s="575" t="s">
        <v>2954</v>
      </c>
      <c r="E130" s="1321"/>
      <c r="F130" s="568">
        <f t="shared" si="7"/>
        <v>0</v>
      </c>
    </row>
    <row r="131" spans="1:6" ht="12.75">
      <c r="A131" s="571" t="s">
        <v>2971</v>
      </c>
      <c r="B131" s="570" t="s">
        <v>2970</v>
      </c>
      <c r="C131" s="569">
        <v>6</v>
      </c>
      <c r="D131" s="575" t="s">
        <v>2969</v>
      </c>
      <c r="E131" s="1321"/>
      <c r="F131" s="568">
        <f t="shared" si="7"/>
        <v>0</v>
      </c>
    </row>
    <row r="132" spans="1:6" ht="12.75">
      <c r="A132" s="571" t="s">
        <v>2968</v>
      </c>
      <c r="B132" s="570" t="s">
        <v>2967</v>
      </c>
      <c r="C132" s="569">
        <v>27</v>
      </c>
      <c r="D132" s="575" t="s">
        <v>2966</v>
      </c>
      <c r="E132" s="1321"/>
      <c r="F132" s="568">
        <f t="shared" si="7"/>
        <v>0</v>
      </c>
    </row>
    <row r="133" spans="1:6" ht="12.75">
      <c r="A133" s="571"/>
      <c r="B133" s="576" t="s">
        <v>2965</v>
      </c>
      <c r="C133" s="569"/>
      <c r="D133" s="575"/>
      <c r="E133" s="1321"/>
      <c r="F133" s="568">
        <f t="shared" si="7"/>
        <v>0</v>
      </c>
    </row>
    <row r="134" spans="1:6" ht="12.75">
      <c r="A134" s="571" t="s">
        <v>2964</v>
      </c>
      <c r="B134" s="570" t="s">
        <v>2963</v>
      </c>
      <c r="C134" s="569">
        <v>36</v>
      </c>
      <c r="D134" s="575" t="s">
        <v>2962</v>
      </c>
      <c r="E134" s="1321"/>
      <c r="F134" s="568">
        <f t="shared" si="7"/>
        <v>0</v>
      </c>
    </row>
    <row r="135" spans="1:6" ht="12.75">
      <c r="A135" s="571" t="s">
        <v>2961</v>
      </c>
      <c r="B135" s="570" t="s">
        <v>2960</v>
      </c>
      <c r="C135" s="569">
        <v>5</v>
      </c>
      <c r="D135" s="575" t="s">
        <v>2954</v>
      </c>
      <c r="E135" s="1321"/>
      <c r="F135" s="568">
        <f t="shared" si="7"/>
        <v>0</v>
      </c>
    </row>
    <row r="136" spans="1:6" ht="12.75">
      <c r="A136" s="571"/>
      <c r="B136" s="576" t="s">
        <v>2959</v>
      </c>
      <c r="C136" s="570"/>
      <c r="D136" s="575"/>
      <c r="E136" s="1321"/>
      <c r="F136" s="568">
        <f t="shared" si="7"/>
        <v>0</v>
      </c>
    </row>
    <row r="137" spans="1:6" ht="12.75">
      <c r="A137" s="571" t="s">
        <v>2958</v>
      </c>
      <c r="B137" s="570" t="s">
        <v>2957</v>
      </c>
      <c r="C137" s="569">
        <v>18</v>
      </c>
      <c r="D137" s="575" t="s">
        <v>2954</v>
      </c>
      <c r="E137" s="1321"/>
      <c r="F137" s="568">
        <f t="shared" si="7"/>
        <v>0</v>
      </c>
    </row>
    <row r="138" spans="1:6" ht="12.75">
      <c r="A138" s="571" t="s">
        <v>2956</v>
      </c>
      <c r="B138" s="570" t="s">
        <v>2955</v>
      </c>
      <c r="C138" s="569">
        <v>18</v>
      </c>
      <c r="D138" s="575" t="s">
        <v>2954</v>
      </c>
      <c r="E138" s="1321"/>
      <c r="F138" s="568">
        <f t="shared" si="7"/>
        <v>0</v>
      </c>
    </row>
    <row r="139" spans="1:6" ht="13.5">
      <c r="A139" s="574" t="s">
        <v>2953</v>
      </c>
      <c r="B139" s="570"/>
      <c r="C139" s="570"/>
      <c r="D139" s="570"/>
      <c r="E139" s="1321"/>
      <c r="F139" s="568"/>
    </row>
    <row r="140" spans="1:6" ht="12.75">
      <c r="A140" s="571"/>
      <c r="B140" s="573" t="s">
        <v>2931</v>
      </c>
      <c r="C140" s="573" t="s">
        <v>2930</v>
      </c>
      <c r="D140" s="572" t="s">
        <v>2929</v>
      </c>
      <c r="E140" s="1321"/>
      <c r="F140" s="568"/>
    </row>
    <row r="141" spans="1:6" ht="12.75">
      <c r="A141" s="571"/>
      <c r="B141" s="570" t="s">
        <v>2952</v>
      </c>
      <c r="C141" s="569">
        <v>300</v>
      </c>
      <c r="D141" s="569" t="s">
        <v>2922</v>
      </c>
      <c r="E141" s="1321"/>
      <c r="F141" s="568">
        <f aca="true" t="shared" si="8" ref="F141:F150">+E141*C141</f>
        <v>0</v>
      </c>
    </row>
    <row r="142" spans="1:6" ht="12.75">
      <c r="A142" s="571"/>
      <c r="B142" s="570" t="s">
        <v>2951</v>
      </c>
      <c r="C142" s="569">
        <v>120</v>
      </c>
      <c r="D142" s="569" t="s">
        <v>2922</v>
      </c>
      <c r="E142" s="1321"/>
      <c r="F142" s="568">
        <f t="shared" si="8"/>
        <v>0</v>
      </c>
    </row>
    <row r="143" spans="1:6" ht="12.75">
      <c r="A143" s="571"/>
      <c r="B143" s="570" t="s">
        <v>2950</v>
      </c>
      <c r="C143" s="569">
        <v>180</v>
      </c>
      <c r="D143" s="569" t="s">
        <v>2922</v>
      </c>
      <c r="E143" s="1321"/>
      <c r="F143" s="568">
        <f t="shared" si="8"/>
        <v>0</v>
      </c>
    </row>
    <row r="144" spans="1:6" ht="12.75">
      <c r="A144" s="571"/>
      <c r="B144" s="570" t="s">
        <v>2949</v>
      </c>
      <c r="C144" s="569">
        <v>500</v>
      </c>
      <c r="D144" s="569" t="s">
        <v>2922</v>
      </c>
      <c r="E144" s="1321"/>
      <c r="F144" s="568">
        <f t="shared" si="8"/>
        <v>0</v>
      </c>
    </row>
    <row r="145" spans="1:6" ht="12.75">
      <c r="A145" s="571"/>
      <c r="B145" s="570" t="s">
        <v>2948</v>
      </c>
      <c r="C145" s="569">
        <v>200</v>
      </c>
      <c r="D145" s="569" t="s">
        <v>2922</v>
      </c>
      <c r="E145" s="1321"/>
      <c r="F145" s="568">
        <f t="shared" si="8"/>
        <v>0</v>
      </c>
    </row>
    <row r="146" spans="1:6" ht="12.75">
      <c r="A146" s="571"/>
      <c r="B146" s="570" t="s">
        <v>2947</v>
      </c>
      <c r="C146" s="569">
        <v>300</v>
      </c>
      <c r="D146" s="569" t="s">
        <v>2922</v>
      </c>
      <c r="E146" s="1321"/>
      <c r="F146" s="568">
        <f t="shared" si="8"/>
        <v>0</v>
      </c>
    </row>
    <row r="147" spans="1:6" ht="12.75">
      <c r="A147" s="571"/>
      <c r="B147" s="570" t="s">
        <v>2946</v>
      </c>
      <c r="C147" s="569">
        <v>120</v>
      </c>
      <c r="D147" s="569" t="s">
        <v>2922</v>
      </c>
      <c r="E147" s="1321"/>
      <c r="F147" s="568">
        <f t="shared" si="8"/>
        <v>0</v>
      </c>
    </row>
    <row r="148" spans="1:6" ht="12.75">
      <c r="A148" s="571"/>
      <c r="B148" s="570" t="s">
        <v>2945</v>
      </c>
      <c r="C148" s="569">
        <v>350</v>
      </c>
      <c r="D148" s="569" t="s">
        <v>2922</v>
      </c>
      <c r="E148" s="1321"/>
      <c r="F148" s="568">
        <f t="shared" si="8"/>
        <v>0</v>
      </c>
    </row>
    <row r="149" spans="1:6" ht="12.75">
      <c r="A149" s="571"/>
      <c r="B149" s="570" t="s">
        <v>2944</v>
      </c>
      <c r="C149" s="569">
        <v>190</v>
      </c>
      <c r="D149" s="569" t="s">
        <v>2922</v>
      </c>
      <c r="E149" s="1321"/>
      <c r="F149" s="568">
        <f t="shared" si="8"/>
        <v>0</v>
      </c>
    </row>
    <row r="150" spans="1:6" ht="12.75">
      <c r="A150" s="571"/>
      <c r="B150" s="570" t="s">
        <v>2943</v>
      </c>
      <c r="C150" s="569">
        <v>200</v>
      </c>
      <c r="D150" s="569" t="s">
        <v>2922</v>
      </c>
      <c r="E150" s="1321"/>
      <c r="F150" s="568">
        <f t="shared" si="8"/>
        <v>0</v>
      </c>
    </row>
    <row r="151" spans="1:6" ht="13.5">
      <c r="A151" s="574" t="s">
        <v>2942</v>
      </c>
      <c r="B151" s="570"/>
      <c r="C151" s="570"/>
      <c r="D151" s="570"/>
      <c r="E151" s="1321"/>
      <c r="F151" s="568"/>
    </row>
    <row r="152" spans="1:6" ht="12.75">
      <c r="A152" s="571"/>
      <c r="B152" s="573" t="s">
        <v>2931</v>
      </c>
      <c r="C152" s="573" t="s">
        <v>2930</v>
      </c>
      <c r="D152" s="572" t="s">
        <v>2929</v>
      </c>
      <c r="E152" s="1321"/>
      <c r="F152" s="568"/>
    </row>
    <row r="153" spans="1:6" ht="12.75">
      <c r="A153" s="571"/>
      <c r="B153" s="570" t="s">
        <v>2941</v>
      </c>
      <c r="C153" s="569">
        <v>120</v>
      </c>
      <c r="D153" s="569" t="s">
        <v>2922</v>
      </c>
      <c r="E153" s="1321"/>
      <c r="F153" s="568">
        <f aca="true" t="shared" si="9" ref="F153:F164">+E153*C153</f>
        <v>0</v>
      </c>
    </row>
    <row r="154" spans="1:6" ht="12.75">
      <c r="A154" s="571"/>
      <c r="B154" s="570" t="s">
        <v>2940</v>
      </c>
      <c r="C154" s="569">
        <v>300</v>
      </c>
      <c r="D154" s="569" t="s">
        <v>2922</v>
      </c>
      <c r="E154" s="1321"/>
      <c r="F154" s="568">
        <f t="shared" si="9"/>
        <v>0</v>
      </c>
    </row>
    <row r="155" spans="1:6" ht="12.75">
      <c r="A155" s="571"/>
      <c r="B155" s="570" t="s">
        <v>2927</v>
      </c>
      <c r="C155" s="569">
        <v>400</v>
      </c>
      <c r="D155" s="569" t="s">
        <v>2922</v>
      </c>
      <c r="E155" s="1321"/>
      <c r="F155" s="568">
        <f t="shared" si="9"/>
        <v>0</v>
      </c>
    </row>
    <row r="156" spans="1:6" ht="12.75">
      <c r="A156" s="571"/>
      <c r="B156" s="570" t="s">
        <v>2923</v>
      </c>
      <c r="C156" s="569">
        <v>80</v>
      </c>
      <c r="D156" s="569" t="s">
        <v>2922</v>
      </c>
      <c r="E156" s="1321"/>
      <c r="F156" s="568">
        <f t="shared" si="9"/>
        <v>0</v>
      </c>
    </row>
    <row r="157" spans="1:6" ht="12.75">
      <c r="A157" s="571"/>
      <c r="B157" s="570" t="s">
        <v>2925</v>
      </c>
      <c r="C157" s="569">
        <v>200</v>
      </c>
      <c r="D157" s="569" t="s">
        <v>2922</v>
      </c>
      <c r="E157" s="1321"/>
      <c r="F157" s="568">
        <f t="shared" si="9"/>
        <v>0</v>
      </c>
    </row>
    <row r="158" spans="1:6" ht="12.75">
      <c r="A158" s="571"/>
      <c r="B158" s="570" t="s">
        <v>2939</v>
      </c>
      <c r="C158" s="569">
        <v>100</v>
      </c>
      <c r="D158" s="569" t="s">
        <v>2922</v>
      </c>
      <c r="E158" s="1321"/>
      <c r="F158" s="568">
        <f t="shared" si="9"/>
        <v>0</v>
      </c>
    </row>
    <row r="159" spans="1:6" ht="12.75">
      <c r="A159" s="571"/>
      <c r="B159" s="570" t="s">
        <v>2938</v>
      </c>
      <c r="C159" s="569">
        <v>100</v>
      </c>
      <c r="D159" s="569" t="s">
        <v>2922</v>
      </c>
      <c r="E159" s="1321"/>
      <c r="F159" s="568">
        <f t="shared" si="9"/>
        <v>0</v>
      </c>
    </row>
    <row r="160" spans="1:6" ht="12.75">
      <c r="A160" s="571"/>
      <c r="B160" s="570" t="s">
        <v>2937</v>
      </c>
      <c r="C160" s="569">
        <v>100</v>
      </c>
      <c r="D160" s="569" t="s">
        <v>2922</v>
      </c>
      <c r="E160" s="1321"/>
      <c r="F160" s="568">
        <f t="shared" si="9"/>
        <v>0</v>
      </c>
    </row>
    <row r="161" spans="1:6" ht="12.75">
      <c r="A161" s="571"/>
      <c r="B161" s="570" t="s">
        <v>2936</v>
      </c>
      <c r="C161" s="569">
        <v>170</v>
      </c>
      <c r="D161" s="569" t="s">
        <v>2922</v>
      </c>
      <c r="E161" s="1321"/>
      <c r="F161" s="568">
        <f t="shared" si="9"/>
        <v>0</v>
      </c>
    </row>
    <row r="162" spans="1:6" ht="12.75">
      <c r="A162" s="571"/>
      <c r="B162" s="570" t="s">
        <v>2935</v>
      </c>
      <c r="C162" s="569">
        <v>170</v>
      </c>
      <c r="D162" s="569" t="s">
        <v>2922</v>
      </c>
      <c r="E162" s="1321"/>
      <c r="F162" s="568">
        <f t="shared" si="9"/>
        <v>0</v>
      </c>
    </row>
    <row r="163" spans="1:6" ht="12.75">
      <c r="A163" s="571"/>
      <c r="B163" s="570" t="s">
        <v>2934</v>
      </c>
      <c r="C163" s="569">
        <v>120</v>
      </c>
      <c r="D163" s="569" t="s">
        <v>2922</v>
      </c>
      <c r="E163" s="1321"/>
      <c r="F163" s="568">
        <f t="shared" si="9"/>
        <v>0</v>
      </c>
    </row>
    <row r="164" spans="1:6" ht="12.75">
      <c r="A164" s="571"/>
      <c r="B164" s="570" t="s">
        <v>2933</v>
      </c>
      <c r="C164" s="569">
        <v>80</v>
      </c>
      <c r="D164" s="569" t="s">
        <v>2922</v>
      </c>
      <c r="E164" s="1321"/>
      <c r="F164" s="568">
        <f t="shared" si="9"/>
        <v>0</v>
      </c>
    </row>
    <row r="165" spans="1:6" ht="13.5">
      <c r="A165" s="574" t="s">
        <v>2932</v>
      </c>
      <c r="B165" s="570"/>
      <c r="C165" s="570"/>
      <c r="D165" s="570"/>
      <c r="E165" s="1321"/>
      <c r="F165" s="568"/>
    </row>
    <row r="166" spans="1:6" ht="12.75">
      <c r="A166" s="571"/>
      <c r="B166" s="573" t="s">
        <v>2931</v>
      </c>
      <c r="C166" s="573" t="s">
        <v>2930</v>
      </c>
      <c r="D166" s="572" t="s">
        <v>2929</v>
      </c>
      <c r="E166" s="1321"/>
      <c r="F166" s="568"/>
    </row>
    <row r="167" spans="1:6" ht="12.75">
      <c r="A167" s="571"/>
      <c r="B167" s="570" t="s">
        <v>2928</v>
      </c>
      <c r="C167" s="569">
        <v>100</v>
      </c>
      <c r="D167" s="569" t="s">
        <v>2922</v>
      </c>
      <c r="E167" s="1321"/>
      <c r="F167" s="568">
        <f aca="true" t="shared" si="10" ref="F167:F172">+E167*C167</f>
        <v>0</v>
      </c>
    </row>
    <row r="168" spans="1:6" ht="12.75">
      <c r="A168" s="571"/>
      <c r="B168" s="570" t="s">
        <v>2927</v>
      </c>
      <c r="C168" s="569">
        <v>140</v>
      </c>
      <c r="D168" s="569" t="s">
        <v>2922</v>
      </c>
      <c r="E168" s="1321"/>
      <c r="F168" s="568">
        <f t="shared" si="10"/>
        <v>0</v>
      </c>
    </row>
    <row r="169" spans="1:6" ht="12.75">
      <c r="A169" s="571"/>
      <c r="B169" s="570" t="s">
        <v>2926</v>
      </c>
      <c r="C169" s="569">
        <v>80</v>
      </c>
      <c r="D169" s="569" t="s">
        <v>2922</v>
      </c>
      <c r="E169" s="1321"/>
      <c r="F169" s="568">
        <f t="shared" si="10"/>
        <v>0</v>
      </c>
    </row>
    <row r="170" spans="1:6" ht="12.75">
      <c r="A170" s="571"/>
      <c r="B170" s="570" t="s">
        <v>2925</v>
      </c>
      <c r="C170" s="569">
        <v>90</v>
      </c>
      <c r="D170" s="569" t="s">
        <v>2922</v>
      </c>
      <c r="E170" s="1321"/>
      <c r="F170" s="568">
        <f t="shared" si="10"/>
        <v>0</v>
      </c>
    </row>
    <row r="171" spans="1:6" ht="12.75">
      <c r="A171" s="571"/>
      <c r="B171" s="570" t="s">
        <v>2924</v>
      </c>
      <c r="C171" s="569">
        <v>70</v>
      </c>
      <c r="D171" s="569" t="s">
        <v>2922</v>
      </c>
      <c r="E171" s="1321"/>
      <c r="F171" s="568">
        <f t="shared" si="10"/>
        <v>0</v>
      </c>
    </row>
    <row r="172" spans="1:6" ht="12.75">
      <c r="A172" s="571"/>
      <c r="B172" s="570" t="s">
        <v>2923</v>
      </c>
      <c r="C172" s="569">
        <v>40</v>
      </c>
      <c r="D172" s="569" t="s">
        <v>2922</v>
      </c>
      <c r="E172" s="1321"/>
      <c r="F172" s="568">
        <f t="shared" si="10"/>
        <v>0</v>
      </c>
    </row>
    <row r="173" spans="1:6" s="563" customFormat="1" ht="14.25">
      <c r="A173" s="565" t="s">
        <v>1386</v>
      </c>
      <c r="B173" s="567"/>
      <c r="C173" s="567"/>
      <c r="D173" s="566"/>
      <c r="E173" s="1325"/>
      <c r="F173" s="564">
        <f>SUM(F110:F172)</f>
        <v>0</v>
      </c>
    </row>
    <row r="174" spans="1:6" ht="12.75">
      <c r="A174" s="562" t="s">
        <v>2921</v>
      </c>
      <c r="B174" s="561"/>
      <c r="C174" s="561"/>
      <c r="D174" s="560"/>
      <c r="E174" s="1319"/>
      <c r="F174" s="559"/>
    </row>
    <row r="175" spans="1:6" ht="13.5" thickBot="1">
      <c r="A175" s="558" t="s">
        <v>2920</v>
      </c>
      <c r="B175" s="558"/>
      <c r="C175" s="558" t="s">
        <v>17</v>
      </c>
      <c r="D175" s="557">
        <v>1</v>
      </c>
      <c r="E175" s="1326"/>
      <c r="F175" s="556">
        <f>+D175*E175</f>
        <v>0</v>
      </c>
    </row>
    <row r="176" spans="1:6" ht="21" thickBot="1">
      <c r="A176" s="1577" t="s">
        <v>1254</v>
      </c>
      <c r="B176" s="1578"/>
      <c r="C176" s="1578"/>
      <c r="D176" s="1579"/>
      <c r="E176" s="1580">
        <f>+F175+F173+F108+F41+F37+F60</f>
        <v>0</v>
      </c>
      <c r="F176" s="1581"/>
    </row>
  </sheetData>
  <sheetProtection algorithmName="SHA-512" hashValue="1H8TRIiQmBHr0K5W5O2wx48qPXueEnB5HzdAqoRmPLbYnHXW0cwh+zwF2eMqzuUiPeWIp+J2GA2qL/bvecY+EA==" saltValue="DGe4mKgJLpo1q5XEks9hOw==" spinCount="100000" sheet="1" selectLockedCells="1"/>
  <mergeCells count="15">
    <mergeCell ref="E176:F176"/>
    <mergeCell ref="A35:D35"/>
    <mergeCell ref="A40:D40"/>
    <mergeCell ref="A44:D44"/>
    <mergeCell ref="A46:D46"/>
    <mergeCell ref="A22:D22"/>
    <mergeCell ref="A27:D27"/>
    <mergeCell ref="A55:D55"/>
    <mergeCell ref="A58:D58"/>
    <mergeCell ref="A176:D176"/>
    <mergeCell ref="A1:F1"/>
    <mergeCell ref="A4:D4"/>
    <mergeCell ref="A9:D9"/>
    <mergeCell ref="A10:D10"/>
    <mergeCell ref="A19:D19"/>
  </mergeCells>
  <printOptions horizontalCentered="1"/>
  <pageMargins left="0.9055118110236221" right="0.7086614173228347" top="0.5118110236220472" bottom="0.5118110236220472" header="0.31496062992125984" footer="0.31496062992125984"/>
  <pageSetup firstPageNumber="1" useFirstPageNumber="1" fitToHeight="0" fitToWidth="1" horizontalDpi="300" verticalDpi="300" orientation="landscape" paperSize="9" scale="84" r:id="rId1"/>
  <headerFooter scaleWithDoc="0" alignWithMargins="0">
    <oddFooter>&amp;C&amp;A&amp;RStránka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34"/>
  <sheetViews>
    <sheetView zoomScaleSheetLayoutView="100" workbookViewId="0" topLeftCell="F1">
      <pane ySplit="2" topLeftCell="A102" activePane="bottomLeft" state="frozen"/>
      <selection pane="topLeft" activeCell="F1" sqref="F1"/>
      <selection pane="bottomLeft" activeCell="J131" sqref="J131"/>
    </sheetView>
  </sheetViews>
  <sheetFormatPr defaultColWidth="9.140625" defaultRowHeight="12.75" outlineLevelRow="2"/>
  <cols>
    <col min="1" max="5" width="9.140625" style="9" hidden="1" customWidth="1"/>
    <col min="6" max="6" width="8.57421875" style="43" customWidth="1"/>
    <col min="7" max="7" width="61.7109375" style="39" customWidth="1"/>
    <col min="8" max="8" width="4.28125" style="40" customWidth="1"/>
    <col min="9" max="9" width="13.7109375" style="41" customWidth="1"/>
    <col min="10" max="10" width="12.421875" style="42" customWidth="1"/>
    <col min="11" max="11" width="15.7109375" style="381" customWidth="1"/>
    <col min="12" max="12" width="9.421875" style="9" customWidth="1"/>
    <col min="13" max="16384" width="9.140625" style="9" customWidth="1"/>
  </cols>
  <sheetData>
    <row r="1" spans="6:11" ht="27.95" customHeight="1" thickBot="1">
      <c r="F1" s="1406" t="s">
        <v>772</v>
      </c>
      <c r="G1" s="1406"/>
      <c r="H1" s="1406"/>
      <c r="I1" s="1406"/>
      <c r="J1" s="1406"/>
      <c r="K1" s="1406"/>
    </row>
    <row r="2" spans="6:11" s="11" customFormat="1" ht="22.7" customHeight="1" thickBot="1">
      <c r="F2" s="46" t="s">
        <v>2</v>
      </c>
      <c r="G2" s="47" t="s">
        <v>0</v>
      </c>
      <c r="H2" s="46" t="s">
        <v>5</v>
      </c>
      <c r="I2" s="46" t="s">
        <v>6</v>
      </c>
      <c r="J2" s="46" t="s">
        <v>7</v>
      </c>
      <c r="K2" s="375" t="s">
        <v>1</v>
      </c>
    </row>
    <row r="3" spans="6:11" s="12" customFormat="1" ht="16.5" customHeight="1" outlineLevel="1">
      <c r="F3" s="71"/>
      <c r="G3" s="51" t="s">
        <v>43</v>
      </c>
      <c r="H3" s="44"/>
      <c r="I3" s="45"/>
      <c r="J3" s="1198"/>
      <c r="K3" s="376"/>
    </row>
    <row r="4" spans="6:11" s="12" customFormat="1" ht="16.5" customHeight="1" outlineLevel="1">
      <c r="F4" s="61"/>
      <c r="G4" s="13" t="s">
        <v>8</v>
      </c>
      <c r="H4" s="10"/>
      <c r="I4" s="14"/>
      <c r="J4" s="1199"/>
      <c r="K4" s="377"/>
    </row>
    <row r="5" spans="6:11" s="12" customFormat="1" ht="28.5" customHeight="1" outlineLevel="1">
      <c r="F5" s="62"/>
      <c r="G5" s="4" t="s">
        <v>83</v>
      </c>
      <c r="H5" s="15"/>
      <c r="I5" s="14"/>
      <c r="J5" s="1200"/>
      <c r="K5" s="378">
        <f>+J5*I5</f>
        <v>0</v>
      </c>
    </row>
    <row r="6" spans="6:11" s="12" customFormat="1" ht="12.6" customHeight="1" outlineLevel="1">
      <c r="F6" s="72">
        <v>1</v>
      </c>
      <c r="G6" s="4" t="s">
        <v>53</v>
      </c>
      <c r="H6" s="16" t="s">
        <v>14</v>
      </c>
      <c r="I6" s="17">
        <v>172</v>
      </c>
      <c r="J6" s="1201"/>
      <c r="K6" s="378">
        <f aca="true" t="shared" si="0" ref="K6:K69">+J6*I6</f>
        <v>0</v>
      </c>
    </row>
    <row r="7" spans="1:11" s="3" customFormat="1" ht="12.75" customHeight="1" outlineLevel="2">
      <c r="A7" s="3" t="s">
        <v>9</v>
      </c>
      <c r="B7" s="3" t="s">
        <v>10</v>
      </c>
      <c r="C7" s="3" t="s">
        <v>11</v>
      </c>
      <c r="D7" s="3" t="s">
        <v>12</v>
      </c>
      <c r="E7" s="3" t="s">
        <v>13</v>
      </c>
      <c r="F7" s="63">
        <v>2</v>
      </c>
      <c r="G7" s="4" t="s">
        <v>54</v>
      </c>
      <c r="H7" s="16" t="s">
        <v>14</v>
      </c>
      <c r="I7" s="17">
        <v>45</v>
      </c>
      <c r="J7" s="1202"/>
      <c r="K7" s="378">
        <f t="shared" si="0"/>
        <v>0</v>
      </c>
    </row>
    <row r="8" spans="6:11" s="3" customFormat="1" ht="24" outlineLevel="2">
      <c r="F8" s="63"/>
      <c r="G8" s="4" t="s">
        <v>82</v>
      </c>
      <c r="H8" s="16"/>
      <c r="I8" s="18"/>
      <c r="J8" s="1202"/>
      <c r="K8" s="378">
        <f t="shared" si="0"/>
        <v>0</v>
      </c>
    </row>
    <row r="9" spans="6:11" s="3" customFormat="1" ht="12" outlineLevel="2">
      <c r="F9" s="63">
        <v>3</v>
      </c>
      <c r="G9" s="4" t="s">
        <v>53</v>
      </c>
      <c r="H9" s="16" t="s">
        <v>14</v>
      </c>
      <c r="I9" s="18">
        <v>70</v>
      </c>
      <c r="J9" s="1202"/>
      <c r="K9" s="378">
        <f t="shared" si="0"/>
        <v>0</v>
      </c>
    </row>
    <row r="10" spans="6:11" s="3" customFormat="1" ht="12" outlineLevel="2">
      <c r="F10" s="63">
        <v>4</v>
      </c>
      <c r="G10" s="4" t="s">
        <v>54</v>
      </c>
      <c r="H10" s="16" t="s">
        <v>14</v>
      </c>
      <c r="I10" s="18">
        <v>35</v>
      </c>
      <c r="J10" s="1202"/>
      <c r="K10" s="378">
        <f t="shared" si="0"/>
        <v>0</v>
      </c>
    </row>
    <row r="11" spans="6:11" s="3" customFormat="1" ht="12" outlineLevel="2">
      <c r="F11" s="63">
        <v>5</v>
      </c>
      <c r="G11" s="4" t="s">
        <v>55</v>
      </c>
      <c r="H11" s="16" t="s">
        <v>14</v>
      </c>
      <c r="I11" s="18">
        <v>7</v>
      </c>
      <c r="J11" s="1202"/>
      <c r="K11" s="378">
        <f t="shared" si="0"/>
        <v>0</v>
      </c>
    </row>
    <row r="12" spans="6:11" s="3" customFormat="1" ht="12" outlineLevel="2">
      <c r="F12" s="63">
        <v>6</v>
      </c>
      <c r="G12" s="4" t="s">
        <v>57</v>
      </c>
      <c r="H12" s="16" t="s">
        <v>14</v>
      </c>
      <c r="I12" s="18">
        <v>15</v>
      </c>
      <c r="J12" s="1202"/>
      <c r="K12" s="378">
        <f t="shared" si="0"/>
        <v>0</v>
      </c>
    </row>
    <row r="13" spans="6:11" s="3" customFormat="1" ht="12" outlineLevel="2">
      <c r="F13" s="63">
        <v>7</v>
      </c>
      <c r="G13" s="4" t="s">
        <v>56</v>
      </c>
      <c r="H13" s="16" t="s">
        <v>14</v>
      </c>
      <c r="I13" s="18">
        <v>55</v>
      </c>
      <c r="J13" s="1202"/>
      <c r="K13" s="378">
        <f t="shared" si="0"/>
        <v>0</v>
      </c>
    </row>
    <row r="14" spans="6:11" s="20" customFormat="1" ht="36" customHeight="1" outlineLevel="2">
      <c r="F14" s="64"/>
      <c r="G14" s="4" t="s">
        <v>129</v>
      </c>
      <c r="H14" s="19"/>
      <c r="I14" s="18"/>
      <c r="J14" s="1203"/>
      <c r="K14" s="378">
        <f t="shared" si="0"/>
        <v>0</v>
      </c>
    </row>
    <row r="15" spans="6:11" s="20" customFormat="1" ht="12" customHeight="1" outlineLevel="2">
      <c r="F15" s="64">
        <v>8</v>
      </c>
      <c r="G15" s="4" t="s">
        <v>53</v>
      </c>
      <c r="H15" s="19" t="s">
        <v>14</v>
      </c>
      <c r="I15" s="17">
        <v>117</v>
      </c>
      <c r="J15" s="1202"/>
      <c r="K15" s="378">
        <f t="shared" si="0"/>
        <v>0</v>
      </c>
    </row>
    <row r="16" spans="6:11" s="20" customFormat="1" ht="12" customHeight="1" outlineLevel="2">
      <c r="F16" s="64">
        <v>9</v>
      </c>
      <c r="G16" s="4" t="s">
        <v>128</v>
      </c>
      <c r="H16" s="19" t="s">
        <v>14</v>
      </c>
      <c r="I16" s="17">
        <v>117</v>
      </c>
      <c r="J16" s="1202"/>
      <c r="K16" s="378">
        <f t="shared" si="0"/>
        <v>0</v>
      </c>
    </row>
    <row r="17" spans="6:11" s="20" customFormat="1" ht="12.6" customHeight="1" outlineLevel="2">
      <c r="F17" s="64">
        <v>10</v>
      </c>
      <c r="G17" s="4" t="s">
        <v>54</v>
      </c>
      <c r="H17" s="19" t="s">
        <v>14</v>
      </c>
      <c r="I17" s="17">
        <v>58</v>
      </c>
      <c r="J17" s="1202"/>
      <c r="K17" s="378">
        <f t="shared" si="0"/>
        <v>0</v>
      </c>
    </row>
    <row r="18" spans="6:11" s="20" customFormat="1" ht="12.6" customHeight="1" outlineLevel="2">
      <c r="F18" s="64">
        <v>11</v>
      </c>
      <c r="G18" s="4" t="s">
        <v>127</v>
      </c>
      <c r="H18" s="19" t="s">
        <v>14</v>
      </c>
      <c r="I18" s="17">
        <v>58</v>
      </c>
      <c r="J18" s="1202"/>
      <c r="K18" s="378">
        <f t="shared" si="0"/>
        <v>0</v>
      </c>
    </row>
    <row r="19" spans="6:11" s="20" customFormat="1" ht="12.6" customHeight="1" outlineLevel="2">
      <c r="F19" s="64">
        <v>12</v>
      </c>
      <c r="G19" s="4" t="s">
        <v>55</v>
      </c>
      <c r="H19" s="19" t="s">
        <v>14</v>
      </c>
      <c r="I19" s="17">
        <v>15</v>
      </c>
      <c r="J19" s="1202"/>
      <c r="K19" s="378">
        <f t="shared" si="0"/>
        <v>0</v>
      </c>
    </row>
    <row r="20" spans="6:11" s="20" customFormat="1" ht="12.6" customHeight="1" outlineLevel="2">
      <c r="F20" s="64">
        <v>13</v>
      </c>
      <c r="G20" s="4" t="s">
        <v>125</v>
      </c>
      <c r="H20" s="19" t="s">
        <v>14</v>
      </c>
      <c r="I20" s="17">
        <v>15</v>
      </c>
      <c r="J20" s="1202"/>
      <c r="K20" s="378">
        <f t="shared" si="0"/>
        <v>0</v>
      </c>
    </row>
    <row r="21" spans="6:11" s="20" customFormat="1" ht="12.75" customHeight="1" outlineLevel="2">
      <c r="F21" s="64">
        <v>14</v>
      </c>
      <c r="G21" s="4" t="s">
        <v>57</v>
      </c>
      <c r="H21" s="16" t="s">
        <v>14</v>
      </c>
      <c r="I21" s="17">
        <v>35</v>
      </c>
      <c r="J21" s="1202"/>
      <c r="K21" s="378">
        <f t="shared" si="0"/>
        <v>0</v>
      </c>
    </row>
    <row r="22" spans="6:11" s="20" customFormat="1" ht="12.75" customHeight="1" outlineLevel="2">
      <c r="F22" s="64">
        <v>15</v>
      </c>
      <c r="G22" s="4" t="s">
        <v>126</v>
      </c>
      <c r="H22" s="16" t="s">
        <v>14</v>
      </c>
      <c r="I22" s="17">
        <v>35</v>
      </c>
      <c r="J22" s="1202"/>
      <c r="K22" s="378">
        <f t="shared" si="0"/>
        <v>0</v>
      </c>
    </row>
    <row r="23" spans="6:11" s="20" customFormat="1" ht="30.75" customHeight="1" outlineLevel="2">
      <c r="F23" s="63"/>
      <c r="G23" s="4" t="s">
        <v>120</v>
      </c>
      <c r="H23" s="16"/>
      <c r="I23" s="17"/>
      <c r="J23" s="1202"/>
      <c r="K23" s="378">
        <f t="shared" si="0"/>
        <v>0</v>
      </c>
    </row>
    <row r="24" spans="6:11" s="20" customFormat="1" ht="15" customHeight="1" outlineLevel="2">
      <c r="F24" s="63">
        <v>16</v>
      </c>
      <c r="G24" s="4" t="s">
        <v>85</v>
      </c>
      <c r="H24" s="16" t="s">
        <v>14</v>
      </c>
      <c r="I24" s="17">
        <v>20</v>
      </c>
      <c r="J24" s="1202"/>
      <c r="K24" s="378">
        <f t="shared" si="0"/>
        <v>0</v>
      </c>
    </row>
    <row r="25" spans="6:11" s="20" customFormat="1" ht="15" customHeight="1" outlineLevel="2">
      <c r="F25" s="63">
        <v>17</v>
      </c>
      <c r="G25" s="4" t="s">
        <v>58</v>
      </c>
      <c r="H25" s="16" t="s">
        <v>14</v>
      </c>
      <c r="I25" s="17">
        <v>29</v>
      </c>
      <c r="J25" s="1202"/>
      <c r="K25" s="378">
        <f t="shared" si="0"/>
        <v>0</v>
      </c>
    </row>
    <row r="26" spans="6:11" s="20" customFormat="1" ht="12.75" customHeight="1" outlineLevel="2">
      <c r="F26" s="63">
        <v>18</v>
      </c>
      <c r="G26" s="4" t="s">
        <v>86</v>
      </c>
      <c r="H26" s="16" t="s">
        <v>14</v>
      </c>
      <c r="I26" s="17">
        <v>1</v>
      </c>
      <c r="J26" s="1202"/>
      <c r="K26" s="378">
        <f t="shared" si="0"/>
        <v>0</v>
      </c>
    </row>
    <row r="27" spans="6:11" s="12" customFormat="1" ht="16.5" customHeight="1" outlineLevel="1">
      <c r="F27" s="64"/>
      <c r="G27" s="21" t="s">
        <v>16</v>
      </c>
      <c r="H27" s="22"/>
      <c r="I27" s="14"/>
      <c r="J27" s="1204"/>
      <c r="K27" s="378">
        <f t="shared" si="0"/>
        <v>0</v>
      </c>
    </row>
    <row r="28" spans="6:11" s="12" customFormat="1" ht="12.75" customHeight="1" outlineLevel="1">
      <c r="F28" s="64">
        <v>19</v>
      </c>
      <c r="G28" s="23" t="s">
        <v>99</v>
      </c>
      <c r="H28" s="16" t="s">
        <v>15</v>
      </c>
      <c r="I28" s="17">
        <v>35</v>
      </c>
      <c r="J28" s="1202"/>
      <c r="K28" s="378">
        <f t="shared" si="0"/>
        <v>0</v>
      </c>
    </row>
    <row r="29" spans="6:11" s="12" customFormat="1" ht="12.75" customHeight="1" outlineLevel="1">
      <c r="F29" s="64">
        <v>20</v>
      </c>
      <c r="G29" s="23" t="s">
        <v>59</v>
      </c>
      <c r="H29" s="16" t="s">
        <v>15</v>
      </c>
      <c r="I29" s="17">
        <v>8</v>
      </c>
      <c r="J29" s="1202"/>
      <c r="K29" s="378">
        <f t="shared" si="0"/>
        <v>0</v>
      </c>
    </row>
    <row r="30" spans="6:11" s="12" customFormat="1" ht="12.75" customHeight="1" outlineLevel="1">
      <c r="F30" s="64">
        <v>21</v>
      </c>
      <c r="G30" s="23" t="s">
        <v>106</v>
      </c>
      <c r="H30" s="16" t="s">
        <v>15</v>
      </c>
      <c r="I30" s="17">
        <v>2</v>
      </c>
      <c r="J30" s="1202"/>
      <c r="K30" s="378">
        <f t="shared" si="0"/>
        <v>0</v>
      </c>
    </row>
    <row r="31" spans="6:11" s="12" customFormat="1" ht="12.75" customHeight="1" outlineLevel="1">
      <c r="F31" s="64">
        <v>22</v>
      </c>
      <c r="G31" s="23" t="s">
        <v>60</v>
      </c>
      <c r="H31" s="16" t="s">
        <v>15</v>
      </c>
      <c r="I31" s="17">
        <v>4</v>
      </c>
      <c r="J31" s="1202"/>
      <c r="K31" s="378">
        <f t="shared" si="0"/>
        <v>0</v>
      </c>
    </row>
    <row r="32" spans="6:11" s="12" customFormat="1" ht="12.75" customHeight="1" outlineLevel="1">
      <c r="F32" s="64">
        <v>23</v>
      </c>
      <c r="G32" s="23" t="s">
        <v>61</v>
      </c>
      <c r="H32" s="16" t="s">
        <v>15</v>
      </c>
      <c r="I32" s="17">
        <v>9</v>
      </c>
      <c r="J32" s="1202"/>
      <c r="K32" s="378">
        <f t="shared" si="0"/>
        <v>0</v>
      </c>
    </row>
    <row r="33" spans="6:11" s="12" customFormat="1" ht="12.75" customHeight="1" outlineLevel="1">
      <c r="F33" s="64">
        <v>24</v>
      </c>
      <c r="G33" s="23" t="s">
        <v>62</v>
      </c>
      <c r="H33" s="16" t="s">
        <v>15</v>
      </c>
      <c r="I33" s="17">
        <v>13</v>
      </c>
      <c r="J33" s="1202"/>
      <c r="K33" s="378">
        <f t="shared" si="0"/>
        <v>0</v>
      </c>
    </row>
    <row r="34" spans="6:11" s="12" customFormat="1" ht="12.75" customHeight="1" outlineLevel="1">
      <c r="F34" s="64">
        <v>25</v>
      </c>
      <c r="G34" s="23" t="s">
        <v>63</v>
      </c>
      <c r="H34" s="16" t="s">
        <v>15</v>
      </c>
      <c r="I34" s="17">
        <v>4</v>
      </c>
      <c r="J34" s="1202"/>
      <c r="K34" s="378">
        <f t="shared" si="0"/>
        <v>0</v>
      </c>
    </row>
    <row r="35" spans="6:11" s="12" customFormat="1" ht="12.75" customHeight="1" outlineLevel="1">
      <c r="F35" s="64">
        <v>26</v>
      </c>
      <c r="G35" s="23" t="s">
        <v>64</v>
      </c>
      <c r="H35" s="16" t="s">
        <v>15</v>
      </c>
      <c r="I35" s="17">
        <v>3</v>
      </c>
      <c r="J35" s="1202"/>
      <c r="K35" s="378">
        <f t="shared" si="0"/>
        <v>0</v>
      </c>
    </row>
    <row r="36" spans="6:11" s="12" customFormat="1" ht="12.75" customHeight="1" outlineLevel="1">
      <c r="F36" s="64">
        <v>27</v>
      </c>
      <c r="G36" s="23" t="s">
        <v>65</v>
      </c>
      <c r="H36" s="16" t="s">
        <v>15</v>
      </c>
      <c r="I36" s="17">
        <v>1</v>
      </c>
      <c r="J36" s="1202"/>
      <c r="K36" s="378">
        <f t="shared" si="0"/>
        <v>0</v>
      </c>
    </row>
    <row r="37" spans="6:11" s="12" customFormat="1" ht="12.75" customHeight="1" outlineLevel="1">
      <c r="F37" s="64">
        <v>28</v>
      </c>
      <c r="G37" s="23" t="s">
        <v>28</v>
      </c>
      <c r="H37" s="16" t="s">
        <v>15</v>
      </c>
      <c r="I37" s="17">
        <v>1</v>
      </c>
      <c r="J37" s="1202"/>
      <c r="K37" s="378">
        <f t="shared" si="0"/>
        <v>0</v>
      </c>
    </row>
    <row r="38" spans="6:11" s="12" customFormat="1" ht="12.75" customHeight="1" outlineLevel="1">
      <c r="F38" s="64">
        <v>29</v>
      </c>
      <c r="G38" s="23" t="s">
        <v>116</v>
      </c>
      <c r="H38" s="16" t="s">
        <v>15</v>
      </c>
      <c r="I38" s="17">
        <v>1</v>
      </c>
      <c r="J38" s="1202"/>
      <c r="K38" s="378">
        <f t="shared" si="0"/>
        <v>0</v>
      </c>
    </row>
    <row r="39" spans="6:11" s="12" customFormat="1" ht="12.75" customHeight="1" outlineLevel="1">
      <c r="F39" s="64">
        <v>30</v>
      </c>
      <c r="G39" s="23" t="s">
        <v>29</v>
      </c>
      <c r="H39" s="16" t="s">
        <v>15</v>
      </c>
      <c r="I39" s="17">
        <v>1</v>
      </c>
      <c r="J39" s="1202"/>
      <c r="K39" s="378">
        <f t="shared" si="0"/>
        <v>0</v>
      </c>
    </row>
    <row r="40" spans="6:11" s="12" customFormat="1" ht="12.75" customHeight="1" outlineLevel="1">
      <c r="F40" s="64">
        <v>31</v>
      </c>
      <c r="G40" s="23" t="s">
        <v>30</v>
      </c>
      <c r="H40" s="16" t="s">
        <v>15</v>
      </c>
      <c r="I40" s="17">
        <v>1</v>
      </c>
      <c r="J40" s="1202"/>
      <c r="K40" s="378">
        <f t="shared" si="0"/>
        <v>0</v>
      </c>
    </row>
    <row r="41" spans="6:11" s="12" customFormat="1" ht="12.75" customHeight="1" outlineLevel="1">
      <c r="F41" s="64">
        <v>32</v>
      </c>
      <c r="G41" s="23" t="s">
        <v>31</v>
      </c>
      <c r="H41" s="16" t="s">
        <v>15</v>
      </c>
      <c r="I41" s="17">
        <v>1</v>
      </c>
      <c r="J41" s="1202"/>
      <c r="K41" s="378">
        <f t="shared" si="0"/>
        <v>0</v>
      </c>
    </row>
    <row r="42" spans="6:11" s="12" customFormat="1" ht="12.75" customHeight="1" outlineLevel="1">
      <c r="F42" s="64">
        <v>33</v>
      </c>
      <c r="G42" s="23" t="s">
        <v>67</v>
      </c>
      <c r="H42" s="16" t="s">
        <v>15</v>
      </c>
      <c r="I42" s="17">
        <v>6</v>
      </c>
      <c r="J42" s="1202"/>
      <c r="K42" s="378">
        <f t="shared" si="0"/>
        <v>0</v>
      </c>
    </row>
    <row r="43" spans="6:11" s="12" customFormat="1" ht="12.75" customHeight="1" outlineLevel="1">
      <c r="F43" s="64">
        <v>34</v>
      </c>
      <c r="G43" s="23" t="s">
        <v>84</v>
      </c>
      <c r="H43" s="16" t="s">
        <v>15</v>
      </c>
      <c r="I43" s="17">
        <v>2</v>
      </c>
      <c r="J43" s="1202"/>
      <c r="K43" s="378">
        <f t="shared" si="0"/>
        <v>0</v>
      </c>
    </row>
    <row r="44" spans="6:11" s="12" customFormat="1" ht="12.75" customHeight="1" outlineLevel="1">
      <c r="F44" s="64">
        <v>35</v>
      </c>
      <c r="G44" s="23" t="s">
        <v>118</v>
      </c>
      <c r="H44" s="16" t="s">
        <v>15</v>
      </c>
      <c r="I44" s="17">
        <v>1</v>
      </c>
      <c r="J44" s="1202"/>
      <c r="K44" s="378">
        <f t="shared" si="0"/>
        <v>0</v>
      </c>
    </row>
    <row r="45" spans="6:11" s="12" customFormat="1" ht="12.75" customHeight="1" outlineLevel="1">
      <c r="F45" s="64">
        <v>36</v>
      </c>
      <c r="G45" s="23" t="s">
        <v>117</v>
      </c>
      <c r="H45" s="16" t="s">
        <v>15</v>
      </c>
      <c r="I45" s="17">
        <v>1</v>
      </c>
      <c r="J45" s="1202"/>
      <c r="K45" s="378">
        <f t="shared" si="0"/>
        <v>0</v>
      </c>
    </row>
    <row r="46" spans="6:11" s="12" customFormat="1" ht="12.75" customHeight="1" outlineLevel="1">
      <c r="F46" s="64">
        <v>37</v>
      </c>
      <c r="G46" s="23" t="s">
        <v>119</v>
      </c>
      <c r="H46" s="16" t="s">
        <v>17</v>
      </c>
      <c r="I46" s="17">
        <v>1</v>
      </c>
      <c r="J46" s="1202"/>
      <c r="K46" s="378">
        <f t="shared" si="0"/>
        <v>0</v>
      </c>
    </row>
    <row r="47" spans="6:11" s="3" customFormat="1" ht="12" outlineLevel="2">
      <c r="F47" s="73">
        <v>38</v>
      </c>
      <c r="G47" s="24" t="s">
        <v>66</v>
      </c>
      <c r="H47" s="19" t="s">
        <v>15</v>
      </c>
      <c r="I47" s="17">
        <v>1</v>
      </c>
      <c r="J47" s="1202"/>
      <c r="K47" s="378">
        <f t="shared" si="0"/>
        <v>0</v>
      </c>
    </row>
    <row r="48" spans="6:11" s="3" customFormat="1" ht="12" outlineLevel="2">
      <c r="F48" s="64">
        <v>39</v>
      </c>
      <c r="G48" s="23" t="s">
        <v>94</v>
      </c>
      <c r="H48" s="16" t="s">
        <v>15</v>
      </c>
      <c r="I48" s="17">
        <v>0</v>
      </c>
      <c r="J48" s="1202"/>
      <c r="K48" s="378">
        <f t="shared" si="0"/>
        <v>0</v>
      </c>
    </row>
    <row r="49" spans="6:11" s="3" customFormat="1" ht="12" outlineLevel="2">
      <c r="F49" s="64">
        <v>40</v>
      </c>
      <c r="G49" s="24" t="s">
        <v>34</v>
      </c>
      <c r="H49" s="19" t="s">
        <v>15</v>
      </c>
      <c r="I49" s="17">
        <v>2</v>
      </c>
      <c r="J49" s="1202"/>
      <c r="K49" s="378">
        <f t="shared" si="0"/>
        <v>0</v>
      </c>
    </row>
    <row r="50" spans="6:11" s="3" customFormat="1" ht="12" outlineLevel="2">
      <c r="F50" s="64">
        <v>41</v>
      </c>
      <c r="G50" s="23" t="s">
        <v>32</v>
      </c>
      <c r="H50" s="16" t="s">
        <v>15</v>
      </c>
      <c r="I50" s="17">
        <v>36</v>
      </c>
      <c r="J50" s="1202"/>
      <c r="K50" s="378">
        <f t="shared" si="0"/>
        <v>0</v>
      </c>
    </row>
    <row r="51" spans="6:11" s="3" customFormat="1" ht="12" outlineLevel="2">
      <c r="F51" s="64">
        <v>42</v>
      </c>
      <c r="G51" s="23" t="s">
        <v>104</v>
      </c>
      <c r="H51" s="16" t="s">
        <v>15</v>
      </c>
      <c r="I51" s="17">
        <v>5</v>
      </c>
      <c r="J51" s="1202"/>
      <c r="K51" s="378">
        <f t="shared" si="0"/>
        <v>0</v>
      </c>
    </row>
    <row r="52" spans="6:11" s="3" customFormat="1" ht="12" outlineLevel="2">
      <c r="F52" s="64">
        <v>43</v>
      </c>
      <c r="G52" s="23" t="s">
        <v>122</v>
      </c>
      <c r="H52" s="16" t="s">
        <v>15</v>
      </c>
      <c r="I52" s="17">
        <v>4</v>
      </c>
      <c r="J52" s="1202"/>
      <c r="K52" s="378">
        <f t="shared" si="0"/>
        <v>0</v>
      </c>
    </row>
    <row r="53" spans="6:11" s="3" customFormat="1" ht="12" outlineLevel="2">
      <c r="F53" s="64">
        <v>44</v>
      </c>
      <c r="G53" s="23" t="s">
        <v>93</v>
      </c>
      <c r="H53" s="16" t="s">
        <v>17</v>
      </c>
      <c r="I53" s="17">
        <v>1</v>
      </c>
      <c r="J53" s="1202"/>
      <c r="K53" s="378">
        <f t="shared" si="0"/>
        <v>0</v>
      </c>
    </row>
    <row r="54" spans="6:11" s="3" customFormat="1" ht="12" outlineLevel="2">
      <c r="F54" s="74">
        <v>45</v>
      </c>
      <c r="G54" s="25" t="s">
        <v>89</v>
      </c>
      <c r="H54" s="26" t="s">
        <v>17</v>
      </c>
      <c r="I54" s="27">
        <v>1</v>
      </c>
      <c r="J54" s="1202"/>
      <c r="K54" s="378">
        <f t="shared" si="0"/>
        <v>0</v>
      </c>
    </row>
    <row r="55" spans="6:11" s="3" customFormat="1" ht="12" outlineLevel="2">
      <c r="F55" s="74">
        <v>46</v>
      </c>
      <c r="G55" s="25" t="s">
        <v>91</v>
      </c>
      <c r="H55" s="26" t="s">
        <v>17</v>
      </c>
      <c r="I55" s="27">
        <v>1</v>
      </c>
      <c r="J55" s="1202"/>
      <c r="K55" s="378">
        <f t="shared" si="0"/>
        <v>0</v>
      </c>
    </row>
    <row r="56" spans="6:11" s="3" customFormat="1" ht="12" outlineLevel="2">
      <c r="F56" s="75">
        <v>47</v>
      </c>
      <c r="G56" s="25" t="s">
        <v>90</v>
      </c>
      <c r="H56" s="26" t="s">
        <v>17</v>
      </c>
      <c r="I56" s="27">
        <v>1</v>
      </c>
      <c r="J56" s="1202"/>
      <c r="K56" s="378">
        <f t="shared" si="0"/>
        <v>0</v>
      </c>
    </row>
    <row r="57" spans="6:11" s="3" customFormat="1" ht="16.5" customHeight="1" outlineLevel="2">
      <c r="F57" s="63"/>
      <c r="G57" s="21" t="s">
        <v>27</v>
      </c>
      <c r="H57" s="16"/>
      <c r="I57" s="17"/>
      <c r="J57" s="1202"/>
      <c r="K57" s="378">
        <f t="shared" si="0"/>
        <v>0</v>
      </c>
    </row>
    <row r="58" spans="6:11" s="3" customFormat="1" ht="24" outlineLevel="2">
      <c r="F58" s="63">
        <v>48</v>
      </c>
      <c r="G58" s="23" t="s">
        <v>130</v>
      </c>
      <c r="H58" s="16" t="s">
        <v>15</v>
      </c>
      <c r="I58" s="17">
        <v>1</v>
      </c>
      <c r="J58" s="1202"/>
      <c r="K58" s="378">
        <f t="shared" si="0"/>
        <v>0</v>
      </c>
    </row>
    <row r="59" spans="6:11" s="3" customFormat="1" ht="16.5" customHeight="1" outlineLevel="2">
      <c r="F59" s="63"/>
      <c r="G59" s="21" t="s">
        <v>33</v>
      </c>
      <c r="H59" s="16"/>
      <c r="I59" s="17"/>
      <c r="J59" s="1202"/>
      <c r="K59" s="378">
        <f t="shared" si="0"/>
        <v>0</v>
      </c>
    </row>
    <row r="60" spans="6:11" s="3" customFormat="1" ht="24.6" customHeight="1" outlineLevel="2">
      <c r="F60" s="63">
        <v>49</v>
      </c>
      <c r="G60" s="23" t="s">
        <v>107</v>
      </c>
      <c r="H60" s="16" t="s">
        <v>17</v>
      </c>
      <c r="I60" s="17">
        <v>1</v>
      </c>
      <c r="J60" s="1202"/>
      <c r="K60" s="378">
        <f t="shared" si="0"/>
        <v>0</v>
      </c>
    </row>
    <row r="61" spans="6:11" s="3" customFormat="1" ht="24.6" customHeight="1" outlineLevel="2">
      <c r="F61" s="63">
        <v>50</v>
      </c>
      <c r="G61" s="23" t="s">
        <v>108</v>
      </c>
      <c r="H61" s="16" t="s">
        <v>17</v>
      </c>
      <c r="I61" s="17">
        <v>1</v>
      </c>
      <c r="J61" s="1202"/>
      <c r="K61" s="378">
        <f t="shared" si="0"/>
        <v>0</v>
      </c>
    </row>
    <row r="62" spans="6:11" s="3" customFormat="1" ht="24" outlineLevel="2">
      <c r="F62" s="63">
        <v>51</v>
      </c>
      <c r="G62" s="23" t="s">
        <v>109</v>
      </c>
      <c r="H62" s="16" t="s">
        <v>17</v>
      </c>
      <c r="I62" s="17">
        <v>1</v>
      </c>
      <c r="J62" s="1202"/>
      <c r="K62" s="378">
        <f t="shared" si="0"/>
        <v>0</v>
      </c>
    </row>
    <row r="63" spans="6:11" s="3" customFormat="1" ht="24" outlineLevel="2">
      <c r="F63" s="63">
        <v>52</v>
      </c>
      <c r="G63" s="23" t="s">
        <v>110</v>
      </c>
      <c r="H63" s="16" t="s">
        <v>17</v>
      </c>
      <c r="I63" s="17">
        <v>1</v>
      </c>
      <c r="J63" s="1202"/>
      <c r="K63" s="378">
        <f t="shared" si="0"/>
        <v>0</v>
      </c>
    </row>
    <row r="64" spans="6:11" s="20" customFormat="1" ht="16.5" customHeight="1" outlineLevel="2">
      <c r="F64" s="64"/>
      <c r="G64" s="21" t="s">
        <v>35</v>
      </c>
      <c r="H64" s="28"/>
      <c r="I64" s="29"/>
      <c r="J64" s="1205"/>
      <c r="K64" s="378">
        <f t="shared" si="0"/>
        <v>0</v>
      </c>
    </row>
    <row r="65" spans="6:11" s="20" customFormat="1" ht="24" customHeight="1" outlineLevel="2">
      <c r="F65" s="64">
        <v>53</v>
      </c>
      <c r="G65" s="23" t="s">
        <v>68</v>
      </c>
      <c r="H65" s="16" t="s">
        <v>17</v>
      </c>
      <c r="I65" s="17">
        <v>4</v>
      </c>
      <c r="J65" s="1202"/>
      <c r="K65" s="378">
        <f t="shared" si="0"/>
        <v>0</v>
      </c>
    </row>
    <row r="66" spans="6:11" s="12" customFormat="1" ht="16.5" customHeight="1" outlineLevel="1">
      <c r="F66" s="76"/>
      <c r="G66" s="48" t="s">
        <v>44</v>
      </c>
      <c r="H66" s="10"/>
      <c r="I66" s="14"/>
      <c r="J66" s="1199"/>
      <c r="K66" s="378">
        <f t="shared" si="0"/>
        <v>0</v>
      </c>
    </row>
    <row r="67" spans="6:11" s="12" customFormat="1" ht="16.5" customHeight="1" outlineLevel="1">
      <c r="F67" s="61"/>
      <c r="G67" s="13" t="s">
        <v>8</v>
      </c>
      <c r="H67" s="10"/>
      <c r="I67" s="14"/>
      <c r="J67" s="1199"/>
      <c r="K67" s="378">
        <f t="shared" si="0"/>
        <v>0</v>
      </c>
    </row>
    <row r="68" spans="6:11" s="12" customFormat="1" ht="26.25" customHeight="1" outlineLevel="1">
      <c r="F68" s="61"/>
      <c r="G68" s="5" t="s">
        <v>121</v>
      </c>
      <c r="H68" s="10"/>
      <c r="I68" s="30"/>
      <c r="J68" s="1199"/>
      <c r="K68" s="378">
        <f t="shared" si="0"/>
        <v>0</v>
      </c>
    </row>
    <row r="69" spans="6:11" s="12" customFormat="1" ht="12.6" customHeight="1" outlineLevel="1">
      <c r="F69" s="72">
        <v>54</v>
      </c>
      <c r="G69" s="5" t="s">
        <v>80</v>
      </c>
      <c r="H69" s="31" t="s">
        <v>14</v>
      </c>
      <c r="I69" s="18">
        <v>14</v>
      </c>
      <c r="J69" s="1202"/>
      <c r="K69" s="378">
        <f t="shared" si="0"/>
        <v>0</v>
      </c>
    </row>
    <row r="70" spans="1:11" s="3" customFormat="1" ht="12" outlineLevel="2">
      <c r="A70" s="3" t="s">
        <v>9</v>
      </c>
      <c r="B70" s="3" t="s">
        <v>10</v>
      </c>
      <c r="C70" s="3" t="s">
        <v>11</v>
      </c>
      <c r="D70" s="3" t="s">
        <v>12</v>
      </c>
      <c r="E70" s="3" t="s">
        <v>13</v>
      </c>
      <c r="F70" s="77">
        <v>55</v>
      </c>
      <c r="G70" s="5" t="s">
        <v>18</v>
      </c>
      <c r="H70" s="31" t="s">
        <v>14</v>
      </c>
      <c r="I70" s="18">
        <v>83</v>
      </c>
      <c r="J70" s="1202"/>
      <c r="K70" s="378">
        <f aca="true" t="shared" si="1" ref="K70:K132">+J70*I70</f>
        <v>0</v>
      </c>
    </row>
    <row r="71" spans="1:11" s="3" customFormat="1" ht="12" outlineLevel="2">
      <c r="A71" s="3" t="s">
        <v>9</v>
      </c>
      <c r="B71" s="3" t="s">
        <v>10</v>
      </c>
      <c r="C71" s="3" t="s">
        <v>11</v>
      </c>
      <c r="D71" s="3" t="s">
        <v>12</v>
      </c>
      <c r="E71" s="3" t="s">
        <v>13</v>
      </c>
      <c r="F71" s="78">
        <v>56</v>
      </c>
      <c r="G71" s="5" t="s">
        <v>19</v>
      </c>
      <c r="H71" s="31" t="s">
        <v>14</v>
      </c>
      <c r="I71" s="18">
        <v>71</v>
      </c>
      <c r="J71" s="1202"/>
      <c r="K71" s="378">
        <f t="shared" si="1"/>
        <v>0</v>
      </c>
    </row>
    <row r="72" spans="1:11" s="3" customFormat="1" ht="12" outlineLevel="2">
      <c r="A72" s="3" t="s">
        <v>9</v>
      </c>
      <c r="B72" s="3" t="s">
        <v>10</v>
      </c>
      <c r="C72" s="3" t="s">
        <v>11</v>
      </c>
      <c r="D72" s="3" t="s">
        <v>12</v>
      </c>
      <c r="E72" s="3" t="s">
        <v>13</v>
      </c>
      <c r="F72" s="78">
        <v>57</v>
      </c>
      <c r="G72" s="5" t="s">
        <v>20</v>
      </c>
      <c r="H72" s="31" t="s">
        <v>14</v>
      </c>
      <c r="I72" s="18">
        <v>13</v>
      </c>
      <c r="J72" s="1202"/>
      <c r="K72" s="378">
        <f t="shared" si="1"/>
        <v>0</v>
      </c>
    </row>
    <row r="73" spans="1:11" s="3" customFormat="1" ht="12" outlineLevel="2">
      <c r="A73" s="3" t="s">
        <v>9</v>
      </c>
      <c r="B73" s="3" t="s">
        <v>10</v>
      </c>
      <c r="C73" s="3" t="s">
        <v>11</v>
      </c>
      <c r="D73" s="3" t="s">
        <v>12</v>
      </c>
      <c r="E73" s="3" t="s">
        <v>13</v>
      </c>
      <c r="F73" s="78">
        <v>58</v>
      </c>
      <c r="G73" s="5" t="s">
        <v>21</v>
      </c>
      <c r="H73" s="31" t="s">
        <v>14</v>
      </c>
      <c r="I73" s="18">
        <v>13</v>
      </c>
      <c r="J73" s="1202"/>
      <c r="K73" s="378">
        <f t="shared" si="1"/>
        <v>0</v>
      </c>
    </row>
    <row r="74" spans="6:11" s="3" customFormat="1" ht="24" outlineLevel="2">
      <c r="F74" s="78"/>
      <c r="G74" s="5" t="s">
        <v>77</v>
      </c>
      <c r="H74" s="10"/>
      <c r="I74" s="14"/>
      <c r="J74" s="1199"/>
      <c r="K74" s="378">
        <f t="shared" si="1"/>
        <v>0</v>
      </c>
    </row>
    <row r="75" spans="6:11" s="3" customFormat="1" ht="12" outlineLevel="2">
      <c r="F75" s="78">
        <v>59</v>
      </c>
      <c r="G75" s="5" t="s">
        <v>19</v>
      </c>
      <c r="H75" s="31" t="s">
        <v>14</v>
      </c>
      <c r="I75" s="18">
        <v>22</v>
      </c>
      <c r="J75" s="1202"/>
      <c r="K75" s="378">
        <f t="shared" si="1"/>
        <v>0</v>
      </c>
    </row>
    <row r="76" spans="6:11" s="3" customFormat="1" ht="12" outlineLevel="2">
      <c r="F76" s="77">
        <v>60</v>
      </c>
      <c r="G76" s="5" t="s">
        <v>23</v>
      </c>
      <c r="H76" s="31" t="s">
        <v>14</v>
      </c>
      <c r="I76" s="18">
        <v>86</v>
      </c>
      <c r="J76" s="1202"/>
      <c r="K76" s="378">
        <f t="shared" si="1"/>
        <v>0</v>
      </c>
    </row>
    <row r="77" spans="6:11" s="3" customFormat="1" ht="12" outlineLevel="2">
      <c r="F77" s="78">
        <v>61</v>
      </c>
      <c r="G77" s="5" t="s">
        <v>24</v>
      </c>
      <c r="H77" s="31" t="s">
        <v>14</v>
      </c>
      <c r="I77" s="18">
        <v>40</v>
      </c>
      <c r="J77" s="1202"/>
      <c r="K77" s="378">
        <f t="shared" si="1"/>
        <v>0</v>
      </c>
    </row>
    <row r="78" spans="6:11" s="3" customFormat="1" ht="24" outlineLevel="2">
      <c r="F78" s="78"/>
      <c r="G78" s="5" t="s">
        <v>79</v>
      </c>
      <c r="H78" s="10"/>
      <c r="I78" s="14"/>
      <c r="J78" s="1206"/>
      <c r="K78" s="378">
        <f t="shared" si="1"/>
        <v>0</v>
      </c>
    </row>
    <row r="79" spans="6:11" s="3" customFormat="1" ht="12" outlineLevel="2">
      <c r="F79" s="78">
        <v>62</v>
      </c>
      <c r="G79" s="5" t="s">
        <v>23</v>
      </c>
      <c r="H79" s="31" t="s">
        <v>14</v>
      </c>
      <c r="I79" s="18">
        <v>12</v>
      </c>
      <c r="J79" s="1202"/>
      <c r="K79" s="378">
        <f t="shared" si="1"/>
        <v>0</v>
      </c>
    </row>
    <row r="80" spans="6:11" s="3" customFormat="1" ht="12" outlineLevel="2">
      <c r="F80" s="78">
        <v>63</v>
      </c>
      <c r="G80" s="5" t="s">
        <v>36</v>
      </c>
      <c r="H80" s="31" t="s">
        <v>14</v>
      </c>
      <c r="I80" s="18">
        <v>34</v>
      </c>
      <c r="J80" s="1202"/>
      <c r="K80" s="378">
        <f t="shared" si="1"/>
        <v>0</v>
      </c>
    </row>
    <row r="81" spans="6:11" s="3" customFormat="1" ht="17.25" customHeight="1" outlineLevel="2">
      <c r="F81" s="78"/>
      <c r="G81" s="5" t="s">
        <v>45</v>
      </c>
      <c r="H81" s="31"/>
      <c r="I81" s="17"/>
      <c r="J81" s="1206"/>
      <c r="K81" s="378">
        <f t="shared" si="1"/>
        <v>0</v>
      </c>
    </row>
    <row r="82" spans="6:11" s="3" customFormat="1" ht="12" outlineLevel="2">
      <c r="F82" s="78">
        <v>64</v>
      </c>
      <c r="G82" s="5" t="s">
        <v>24</v>
      </c>
      <c r="H82" s="31" t="s">
        <v>14</v>
      </c>
      <c r="I82" s="17">
        <v>69</v>
      </c>
      <c r="J82" s="1202"/>
      <c r="K82" s="378">
        <f t="shared" si="1"/>
        <v>0</v>
      </c>
    </row>
    <row r="83" spans="6:11" s="3" customFormat="1" ht="12" outlineLevel="2">
      <c r="F83" s="78">
        <v>65</v>
      </c>
      <c r="G83" s="5" t="s">
        <v>36</v>
      </c>
      <c r="H83" s="31" t="s">
        <v>14</v>
      </c>
      <c r="I83" s="17">
        <v>35</v>
      </c>
      <c r="J83" s="1202"/>
      <c r="K83" s="378">
        <f t="shared" si="1"/>
        <v>0</v>
      </c>
    </row>
    <row r="84" spans="6:11" s="3" customFormat="1" ht="12" outlineLevel="2">
      <c r="F84" s="78">
        <v>66</v>
      </c>
      <c r="G84" s="5" t="s">
        <v>37</v>
      </c>
      <c r="H84" s="31" t="s">
        <v>14</v>
      </c>
      <c r="I84" s="17">
        <v>35</v>
      </c>
      <c r="J84" s="1202"/>
      <c r="K84" s="378">
        <f t="shared" si="1"/>
        <v>0</v>
      </c>
    </row>
    <row r="85" spans="6:11" s="3" customFormat="1" ht="12" outlineLevel="2">
      <c r="F85" s="78">
        <v>67</v>
      </c>
      <c r="G85" s="5" t="s">
        <v>38</v>
      </c>
      <c r="H85" s="31" t="s">
        <v>14</v>
      </c>
      <c r="I85" s="17">
        <v>31</v>
      </c>
      <c r="J85" s="1202"/>
      <c r="K85" s="378">
        <f t="shared" si="1"/>
        <v>0</v>
      </c>
    </row>
    <row r="86" spans="6:11" s="3" customFormat="1" ht="12" outlineLevel="2">
      <c r="F86" s="78"/>
      <c r="G86" s="5" t="s">
        <v>101</v>
      </c>
      <c r="H86" s="31"/>
      <c r="I86" s="17"/>
      <c r="J86" s="1206"/>
      <c r="K86" s="378">
        <f t="shared" si="1"/>
        <v>0</v>
      </c>
    </row>
    <row r="87" spans="6:11" s="3" customFormat="1" ht="12" outlineLevel="2">
      <c r="F87" s="78">
        <v>68</v>
      </c>
      <c r="G87" s="5" t="s">
        <v>81</v>
      </c>
      <c r="H87" s="31" t="s">
        <v>14</v>
      </c>
      <c r="I87" s="17">
        <v>22</v>
      </c>
      <c r="J87" s="1202"/>
      <c r="K87" s="378">
        <f t="shared" si="1"/>
        <v>0</v>
      </c>
    </row>
    <row r="88" spans="6:11" s="3" customFormat="1" ht="12" outlineLevel="2">
      <c r="F88" s="78">
        <v>69</v>
      </c>
      <c r="G88" s="5" t="s">
        <v>80</v>
      </c>
      <c r="H88" s="31" t="s">
        <v>14</v>
      </c>
      <c r="I88" s="17">
        <v>192</v>
      </c>
      <c r="J88" s="1202"/>
      <c r="K88" s="378">
        <f t="shared" si="1"/>
        <v>0</v>
      </c>
    </row>
    <row r="89" spans="6:11" s="12" customFormat="1" ht="16.5" customHeight="1" outlineLevel="1">
      <c r="F89" s="78"/>
      <c r="G89" s="13" t="s">
        <v>22</v>
      </c>
      <c r="H89" s="10"/>
      <c r="I89" s="14"/>
      <c r="J89" s="1199"/>
      <c r="K89" s="378">
        <f t="shared" si="1"/>
        <v>0</v>
      </c>
    </row>
    <row r="90" spans="6:11" s="3" customFormat="1" ht="12" outlineLevel="2">
      <c r="F90" s="78">
        <v>70</v>
      </c>
      <c r="G90" s="32" t="s">
        <v>70</v>
      </c>
      <c r="H90" s="31" t="s">
        <v>17</v>
      </c>
      <c r="I90" s="17">
        <v>3</v>
      </c>
      <c r="J90" s="1202"/>
      <c r="K90" s="378">
        <f t="shared" si="1"/>
        <v>0</v>
      </c>
    </row>
    <row r="91" spans="6:11" s="3" customFormat="1" ht="12" outlineLevel="2">
      <c r="F91" s="77">
        <v>71</v>
      </c>
      <c r="G91" s="32" t="s">
        <v>71</v>
      </c>
      <c r="H91" s="31" t="s">
        <v>17</v>
      </c>
      <c r="I91" s="17">
        <v>3</v>
      </c>
      <c r="J91" s="1202"/>
      <c r="K91" s="378">
        <f t="shared" si="1"/>
        <v>0</v>
      </c>
    </row>
    <row r="92" spans="6:11" s="3" customFormat="1" ht="12" outlineLevel="2">
      <c r="F92" s="77">
        <v>72</v>
      </c>
      <c r="G92" s="32" t="s">
        <v>97</v>
      </c>
      <c r="H92" s="31" t="s">
        <v>17</v>
      </c>
      <c r="I92" s="17">
        <v>1</v>
      </c>
      <c r="J92" s="1202"/>
      <c r="K92" s="378">
        <f t="shared" si="1"/>
        <v>0</v>
      </c>
    </row>
    <row r="93" spans="6:11" s="3" customFormat="1" ht="12" outlineLevel="2">
      <c r="F93" s="78">
        <v>73</v>
      </c>
      <c r="G93" s="32" t="s">
        <v>69</v>
      </c>
      <c r="H93" s="31" t="s">
        <v>17</v>
      </c>
      <c r="I93" s="17">
        <v>6</v>
      </c>
      <c r="J93" s="1202"/>
      <c r="K93" s="378">
        <f t="shared" si="1"/>
        <v>0</v>
      </c>
    </row>
    <row r="94" spans="6:11" s="3" customFormat="1" ht="24" outlineLevel="2">
      <c r="F94" s="78">
        <v>74</v>
      </c>
      <c r="G94" s="24" t="s">
        <v>124</v>
      </c>
      <c r="H94" s="31" t="s">
        <v>17</v>
      </c>
      <c r="I94" s="17">
        <v>1</v>
      </c>
      <c r="J94" s="1202"/>
      <c r="K94" s="378">
        <f t="shared" si="1"/>
        <v>0</v>
      </c>
    </row>
    <row r="95" spans="6:11" s="3" customFormat="1" ht="24" outlineLevel="2">
      <c r="F95" s="78">
        <v>75</v>
      </c>
      <c r="G95" s="24" t="s">
        <v>100</v>
      </c>
      <c r="H95" s="31" t="s">
        <v>17</v>
      </c>
      <c r="I95" s="17">
        <v>3</v>
      </c>
      <c r="J95" s="1202"/>
      <c r="K95" s="378">
        <f t="shared" si="1"/>
        <v>0</v>
      </c>
    </row>
    <row r="96" spans="6:11" s="3" customFormat="1" ht="12" outlineLevel="2">
      <c r="F96" s="78">
        <v>76</v>
      </c>
      <c r="G96" s="32" t="s">
        <v>134</v>
      </c>
      <c r="H96" s="31" t="s">
        <v>17</v>
      </c>
      <c r="I96" s="17">
        <v>4</v>
      </c>
      <c r="J96" s="1202"/>
      <c r="K96" s="378">
        <f t="shared" si="1"/>
        <v>0</v>
      </c>
    </row>
    <row r="97" spans="6:11" s="3" customFormat="1" ht="12" outlineLevel="2">
      <c r="F97" s="78">
        <v>77</v>
      </c>
      <c r="G97" s="32" t="s">
        <v>98</v>
      </c>
      <c r="H97" s="31" t="s">
        <v>17</v>
      </c>
      <c r="I97" s="17">
        <v>4</v>
      </c>
      <c r="J97" s="1202"/>
      <c r="K97" s="378">
        <f t="shared" si="1"/>
        <v>0</v>
      </c>
    </row>
    <row r="98" spans="6:11" s="3" customFormat="1" ht="12" outlineLevel="2">
      <c r="F98" s="78">
        <v>78</v>
      </c>
      <c r="G98" s="32" t="s">
        <v>73</v>
      </c>
      <c r="H98" s="31" t="s">
        <v>17</v>
      </c>
      <c r="I98" s="17">
        <v>16</v>
      </c>
      <c r="J98" s="1202"/>
      <c r="K98" s="378">
        <f t="shared" si="1"/>
        <v>0</v>
      </c>
    </row>
    <row r="99" spans="6:11" s="3" customFormat="1" ht="12" outlineLevel="2">
      <c r="F99" s="78">
        <v>79</v>
      </c>
      <c r="G99" s="32" t="s">
        <v>74</v>
      </c>
      <c r="H99" s="31" t="s">
        <v>17</v>
      </c>
      <c r="I99" s="17">
        <v>5</v>
      </c>
      <c r="J99" s="1202"/>
      <c r="K99" s="378">
        <f t="shared" si="1"/>
        <v>0</v>
      </c>
    </row>
    <row r="100" spans="6:11" s="3" customFormat="1" ht="12" outlineLevel="2">
      <c r="F100" s="78">
        <v>80</v>
      </c>
      <c r="G100" s="32" t="s">
        <v>72</v>
      </c>
      <c r="H100" s="31" t="s">
        <v>17</v>
      </c>
      <c r="I100" s="17">
        <v>1</v>
      </c>
      <c r="J100" s="1202"/>
      <c r="K100" s="378">
        <f t="shared" si="1"/>
        <v>0</v>
      </c>
    </row>
    <row r="101" spans="6:11" s="3" customFormat="1" ht="24" outlineLevel="2">
      <c r="F101" s="78">
        <v>81</v>
      </c>
      <c r="G101" s="32" t="s">
        <v>75</v>
      </c>
      <c r="H101" s="31" t="s">
        <v>17</v>
      </c>
      <c r="I101" s="17">
        <v>6</v>
      </c>
      <c r="J101" s="1202"/>
      <c r="K101" s="378">
        <f t="shared" si="1"/>
        <v>0</v>
      </c>
    </row>
    <row r="102" spans="6:11" s="3" customFormat="1" ht="24" outlineLevel="2">
      <c r="F102" s="78">
        <v>82</v>
      </c>
      <c r="G102" s="32" t="s">
        <v>76</v>
      </c>
      <c r="H102" s="31" t="s">
        <v>17</v>
      </c>
      <c r="I102" s="17">
        <v>1</v>
      </c>
      <c r="J102" s="1202"/>
      <c r="K102" s="378">
        <f t="shared" si="1"/>
        <v>0</v>
      </c>
    </row>
    <row r="103" spans="6:11" s="3" customFormat="1" ht="12" outlineLevel="2">
      <c r="F103" s="78">
        <v>83</v>
      </c>
      <c r="G103" s="32" t="s">
        <v>102</v>
      </c>
      <c r="H103" s="31" t="s">
        <v>15</v>
      </c>
      <c r="I103" s="17">
        <v>6</v>
      </c>
      <c r="J103" s="1202"/>
      <c r="K103" s="378">
        <f t="shared" si="1"/>
        <v>0</v>
      </c>
    </row>
    <row r="104" spans="6:11" s="3" customFormat="1" ht="12" outlineLevel="2">
      <c r="F104" s="78">
        <v>84</v>
      </c>
      <c r="G104" s="32" t="s">
        <v>123</v>
      </c>
      <c r="H104" s="31" t="s">
        <v>15</v>
      </c>
      <c r="I104" s="17">
        <v>8</v>
      </c>
      <c r="J104" s="1202"/>
      <c r="K104" s="378">
        <f t="shared" si="1"/>
        <v>0</v>
      </c>
    </row>
    <row r="105" spans="6:11" s="3" customFormat="1" ht="12" outlineLevel="2">
      <c r="F105" s="78">
        <v>85</v>
      </c>
      <c r="G105" s="32" t="s">
        <v>88</v>
      </c>
      <c r="H105" s="31" t="s">
        <v>15</v>
      </c>
      <c r="I105" s="17">
        <v>10</v>
      </c>
      <c r="J105" s="1202"/>
      <c r="K105" s="378">
        <f t="shared" si="1"/>
        <v>0</v>
      </c>
    </row>
    <row r="106" spans="6:11" s="3" customFormat="1" ht="12" outlineLevel="2">
      <c r="F106" s="78">
        <v>86</v>
      </c>
      <c r="G106" s="25" t="s">
        <v>89</v>
      </c>
      <c r="H106" s="26" t="s">
        <v>17</v>
      </c>
      <c r="I106" s="27">
        <v>1</v>
      </c>
      <c r="J106" s="1202"/>
      <c r="K106" s="378">
        <f t="shared" si="1"/>
        <v>0</v>
      </c>
    </row>
    <row r="107" spans="6:11" s="3" customFormat="1" ht="12" outlineLevel="2">
      <c r="F107" s="78">
        <v>87</v>
      </c>
      <c r="G107" s="25" t="s">
        <v>92</v>
      </c>
      <c r="H107" s="26" t="s">
        <v>17</v>
      </c>
      <c r="I107" s="27">
        <v>1</v>
      </c>
      <c r="J107" s="1202"/>
      <c r="K107" s="378">
        <f t="shared" si="1"/>
        <v>0</v>
      </c>
    </row>
    <row r="108" spans="6:11" s="12" customFormat="1" ht="16.5" customHeight="1" outlineLevel="1">
      <c r="F108" s="78"/>
      <c r="G108" s="13" t="s">
        <v>39</v>
      </c>
      <c r="H108" s="10"/>
      <c r="I108" s="14"/>
      <c r="J108" s="1199"/>
      <c r="K108" s="378">
        <f t="shared" si="1"/>
        <v>0</v>
      </c>
    </row>
    <row r="109" spans="6:11" s="3" customFormat="1" ht="12" outlineLevel="2">
      <c r="F109" s="78">
        <v>88</v>
      </c>
      <c r="G109" s="32" t="s">
        <v>25</v>
      </c>
      <c r="H109" s="31" t="s">
        <v>17</v>
      </c>
      <c r="I109" s="18">
        <v>9</v>
      </c>
      <c r="J109" s="1202"/>
      <c r="K109" s="378">
        <f t="shared" si="1"/>
        <v>0</v>
      </c>
    </row>
    <row r="110" spans="6:11" s="3" customFormat="1" ht="12" outlineLevel="2">
      <c r="F110" s="78">
        <v>89</v>
      </c>
      <c r="G110" s="32" t="s">
        <v>40</v>
      </c>
      <c r="H110" s="31" t="s">
        <v>17</v>
      </c>
      <c r="I110" s="18">
        <v>2</v>
      </c>
      <c r="J110" s="1202"/>
      <c r="K110" s="378">
        <f t="shared" si="1"/>
        <v>0</v>
      </c>
    </row>
    <row r="111" spans="6:11" s="3" customFormat="1" ht="24" outlineLevel="2">
      <c r="F111" s="78">
        <v>90</v>
      </c>
      <c r="G111" s="32" t="s">
        <v>42</v>
      </c>
      <c r="H111" s="31" t="s">
        <v>17</v>
      </c>
      <c r="I111" s="18">
        <v>15</v>
      </c>
      <c r="J111" s="1202"/>
      <c r="K111" s="378">
        <f t="shared" si="1"/>
        <v>0</v>
      </c>
    </row>
    <row r="112" spans="6:11" s="3" customFormat="1" ht="24" outlineLevel="2">
      <c r="F112" s="78">
        <v>91</v>
      </c>
      <c r="G112" s="32" t="s">
        <v>41</v>
      </c>
      <c r="H112" s="31" t="s">
        <v>17</v>
      </c>
      <c r="I112" s="18">
        <v>2</v>
      </c>
      <c r="J112" s="1202"/>
      <c r="K112" s="378">
        <f t="shared" si="1"/>
        <v>0</v>
      </c>
    </row>
    <row r="113" spans="6:11" s="3" customFormat="1" ht="36" outlineLevel="2">
      <c r="F113" s="78">
        <v>92</v>
      </c>
      <c r="G113" s="33" t="s">
        <v>78</v>
      </c>
      <c r="H113" s="31" t="s">
        <v>17</v>
      </c>
      <c r="I113" s="18">
        <v>1</v>
      </c>
      <c r="J113" s="1202"/>
      <c r="K113" s="378">
        <f t="shared" si="1"/>
        <v>0</v>
      </c>
    </row>
    <row r="114" spans="6:11" s="3" customFormat="1" ht="12" outlineLevel="2">
      <c r="F114" s="78">
        <v>93</v>
      </c>
      <c r="G114" s="33" t="s">
        <v>96</v>
      </c>
      <c r="H114" s="31" t="s">
        <v>17</v>
      </c>
      <c r="I114" s="18">
        <v>2</v>
      </c>
      <c r="J114" s="1202"/>
      <c r="K114" s="378">
        <f t="shared" si="1"/>
        <v>0</v>
      </c>
    </row>
    <row r="115" spans="6:11" ht="12.75">
      <c r="F115" s="78">
        <v>94</v>
      </c>
      <c r="G115" s="33" t="s">
        <v>26</v>
      </c>
      <c r="H115" s="31" t="s">
        <v>17</v>
      </c>
      <c r="I115" s="18">
        <v>4</v>
      </c>
      <c r="J115" s="1202"/>
      <c r="K115" s="378">
        <f t="shared" si="1"/>
        <v>0</v>
      </c>
    </row>
    <row r="116" spans="6:11" ht="12.6" customHeight="1">
      <c r="F116" s="78">
        <v>95</v>
      </c>
      <c r="G116" s="34" t="s">
        <v>87</v>
      </c>
      <c r="H116" s="31" t="s">
        <v>17</v>
      </c>
      <c r="I116" s="18">
        <v>2</v>
      </c>
      <c r="J116" s="1202"/>
      <c r="K116" s="378">
        <f t="shared" si="1"/>
        <v>0</v>
      </c>
    </row>
    <row r="117" spans="6:11" ht="26.65" customHeight="1">
      <c r="F117" s="78">
        <v>96</v>
      </c>
      <c r="G117" s="34" t="s">
        <v>105</v>
      </c>
      <c r="H117" s="31" t="s">
        <v>17</v>
      </c>
      <c r="I117" s="17">
        <v>3</v>
      </c>
      <c r="J117" s="1202"/>
      <c r="K117" s="378">
        <f t="shared" si="1"/>
        <v>0</v>
      </c>
    </row>
    <row r="118" spans="6:11" ht="15" customHeight="1">
      <c r="F118" s="79">
        <v>97</v>
      </c>
      <c r="G118" s="34" t="s">
        <v>103</v>
      </c>
      <c r="H118" s="31" t="s">
        <v>15</v>
      </c>
      <c r="I118" s="18">
        <v>11</v>
      </c>
      <c r="J118" s="1202"/>
      <c r="K118" s="378">
        <f t="shared" si="1"/>
        <v>0</v>
      </c>
    </row>
    <row r="119" spans="6:11" ht="19.5" customHeight="1">
      <c r="F119" s="80"/>
      <c r="G119" s="52" t="s">
        <v>131</v>
      </c>
      <c r="H119" s="49"/>
      <c r="I119" s="50"/>
      <c r="J119" s="1207"/>
      <c r="K119" s="379">
        <f>SUM(K6:K118)</f>
        <v>0</v>
      </c>
    </row>
    <row r="120" spans="6:11" ht="19.5" customHeight="1">
      <c r="F120" s="79"/>
      <c r="G120" s="36" t="s">
        <v>52</v>
      </c>
      <c r="H120" s="37"/>
      <c r="I120" s="35"/>
      <c r="J120" s="1208"/>
      <c r="K120" s="378"/>
    </row>
    <row r="121" spans="6:11" ht="13.7" customHeight="1">
      <c r="F121" s="79">
        <v>98</v>
      </c>
      <c r="G121" s="4" t="s">
        <v>48</v>
      </c>
      <c r="H121" s="6" t="s">
        <v>14</v>
      </c>
      <c r="I121" s="7">
        <v>50</v>
      </c>
      <c r="J121" s="1202"/>
      <c r="K121" s="378">
        <f t="shared" si="1"/>
        <v>0</v>
      </c>
    </row>
    <row r="122" spans="6:11" ht="13.7" customHeight="1">
      <c r="F122" s="79">
        <v>99</v>
      </c>
      <c r="G122" s="4" t="s">
        <v>49</v>
      </c>
      <c r="H122" s="6" t="s">
        <v>14</v>
      </c>
      <c r="I122" s="7">
        <v>14</v>
      </c>
      <c r="J122" s="1202"/>
      <c r="K122" s="378">
        <f t="shared" si="1"/>
        <v>0</v>
      </c>
    </row>
    <row r="123" spans="6:11" ht="13.7" customHeight="1">
      <c r="F123" s="81">
        <v>100</v>
      </c>
      <c r="G123" s="4" t="s">
        <v>50</v>
      </c>
      <c r="H123" s="6" t="s">
        <v>14</v>
      </c>
      <c r="I123" s="7">
        <v>32</v>
      </c>
      <c r="J123" s="1202"/>
      <c r="K123" s="378">
        <f t="shared" si="1"/>
        <v>0</v>
      </c>
    </row>
    <row r="124" spans="6:11" ht="13.7" customHeight="1">
      <c r="F124" s="81">
        <v>101</v>
      </c>
      <c r="G124" s="38" t="s">
        <v>51</v>
      </c>
      <c r="H124" s="37" t="s">
        <v>17</v>
      </c>
      <c r="I124" s="35">
        <v>5</v>
      </c>
      <c r="J124" s="1202"/>
      <c r="K124" s="378">
        <f t="shared" si="1"/>
        <v>0</v>
      </c>
    </row>
    <row r="125" spans="6:11" ht="13.7" customHeight="1">
      <c r="F125" s="81">
        <v>102</v>
      </c>
      <c r="G125" s="8" t="s">
        <v>111</v>
      </c>
      <c r="H125" s="37" t="s">
        <v>15</v>
      </c>
      <c r="I125" s="35">
        <v>5</v>
      </c>
      <c r="J125" s="1202"/>
      <c r="K125" s="378">
        <f t="shared" si="1"/>
        <v>0</v>
      </c>
    </row>
    <row r="126" spans="6:11" ht="13.7" customHeight="1">
      <c r="F126" s="81">
        <v>103</v>
      </c>
      <c r="G126" s="8" t="s">
        <v>112</v>
      </c>
      <c r="H126" s="37" t="s">
        <v>15</v>
      </c>
      <c r="I126" s="35">
        <v>1</v>
      </c>
      <c r="J126" s="1202"/>
      <c r="K126" s="378">
        <f t="shared" si="1"/>
        <v>0</v>
      </c>
    </row>
    <row r="127" spans="6:11" ht="13.7" customHeight="1">
      <c r="F127" s="81">
        <v>104</v>
      </c>
      <c r="G127" s="38" t="s">
        <v>46</v>
      </c>
      <c r="H127" s="37" t="s">
        <v>14</v>
      </c>
      <c r="I127" s="35">
        <v>96</v>
      </c>
      <c r="J127" s="1202"/>
      <c r="K127" s="378">
        <f t="shared" si="1"/>
        <v>0</v>
      </c>
    </row>
    <row r="128" spans="6:11" ht="13.7" customHeight="1">
      <c r="F128" s="81">
        <v>105</v>
      </c>
      <c r="G128" s="38" t="s">
        <v>47</v>
      </c>
      <c r="H128" s="37" t="s">
        <v>14</v>
      </c>
      <c r="I128" s="35">
        <v>96</v>
      </c>
      <c r="J128" s="1202"/>
      <c r="K128" s="378">
        <f t="shared" si="1"/>
        <v>0</v>
      </c>
    </row>
    <row r="129" spans="6:11" ht="25.5" customHeight="1">
      <c r="F129" s="81">
        <v>106</v>
      </c>
      <c r="G129" s="23" t="s">
        <v>113</v>
      </c>
      <c r="H129" s="16" t="s">
        <v>95</v>
      </c>
      <c r="I129" s="17">
        <v>25.92</v>
      </c>
      <c r="J129" s="1202"/>
      <c r="K129" s="378">
        <f t="shared" si="1"/>
        <v>0</v>
      </c>
    </row>
    <row r="130" spans="6:11" ht="25.5" customHeight="1">
      <c r="F130" s="81">
        <v>107</v>
      </c>
      <c r="G130" s="23" t="s">
        <v>114</v>
      </c>
      <c r="H130" s="16" t="s">
        <v>95</v>
      </c>
      <c r="I130" s="17">
        <v>21.22</v>
      </c>
      <c r="J130" s="1202"/>
      <c r="K130" s="378">
        <f t="shared" si="1"/>
        <v>0</v>
      </c>
    </row>
    <row r="131" spans="6:11" ht="25.5" customHeight="1">
      <c r="F131" s="81">
        <v>108</v>
      </c>
      <c r="G131" s="23" t="s">
        <v>115</v>
      </c>
      <c r="H131" s="16" t="s">
        <v>95</v>
      </c>
      <c r="I131" s="17">
        <v>4.37</v>
      </c>
      <c r="J131" s="1202"/>
      <c r="K131" s="378">
        <f t="shared" si="1"/>
        <v>0</v>
      </c>
    </row>
    <row r="132" spans="6:11" ht="25.5" customHeight="1">
      <c r="F132" s="81">
        <v>109</v>
      </c>
      <c r="G132" s="23" t="s">
        <v>133</v>
      </c>
      <c r="H132" s="16" t="s">
        <v>95</v>
      </c>
      <c r="I132" s="17">
        <v>21.55</v>
      </c>
      <c r="J132" s="1202"/>
      <c r="K132" s="378">
        <f t="shared" si="1"/>
        <v>0</v>
      </c>
    </row>
    <row r="133" spans="6:11" ht="19.5" customHeight="1" thickBot="1">
      <c r="F133" s="82"/>
      <c r="G133" s="53" t="s">
        <v>132</v>
      </c>
      <c r="H133" s="54"/>
      <c r="I133" s="55"/>
      <c r="J133" s="56"/>
      <c r="K133" s="380">
        <f>SUM(K121:K132)</f>
        <v>0</v>
      </c>
    </row>
    <row r="134" spans="6:11" s="57" customFormat="1" ht="31.7" customHeight="1" thickBot="1">
      <c r="F134" s="1407" t="s">
        <v>135</v>
      </c>
      <c r="G134" s="1408"/>
      <c r="H134" s="1408"/>
      <c r="I134" s="1408"/>
      <c r="J134" s="1409">
        <f>+K133+K119</f>
        <v>0</v>
      </c>
      <c r="K134" s="1410"/>
    </row>
  </sheetData>
  <sheetProtection algorithmName="SHA-512" hashValue="ePGuolgk5HUrctCEa1vF9RnEAVmWlNXETMdxrQSS6VO6FlMOobsTjqu87M1Ow4/WBPyDR2l7kkQ+p9D0bC0YDw==" saltValue="0qDgliaZuBO3AICFMDIBwQ==" spinCount="100000" sheet="1" selectLockedCells="1"/>
  <mergeCells count="3">
    <mergeCell ref="F1:K1"/>
    <mergeCell ref="F134:I134"/>
    <mergeCell ref="J134:K134"/>
  </mergeCells>
  <printOptions horizontalCentered="1"/>
  <pageMargins left="0.7874015748031497" right="0.3937007874015748" top="0.5905511811023623" bottom="0.5905511811023623" header="0.5118110236220472" footer="0.3937007874015748"/>
  <pageSetup fitToHeight="0" fitToWidth="1" horizontalDpi="600" verticalDpi="600" orientation="landscape" paperSize="9" r:id="rId1"/>
  <headerFooter alignWithMargins="0">
    <oddFooter>&amp;C&amp;A&amp;RStránka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A1:G18"/>
  <sheetViews>
    <sheetView workbookViewId="0" topLeftCell="A1">
      <pane ySplit="2" topLeftCell="A3" activePane="bottomLeft" state="frozen"/>
      <selection pane="topLeft" activeCell="E3" sqref="E3:E19"/>
      <selection pane="bottomLeft" activeCell="F17" sqref="F17"/>
    </sheetView>
  </sheetViews>
  <sheetFormatPr defaultColWidth="9.140625" defaultRowHeight="12.75"/>
  <cols>
    <col min="1" max="1" width="8.28125" style="388" customWidth="1"/>
    <col min="2" max="2" width="12.28125" style="388" customWidth="1"/>
    <col min="3" max="3" width="50.00390625" style="388" customWidth="1"/>
    <col min="4" max="4" width="13.00390625" style="388" customWidth="1"/>
    <col min="5" max="5" width="17.8515625" style="388" customWidth="1"/>
    <col min="6" max="6" width="14.57421875" style="388" customWidth="1"/>
    <col min="7" max="7" width="16.00390625" style="388" customWidth="1"/>
    <col min="8" max="16384" width="9.140625" style="388" customWidth="1"/>
  </cols>
  <sheetData>
    <row r="1" spans="1:7" ht="20.25">
      <c r="A1" s="1586" t="s">
        <v>3185</v>
      </c>
      <c r="B1" s="1587"/>
      <c r="C1" s="1587"/>
      <c r="D1" s="1587"/>
      <c r="E1" s="1587"/>
      <c r="F1" s="1587"/>
      <c r="G1" s="1588"/>
    </row>
    <row r="2" spans="1:7" s="392" customFormat="1" ht="30.75" thickBot="1">
      <c r="A2" s="628" t="s">
        <v>3184</v>
      </c>
      <c r="B2" s="626" t="s">
        <v>143</v>
      </c>
      <c r="C2" s="626" t="s">
        <v>3183</v>
      </c>
      <c r="D2" s="627" t="s">
        <v>763</v>
      </c>
      <c r="E2" s="626" t="s">
        <v>3182</v>
      </c>
      <c r="F2" s="626" t="s">
        <v>3181</v>
      </c>
      <c r="G2" s="625" t="s">
        <v>3180</v>
      </c>
    </row>
    <row r="3" spans="1:7" ht="38.25">
      <c r="A3" s="624">
        <v>1</v>
      </c>
      <c r="B3" s="623" t="s">
        <v>3167</v>
      </c>
      <c r="C3" s="623" t="s">
        <v>3257</v>
      </c>
      <c r="D3" s="622">
        <v>1</v>
      </c>
      <c r="E3" s="621" t="s">
        <v>3179</v>
      </c>
      <c r="F3" s="1327"/>
      <c r="G3" s="620">
        <f aca="true" t="shared" si="0" ref="G3:G17">F3*D3</f>
        <v>0</v>
      </c>
    </row>
    <row r="4" spans="1:7" ht="38.25">
      <c r="A4" s="615">
        <v>2</v>
      </c>
      <c r="B4" s="618" t="s">
        <v>3167</v>
      </c>
      <c r="C4" s="618" t="s">
        <v>3258</v>
      </c>
      <c r="D4" s="617">
        <v>1</v>
      </c>
      <c r="E4" s="616" t="s">
        <v>3178</v>
      </c>
      <c r="F4" s="1328"/>
      <c r="G4" s="612">
        <f t="shared" si="0"/>
        <v>0</v>
      </c>
    </row>
    <row r="5" spans="1:7" ht="45.95" customHeight="1">
      <c r="A5" s="615">
        <v>3</v>
      </c>
      <c r="B5" s="618" t="s">
        <v>3167</v>
      </c>
      <c r="C5" s="618" t="s">
        <v>3259</v>
      </c>
      <c r="D5" s="617">
        <v>1</v>
      </c>
      <c r="E5" s="616" t="s">
        <v>3177</v>
      </c>
      <c r="F5" s="1328"/>
      <c r="G5" s="612">
        <f t="shared" si="0"/>
        <v>0</v>
      </c>
    </row>
    <row r="6" spans="1:7" ht="38.25">
      <c r="A6" s="615">
        <v>4</v>
      </c>
      <c r="B6" s="618" t="s">
        <v>3167</v>
      </c>
      <c r="C6" s="618" t="s">
        <v>3260</v>
      </c>
      <c r="D6" s="617">
        <v>1</v>
      </c>
      <c r="E6" s="617" t="s">
        <v>3176</v>
      </c>
      <c r="F6" s="1328"/>
      <c r="G6" s="612">
        <f t="shared" si="0"/>
        <v>0</v>
      </c>
    </row>
    <row r="7" spans="1:7" ht="38.25">
      <c r="A7" s="615">
        <v>5</v>
      </c>
      <c r="B7" s="618" t="s">
        <v>3167</v>
      </c>
      <c r="C7" s="618" t="s">
        <v>3261</v>
      </c>
      <c r="D7" s="617">
        <v>1</v>
      </c>
      <c r="E7" s="616" t="s">
        <v>3175</v>
      </c>
      <c r="F7" s="1328"/>
      <c r="G7" s="612">
        <f t="shared" si="0"/>
        <v>0</v>
      </c>
    </row>
    <row r="8" spans="1:7" ht="25.5">
      <c r="A8" s="615">
        <v>6</v>
      </c>
      <c r="B8" s="618" t="s">
        <v>3167</v>
      </c>
      <c r="C8" s="618" t="s">
        <v>3262</v>
      </c>
      <c r="D8" s="617">
        <v>2</v>
      </c>
      <c r="E8" s="617" t="s">
        <v>3174</v>
      </c>
      <c r="F8" s="1328"/>
      <c r="G8" s="612">
        <f t="shared" si="0"/>
        <v>0</v>
      </c>
    </row>
    <row r="9" spans="1:7" ht="25.5">
      <c r="A9" s="615">
        <v>7</v>
      </c>
      <c r="B9" s="618" t="s">
        <v>3167</v>
      </c>
      <c r="C9" s="618" t="s">
        <v>3263</v>
      </c>
      <c r="D9" s="617">
        <v>2</v>
      </c>
      <c r="E9" s="617" t="s">
        <v>3173</v>
      </c>
      <c r="F9" s="1328"/>
      <c r="G9" s="612">
        <f t="shared" si="0"/>
        <v>0</v>
      </c>
    </row>
    <row r="10" spans="1:7" ht="25.5">
      <c r="A10" s="615">
        <v>8</v>
      </c>
      <c r="B10" s="618" t="s">
        <v>3167</v>
      </c>
      <c r="C10" s="618" t="s">
        <v>3172</v>
      </c>
      <c r="D10" s="617">
        <v>7</v>
      </c>
      <c r="E10" s="619" t="s">
        <v>3171</v>
      </c>
      <c r="F10" s="1328"/>
      <c r="G10" s="612">
        <f t="shared" si="0"/>
        <v>0</v>
      </c>
    </row>
    <row r="11" spans="1:7" ht="25.5">
      <c r="A11" s="615">
        <v>9</v>
      </c>
      <c r="B11" s="618" t="s">
        <v>3167</v>
      </c>
      <c r="C11" s="618" t="s">
        <v>3170</v>
      </c>
      <c r="D11" s="617">
        <v>4</v>
      </c>
      <c r="E11" s="616" t="s">
        <v>3169</v>
      </c>
      <c r="F11" s="1328"/>
      <c r="G11" s="612">
        <f t="shared" si="0"/>
        <v>0</v>
      </c>
    </row>
    <row r="12" spans="1:7" ht="25.5">
      <c r="A12" s="615">
        <v>10</v>
      </c>
      <c r="B12" s="618" t="s">
        <v>3167</v>
      </c>
      <c r="C12" s="618" t="s">
        <v>3168</v>
      </c>
      <c r="D12" s="617">
        <v>1</v>
      </c>
      <c r="E12" s="616" t="s">
        <v>3165</v>
      </c>
      <c r="F12" s="1328"/>
      <c r="G12" s="612">
        <f t="shared" si="0"/>
        <v>0</v>
      </c>
    </row>
    <row r="13" spans="1:7" ht="25.5">
      <c r="A13" s="615">
        <v>11</v>
      </c>
      <c r="B13" s="618" t="s">
        <v>3167</v>
      </c>
      <c r="C13" s="618" t="s">
        <v>3166</v>
      </c>
      <c r="D13" s="617">
        <v>1</v>
      </c>
      <c r="E13" s="616" t="s">
        <v>3165</v>
      </c>
      <c r="F13" s="1328"/>
      <c r="G13" s="612">
        <f t="shared" si="0"/>
        <v>0</v>
      </c>
    </row>
    <row r="14" spans="1:7" ht="68.25" customHeight="1">
      <c r="A14" s="615">
        <v>12</v>
      </c>
      <c r="B14" s="618" t="s">
        <v>146</v>
      </c>
      <c r="C14" s="618" t="s">
        <v>3164</v>
      </c>
      <c r="D14" s="617">
        <v>8</v>
      </c>
      <c r="E14" s="616" t="s">
        <v>3163</v>
      </c>
      <c r="F14" s="1329"/>
      <c r="G14" s="612">
        <f t="shared" si="0"/>
        <v>0</v>
      </c>
    </row>
    <row r="15" spans="1:7" ht="64.5" customHeight="1">
      <c r="A15" s="615">
        <v>13</v>
      </c>
      <c r="B15" s="618" t="s">
        <v>146</v>
      </c>
      <c r="C15" s="618" t="s">
        <v>3162</v>
      </c>
      <c r="D15" s="617">
        <v>3</v>
      </c>
      <c r="E15" s="616" t="s">
        <v>3161</v>
      </c>
      <c r="F15" s="1329"/>
      <c r="G15" s="612">
        <f t="shared" si="0"/>
        <v>0</v>
      </c>
    </row>
    <row r="16" spans="1:7" ht="20.25" customHeight="1">
      <c r="A16" s="615">
        <v>14</v>
      </c>
      <c r="B16" s="618" t="s">
        <v>146</v>
      </c>
      <c r="C16" s="618" t="s">
        <v>3160</v>
      </c>
      <c r="D16" s="617">
        <v>3</v>
      </c>
      <c r="E16" s="616" t="s">
        <v>3159</v>
      </c>
      <c r="F16" s="1329"/>
      <c r="G16" s="612">
        <f t="shared" si="0"/>
        <v>0</v>
      </c>
    </row>
    <row r="17" spans="1:7" ht="15">
      <c r="A17" s="615">
        <v>15</v>
      </c>
      <c r="B17" s="613"/>
      <c r="C17" s="613" t="s">
        <v>3158</v>
      </c>
      <c r="D17" s="614">
        <v>1</v>
      </c>
      <c r="E17" s="613"/>
      <c r="F17" s="1329"/>
      <c r="G17" s="612">
        <f t="shared" si="0"/>
        <v>0</v>
      </c>
    </row>
    <row r="18" spans="1:7" ht="21" thickBot="1">
      <c r="A18" s="1506" t="s">
        <v>1254</v>
      </c>
      <c r="B18" s="1507"/>
      <c r="C18" s="1507"/>
      <c r="D18" s="1508"/>
      <c r="E18" s="611"/>
      <c r="F18" s="610"/>
      <c r="G18" s="609">
        <f>SUM(G3:G17)</f>
        <v>0</v>
      </c>
    </row>
  </sheetData>
  <sheetProtection algorithmName="SHA-512" hashValue="w2QvQqmE4O9K3vGhEjti9LZeFN0I2wkieUbMDt1jD+xkR9u9q3zVPROQaJPllkl9zwZ0UOEqswvZnTxvhMqAiA==" saltValue="SxoG8YhzuQP0bt8rJQvuzw==" spinCount="100000" sheet="1" objects="1" scenarios="1" selectLockedCells="1"/>
  <mergeCells count="2">
    <mergeCell ref="A1:G1"/>
    <mergeCell ref="A18:D18"/>
  </mergeCells>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9" r:id="rId1"/>
  <headerFooter>
    <oddFooter>&amp;C&amp;A&amp;RStránka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G1047"/>
  <sheetViews>
    <sheetView workbookViewId="0" topLeftCell="A1">
      <selection activeCell="E33" sqref="E33"/>
    </sheetView>
  </sheetViews>
  <sheetFormatPr defaultColWidth="9.140625" defaultRowHeight="12.75"/>
  <cols>
    <col min="1" max="1" width="8.28125" style="632" customWidth="1"/>
    <col min="2" max="2" width="55.28125" style="632" customWidth="1"/>
    <col min="3" max="3" width="4.421875" style="632" customWidth="1"/>
    <col min="4" max="4" width="6.00390625" style="632" customWidth="1"/>
    <col min="5" max="5" width="12.7109375" style="631" customWidth="1"/>
    <col min="6" max="6" width="15.8515625" style="630" customWidth="1"/>
    <col min="7" max="7" width="22.7109375" style="629" customWidth="1"/>
    <col min="8" max="16384" width="9.140625" style="629" customWidth="1"/>
  </cols>
  <sheetData>
    <row r="1" spans="1:6" ht="25.5" customHeight="1" thickBot="1">
      <c r="A1" s="1586" t="s">
        <v>3241</v>
      </c>
      <c r="B1" s="1587"/>
      <c r="C1" s="1587"/>
      <c r="D1" s="1587"/>
      <c r="E1" s="1587"/>
      <c r="F1" s="1587"/>
    </row>
    <row r="2" spans="1:6" s="660" customFormat="1" ht="12.75">
      <c r="A2" s="662" t="s">
        <v>3240</v>
      </c>
      <c r="B2" s="661" t="s">
        <v>3239</v>
      </c>
      <c r="C2" s="1589" t="s">
        <v>777</v>
      </c>
      <c r="D2" s="1589" t="s">
        <v>3238</v>
      </c>
      <c r="E2" s="1591"/>
      <c r="F2" s="1591"/>
    </row>
    <row r="3" spans="1:6" ht="13.5" thickBot="1">
      <c r="A3" s="659" t="s">
        <v>3237</v>
      </c>
      <c r="B3" s="658" t="s">
        <v>3236</v>
      </c>
      <c r="C3" s="1590"/>
      <c r="D3" s="1590"/>
      <c r="E3" s="657" t="s">
        <v>3235</v>
      </c>
      <c r="F3" s="656" t="s">
        <v>3234</v>
      </c>
    </row>
    <row r="4" spans="1:7" ht="26.25" thickTop="1">
      <c r="A4" s="655" t="s">
        <v>3233</v>
      </c>
      <c r="B4" s="644" t="s">
        <v>3232</v>
      </c>
      <c r="C4" s="643" t="s">
        <v>15</v>
      </c>
      <c r="D4" s="642">
        <v>1</v>
      </c>
      <c r="E4" s="1330"/>
      <c r="F4" s="641">
        <f>E4*D4</f>
        <v>0</v>
      </c>
      <c r="G4" s="654"/>
    </row>
    <row r="5" spans="1:7" ht="12.75">
      <c r="A5" s="655"/>
      <c r="B5" s="644" t="s">
        <v>3231</v>
      </c>
      <c r="C5" s="643" t="s">
        <v>17</v>
      </c>
      <c r="D5" s="642">
        <v>1</v>
      </c>
      <c r="E5" s="1330"/>
      <c r="F5" s="641">
        <f>E5*D5</f>
        <v>0</v>
      </c>
      <c r="G5" s="654"/>
    </row>
    <row r="6" spans="1:7" ht="12.75">
      <c r="A6" s="655"/>
      <c r="B6" s="644" t="s">
        <v>3230</v>
      </c>
      <c r="C6" s="643" t="s">
        <v>17</v>
      </c>
      <c r="D6" s="642">
        <v>1</v>
      </c>
      <c r="E6" s="1330"/>
      <c r="F6" s="641">
        <f>E6*D6</f>
        <v>0</v>
      </c>
      <c r="G6" s="654"/>
    </row>
    <row r="7" spans="1:6" ht="12.75">
      <c r="A7" s="651" t="s">
        <v>3229</v>
      </c>
      <c r="B7" s="650" t="s">
        <v>3228</v>
      </c>
      <c r="C7" s="647"/>
      <c r="D7" s="646"/>
      <c r="E7" s="1331"/>
      <c r="F7" s="653">
        <f>SUM(F8:F20)</f>
        <v>0</v>
      </c>
    </row>
    <row r="8" spans="1:6" ht="12.75">
      <c r="A8" s="645" t="s">
        <v>3227</v>
      </c>
      <c r="B8" s="644" t="s">
        <v>3226</v>
      </c>
      <c r="C8" s="647" t="s">
        <v>15</v>
      </c>
      <c r="D8" s="646">
        <v>1</v>
      </c>
      <c r="E8" s="1330"/>
      <c r="F8" s="641">
        <f aca="true" t="shared" si="0" ref="F8:F20">E8*D8</f>
        <v>0</v>
      </c>
    </row>
    <row r="9" spans="1:6" ht="12.75">
      <c r="A9" s="645"/>
      <c r="B9" s="644" t="s">
        <v>3225</v>
      </c>
      <c r="C9" s="647" t="s">
        <v>2543</v>
      </c>
      <c r="D9" s="646">
        <v>30</v>
      </c>
      <c r="E9" s="1330"/>
      <c r="F9" s="641">
        <f t="shared" si="0"/>
        <v>0</v>
      </c>
    </row>
    <row r="10" spans="1:6" ht="12.75">
      <c r="A10" s="645"/>
      <c r="B10" s="644" t="s">
        <v>3224</v>
      </c>
      <c r="C10" s="647" t="s">
        <v>2543</v>
      </c>
      <c r="D10" s="646">
        <v>30</v>
      </c>
      <c r="E10" s="1330"/>
      <c r="F10" s="641">
        <f t="shared" si="0"/>
        <v>0</v>
      </c>
    </row>
    <row r="11" spans="1:6" ht="12.75">
      <c r="A11" s="645"/>
      <c r="B11" s="644" t="s">
        <v>3223</v>
      </c>
      <c r="C11" s="647" t="s">
        <v>2543</v>
      </c>
      <c r="D11" s="646">
        <v>30</v>
      </c>
      <c r="E11" s="1330"/>
      <c r="F11" s="641">
        <f t="shared" si="0"/>
        <v>0</v>
      </c>
    </row>
    <row r="12" spans="1:6" ht="12.75">
      <c r="A12" s="645"/>
      <c r="B12" s="644" t="s">
        <v>3222</v>
      </c>
      <c r="C12" s="647" t="s">
        <v>2543</v>
      </c>
      <c r="D12" s="646">
        <v>30</v>
      </c>
      <c r="E12" s="1330"/>
      <c r="F12" s="641">
        <f t="shared" si="0"/>
        <v>0</v>
      </c>
    </row>
    <row r="13" spans="1:6" ht="12.75">
      <c r="A13" s="645"/>
      <c r="B13" s="644" t="s">
        <v>3221</v>
      </c>
      <c r="C13" s="647" t="s">
        <v>2543</v>
      </c>
      <c r="D13" s="646">
        <v>30</v>
      </c>
      <c r="E13" s="1330"/>
      <c r="F13" s="641">
        <f t="shared" si="0"/>
        <v>0</v>
      </c>
    </row>
    <row r="14" spans="1:6" ht="12.75">
      <c r="A14" s="645"/>
      <c r="B14" s="644" t="s">
        <v>3220</v>
      </c>
      <c r="C14" s="647" t="s">
        <v>2543</v>
      </c>
      <c r="D14" s="646">
        <v>35</v>
      </c>
      <c r="E14" s="1330"/>
      <c r="F14" s="641">
        <f t="shared" si="0"/>
        <v>0</v>
      </c>
    </row>
    <row r="15" spans="1:6" ht="12.75">
      <c r="A15" s="645"/>
      <c r="B15" s="644" t="s">
        <v>3219</v>
      </c>
      <c r="C15" s="647" t="s">
        <v>15</v>
      </c>
      <c r="D15" s="646">
        <v>1</v>
      </c>
      <c r="E15" s="1330"/>
      <c r="F15" s="641">
        <f t="shared" si="0"/>
        <v>0</v>
      </c>
    </row>
    <row r="16" spans="1:6" ht="12.75">
      <c r="A16" s="645"/>
      <c r="B16" s="644" t="s">
        <v>3218</v>
      </c>
      <c r="C16" s="647" t="s">
        <v>17</v>
      </c>
      <c r="D16" s="646">
        <v>1</v>
      </c>
      <c r="E16" s="1330"/>
      <c r="F16" s="641">
        <f t="shared" si="0"/>
        <v>0</v>
      </c>
    </row>
    <row r="17" spans="1:6" ht="12.75">
      <c r="A17" s="645"/>
      <c r="B17" s="644" t="s">
        <v>3217</v>
      </c>
      <c r="C17" s="647" t="s">
        <v>14</v>
      </c>
      <c r="D17" s="646">
        <v>40</v>
      </c>
      <c r="E17" s="1330"/>
      <c r="F17" s="641">
        <f t="shared" si="0"/>
        <v>0</v>
      </c>
    </row>
    <row r="18" spans="1:6" ht="12.75">
      <c r="A18" s="645"/>
      <c r="B18" s="644" t="s">
        <v>3216</v>
      </c>
      <c r="C18" s="647" t="s">
        <v>14</v>
      </c>
      <c r="D18" s="646">
        <v>40</v>
      </c>
      <c r="E18" s="1330"/>
      <c r="F18" s="641">
        <f t="shared" si="0"/>
        <v>0</v>
      </c>
    </row>
    <row r="19" spans="1:6" ht="12.75">
      <c r="A19" s="645"/>
      <c r="B19" s="644" t="s">
        <v>3215</v>
      </c>
      <c r="C19" s="647" t="s">
        <v>14</v>
      </c>
      <c r="D19" s="646">
        <v>40</v>
      </c>
      <c r="E19" s="1330"/>
      <c r="F19" s="641">
        <f t="shared" si="0"/>
        <v>0</v>
      </c>
    </row>
    <row r="20" spans="1:6" ht="12.75">
      <c r="A20" s="645"/>
      <c r="B20" s="644" t="s">
        <v>3214</v>
      </c>
      <c r="C20" s="647" t="s">
        <v>14</v>
      </c>
      <c r="D20" s="646">
        <v>40</v>
      </c>
      <c r="E20" s="1330"/>
      <c r="F20" s="641">
        <f t="shared" si="0"/>
        <v>0</v>
      </c>
    </row>
    <row r="21" spans="1:6" ht="12.75">
      <c r="A21" s="651" t="s">
        <v>3213</v>
      </c>
      <c r="B21" s="650" t="s">
        <v>3212</v>
      </c>
      <c r="C21" s="647"/>
      <c r="D21" s="646"/>
      <c r="E21" s="1330"/>
      <c r="F21" s="652">
        <f>SUM(F22:F31)</f>
        <v>0</v>
      </c>
    </row>
    <row r="22" spans="1:6" ht="12.75">
      <c r="A22" s="645" t="s">
        <v>152</v>
      </c>
      <c r="B22" s="644" t="s">
        <v>3211</v>
      </c>
      <c r="C22" s="647" t="s">
        <v>17</v>
      </c>
      <c r="D22" s="646">
        <v>1</v>
      </c>
      <c r="E22" s="1332"/>
      <c r="F22" s="641">
        <f aca="true" t="shared" si="1" ref="F22:F31">E22*D22</f>
        <v>0</v>
      </c>
    </row>
    <row r="23" spans="1:6" ht="25.5">
      <c r="A23" s="645" t="s">
        <v>155</v>
      </c>
      <c r="B23" s="644" t="s">
        <v>3210</v>
      </c>
      <c r="C23" s="647" t="s">
        <v>17</v>
      </c>
      <c r="D23" s="646">
        <v>1</v>
      </c>
      <c r="E23" s="1332"/>
      <c r="F23" s="641">
        <f t="shared" si="1"/>
        <v>0</v>
      </c>
    </row>
    <row r="24" spans="1:6" ht="12.75">
      <c r="A24" s="645" t="s">
        <v>158</v>
      </c>
      <c r="B24" s="644" t="s">
        <v>3209</v>
      </c>
      <c r="C24" s="647" t="s">
        <v>14</v>
      </c>
      <c r="D24" s="646">
        <v>30</v>
      </c>
      <c r="E24" s="1332"/>
      <c r="F24" s="641">
        <f t="shared" si="1"/>
        <v>0</v>
      </c>
    </row>
    <row r="25" spans="1:6" ht="12.75">
      <c r="A25" s="645" t="s">
        <v>161</v>
      </c>
      <c r="B25" s="644" t="s">
        <v>3208</v>
      </c>
      <c r="C25" s="647" t="s">
        <v>17</v>
      </c>
      <c r="D25" s="646">
        <v>1</v>
      </c>
      <c r="E25" s="1332"/>
      <c r="F25" s="641">
        <f t="shared" si="1"/>
        <v>0</v>
      </c>
    </row>
    <row r="26" spans="1:6" ht="12.75">
      <c r="A26" s="645" t="s">
        <v>3207</v>
      </c>
      <c r="B26" s="644" t="s">
        <v>3206</v>
      </c>
      <c r="C26" s="647" t="s">
        <v>17</v>
      </c>
      <c r="D26" s="646">
        <v>1</v>
      </c>
      <c r="E26" s="1332"/>
      <c r="F26" s="641">
        <f t="shared" si="1"/>
        <v>0</v>
      </c>
    </row>
    <row r="27" spans="1:6" ht="12.75">
      <c r="A27" s="645" t="s">
        <v>3205</v>
      </c>
      <c r="B27" s="644" t="s">
        <v>3204</v>
      </c>
      <c r="C27" s="647" t="s">
        <v>95</v>
      </c>
      <c r="D27" s="646">
        <v>5</v>
      </c>
      <c r="E27" s="1332"/>
      <c r="F27" s="641">
        <f t="shared" si="1"/>
        <v>0</v>
      </c>
    </row>
    <row r="28" spans="1:6" ht="12.75">
      <c r="A28" s="645" t="s">
        <v>3203</v>
      </c>
      <c r="B28" s="644" t="s">
        <v>3202</v>
      </c>
      <c r="C28" s="647" t="s">
        <v>95</v>
      </c>
      <c r="D28" s="646">
        <v>5</v>
      </c>
      <c r="E28" s="1332"/>
      <c r="F28" s="641">
        <f t="shared" si="1"/>
        <v>0</v>
      </c>
    </row>
    <row r="29" spans="1:6" ht="12.75">
      <c r="A29" s="645" t="s">
        <v>3201</v>
      </c>
      <c r="B29" s="644" t="s">
        <v>3200</v>
      </c>
      <c r="C29" s="647" t="s">
        <v>17</v>
      </c>
      <c r="D29" s="646">
        <v>1</v>
      </c>
      <c r="E29" s="1332"/>
      <c r="F29" s="641">
        <f t="shared" si="1"/>
        <v>0</v>
      </c>
    </row>
    <row r="30" spans="1:6" ht="12.75">
      <c r="A30" s="645" t="s">
        <v>3199</v>
      </c>
      <c r="B30" s="644" t="s">
        <v>3198</v>
      </c>
      <c r="C30" s="647" t="s">
        <v>95</v>
      </c>
      <c r="D30" s="646">
        <v>3</v>
      </c>
      <c r="E30" s="1332"/>
      <c r="F30" s="641">
        <f t="shared" si="1"/>
        <v>0</v>
      </c>
    </row>
    <row r="31" spans="1:6" ht="12.75">
      <c r="A31" s="645" t="s">
        <v>3197</v>
      </c>
      <c r="B31" s="644" t="s">
        <v>3196</v>
      </c>
      <c r="C31" s="647" t="s">
        <v>17</v>
      </c>
      <c r="D31" s="646">
        <v>1</v>
      </c>
      <c r="E31" s="1332"/>
      <c r="F31" s="641">
        <f t="shared" si="1"/>
        <v>0</v>
      </c>
    </row>
    <row r="32" spans="1:6" ht="12.75">
      <c r="A32" s="651" t="s">
        <v>3195</v>
      </c>
      <c r="B32" s="650" t="s">
        <v>3194</v>
      </c>
      <c r="C32" s="647"/>
      <c r="D32" s="646"/>
      <c r="E32" s="1332"/>
      <c r="F32" s="649">
        <f>SUM(F33:F36)</f>
        <v>0</v>
      </c>
    </row>
    <row r="33" spans="1:6" ht="12.75">
      <c r="A33" s="645" t="s">
        <v>3193</v>
      </c>
      <c r="B33" s="648" t="s">
        <v>3192</v>
      </c>
      <c r="C33" s="647" t="s">
        <v>15</v>
      </c>
      <c r="D33" s="646">
        <v>1</v>
      </c>
      <c r="E33" s="1332"/>
      <c r="F33" s="641">
        <f>E33*D33</f>
        <v>0</v>
      </c>
    </row>
    <row r="34" spans="1:6" ht="12.75">
      <c r="A34" s="645" t="s">
        <v>3191</v>
      </c>
      <c r="B34" s="644" t="s">
        <v>3190</v>
      </c>
      <c r="C34" s="643" t="s">
        <v>15</v>
      </c>
      <c r="D34" s="642">
        <v>1</v>
      </c>
      <c r="E34" s="1330"/>
      <c r="F34" s="641">
        <f>E34*D34</f>
        <v>0</v>
      </c>
    </row>
    <row r="35" spans="1:6" ht="12.75">
      <c r="A35" s="645" t="s">
        <v>3189</v>
      </c>
      <c r="B35" s="644" t="s">
        <v>3188</v>
      </c>
      <c r="C35" s="643" t="s">
        <v>15</v>
      </c>
      <c r="D35" s="642">
        <v>1</v>
      </c>
      <c r="E35" s="1330"/>
      <c r="F35" s="641">
        <f>E35*D35</f>
        <v>0</v>
      </c>
    </row>
    <row r="36" spans="1:6" ht="12.75">
      <c r="A36" s="645" t="s">
        <v>3187</v>
      </c>
      <c r="B36" s="644" t="s">
        <v>3186</v>
      </c>
      <c r="C36" s="643" t="s">
        <v>15</v>
      </c>
      <c r="D36" s="642">
        <v>1</v>
      </c>
      <c r="E36" s="1330"/>
      <c r="F36" s="641">
        <f>E36*D36</f>
        <v>0</v>
      </c>
    </row>
    <row r="37" spans="1:7" ht="21" thickBot="1">
      <c r="A37" s="1506" t="s">
        <v>1254</v>
      </c>
      <c r="B37" s="1507"/>
      <c r="C37" s="1507"/>
      <c r="D37" s="1508"/>
      <c r="E37" s="1592">
        <f>F4+F5+F6+F7+F21+F32</f>
        <v>0</v>
      </c>
      <c r="F37" s="1593"/>
      <c r="G37" s="640"/>
    </row>
    <row r="38" spans="1:6" ht="12.75">
      <c r="A38" s="635"/>
      <c r="B38" s="635"/>
      <c r="C38" s="635"/>
      <c r="E38" s="639"/>
      <c r="F38" s="638"/>
    </row>
    <row r="39" spans="1:6" ht="12.75">
      <c r="A39" s="635"/>
      <c r="B39" s="635"/>
      <c r="C39" s="635"/>
      <c r="E39" s="639"/>
      <c r="F39" s="638"/>
    </row>
    <row r="40" spans="1:6" ht="12.75">
      <c r="A40" s="635"/>
      <c r="B40" s="635"/>
      <c r="C40" s="635"/>
      <c r="E40" s="639"/>
      <c r="F40" s="638"/>
    </row>
    <row r="41" spans="1:6" ht="12.75">
      <c r="A41" s="635"/>
      <c r="B41" s="635"/>
      <c r="C41" s="635"/>
      <c r="E41" s="639"/>
      <c r="F41" s="638"/>
    </row>
    <row r="42" spans="1:6" ht="12.75">
      <c r="A42" s="635"/>
      <c r="B42" s="635"/>
      <c r="C42" s="635"/>
      <c r="E42" s="639"/>
      <c r="F42" s="638"/>
    </row>
    <row r="43" spans="1:6" ht="12.75">
      <c r="A43" s="635"/>
      <c r="B43" s="635"/>
      <c r="C43" s="635"/>
      <c r="E43" s="639"/>
      <c r="F43" s="638"/>
    </row>
    <row r="44" spans="1:6" ht="12.75">
      <c r="A44" s="635"/>
      <c r="B44" s="635"/>
      <c r="C44" s="635"/>
      <c r="E44" s="639"/>
      <c r="F44" s="638"/>
    </row>
    <row r="45" spans="1:6" ht="12.75">
      <c r="A45" s="635"/>
      <c r="B45" s="635"/>
      <c r="C45" s="635"/>
      <c r="E45" s="639"/>
      <c r="F45" s="638"/>
    </row>
    <row r="46" spans="1:6" ht="12.75">
      <c r="A46" s="635"/>
      <c r="B46" s="635"/>
      <c r="C46" s="635"/>
      <c r="E46" s="639"/>
      <c r="F46" s="638"/>
    </row>
    <row r="47" spans="1:6" ht="12.75">
      <c r="A47" s="635"/>
      <c r="B47" s="635"/>
      <c r="C47" s="635"/>
      <c r="E47" s="639"/>
      <c r="F47" s="638"/>
    </row>
    <row r="48" spans="1:6" ht="12.75">
      <c r="A48" s="635"/>
      <c r="B48" s="635"/>
      <c r="C48" s="635"/>
      <c r="E48" s="639"/>
      <c r="F48" s="638"/>
    </row>
    <row r="49" spans="1:6" ht="12.75">
      <c r="A49" s="635"/>
      <c r="B49" s="635"/>
      <c r="C49" s="635"/>
      <c r="E49" s="639"/>
      <c r="F49" s="638"/>
    </row>
    <row r="50" spans="1:6" ht="12.75">
      <c r="A50" s="635"/>
      <c r="B50" s="635"/>
      <c r="C50" s="635"/>
      <c r="E50" s="639"/>
      <c r="F50" s="638"/>
    </row>
    <row r="51" spans="1:6" ht="12.75">
      <c r="A51" s="635"/>
      <c r="B51" s="635"/>
      <c r="C51" s="635"/>
      <c r="E51" s="639"/>
      <c r="F51" s="638"/>
    </row>
    <row r="52" spans="1:3" ht="12.75">
      <c r="A52" s="635"/>
      <c r="B52" s="635"/>
      <c r="C52" s="635"/>
    </row>
    <row r="53" spans="1:3" ht="12.75">
      <c r="A53" s="635"/>
      <c r="B53" s="635"/>
      <c r="C53" s="635"/>
    </row>
    <row r="54" spans="1:3" ht="12.75">
      <c r="A54" s="635"/>
      <c r="B54" s="635"/>
      <c r="C54" s="635"/>
    </row>
    <row r="55" spans="1:3" ht="12.75">
      <c r="A55" s="637"/>
      <c r="B55" s="635"/>
      <c r="C55" s="635"/>
    </row>
    <row r="56" spans="1:3" ht="12.75">
      <c r="A56" s="637"/>
      <c r="B56" s="635"/>
      <c r="C56" s="635"/>
    </row>
    <row r="57" spans="1:3" ht="12.75">
      <c r="A57" s="637"/>
      <c r="B57" s="635"/>
      <c r="C57" s="635"/>
    </row>
    <row r="58" spans="1:3" ht="12.75">
      <c r="A58" s="636"/>
      <c r="B58" s="635"/>
      <c r="C58" s="634"/>
    </row>
    <row r="59" ht="12.75">
      <c r="A59" s="633"/>
    </row>
    <row r="60" ht="12.75">
      <c r="A60" s="633"/>
    </row>
    <row r="61" ht="12.75">
      <c r="A61" s="633"/>
    </row>
    <row r="62" ht="12.75">
      <c r="A62" s="633"/>
    </row>
    <row r="63" ht="12.75">
      <c r="A63" s="633"/>
    </row>
    <row r="64" ht="12.75">
      <c r="A64" s="633"/>
    </row>
    <row r="65" ht="12.75">
      <c r="A65" s="633"/>
    </row>
    <row r="66" ht="12.75">
      <c r="A66" s="633"/>
    </row>
    <row r="67" ht="12.75">
      <c r="A67" s="633"/>
    </row>
    <row r="68" ht="12.75">
      <c r="A68" s="633"/>
    </row>
    <row r="69" ht="12.75">
      <c r="A69" s="633"/>
    </row>
    <row r="70" ht="12.75">
      <c r="A70" s="633"/>
    </row>
    <row r="71" ht="12.75">
      <c r="A71" s="633"/>
    </row>
    <row r="72" ht="12.75">
      <c r="A72" s="633"/>
    </row>
    <row r="73" ht="12.75">
      <c r="A73" s="633"/>
    </row>
    <row r="74" ht="12.75">
      <c r="A74" s="633"/>
    </row>
    <row r="75" ht="12.75">
      <c r="A75" s="633"/>
    </row>
    <row r="76" ht="12.75">
      <c r="A76" s="633"/>
    </row>
    <row r="77" ht="12.75">
      <c r="A77" s="633"/>
    </row>
    <row r="78" ht="12.75">
      <c r="A78" s="633"/>
    </row>
    <row r="79" ht="12.75">
      <c r="A79" s="633"/>
    </row>
    <row r="80" ht="12.75">
      <c r="A80" s="633"/>
    </row>
    <row r="81" ht="12.75">
      <c r="A81" s="633"/>
    </row>
    <row r="82" ht="12.75">
      <c r="A82" s="633"/>
    </row>
    <row r="83" ht="12.75">
      <c r="A83" s="633"/>
    </row>
    <row r="84" ht="12.75">
      <c r="A84" s="633"/>
    </row>
    <row r="85" ht="12.75">
      <c r="A85" s="633"/>
    </row>
    <row r="86" ht="12.75">
      <c r="A86" s="633"/>
    </row>
    <row r="87" ht="12.75">
      <c r="A87" s="633"/>
    </row>
    <row r="88" ht="12.75">
      <c r="A88" s="633"/>
    </row>
    <row r="89" ht="12.75">
      <c r="A89" s="633"/>
    </row>
    <row r="90" ht="12.75">
      <c r="A90" s="633"/>
    </row>
    <row r="91" ht="12.75">
      <c r="A91" s="633"/>
    </row>
    <row r="92" ht="12.75">
      <c r="A92" s="633"/>
    </row>
    <row r="93" ht="12.75">
      <c r="A93" s="633"/>
    </row>
    <row r="94" ht="12.75">
      <c r="A94" s="633"/>
    </row>
    <row r="95" ht="12.75">
      <c r="A95" s="633"/>
    </row>
    <row r="96" ht="12.75">
      <c r="A96" s="633"/>
    </row>
    <row r="97" ht="12.75">
      <c r="A97" s="633"/>
    </row>
    <row r="98" ht="12.75">
      <c r="A98" s="633"/>
    </row>
    <row r="99" ht="12.75">
      <c r="A99" s="633"/>
    </row>
    <row r="100" ht="12.75">
      <c r="A100" s="633"/>
    </row>
    <row r="101" ht="12.75">
      <c r="A101" s="633"/>
    </row>
    <row r="102" ht="12.75">
      <c r="A102" s="633"/>
    </row>
    <row r="103" ht="12.75">
      <c r="A103" s="633"/>
    </row>
    <row r="104" ht="12.75">
      <c r="A104" s="633"/>
    </row>
    <row r="105" ht="12.75">
      <c r="A105" s="633"/>
    </row>
    <row r="106" ht="12.75">
      <c r="A106" s="633"/>
    </row>
    <row r="107" ht="12.75">
      <c r="A107" s="633"/>
    </row>
    <row r="108" ht="12.75">
      <c r="A108" s="633"/>
    </row>
    <row r="109" ht="12.75">
      <c r="A109" s="633"/>
    </row>
    <row r="110" ht="12.75">
      <c r="A110" s="633"/>
    </row>
    <row r="111" ht="12.75">
      <c r="A111" s="633"/>
    </row>
    <row r="112" ht="12.75">
      <c r="A112" s="633"/>
    </row>
    <row r="113" ht="12.75">
      <c r="A113" s="633"/>
    </row>
    <row r="114" ht="12.75">
      <c r="A114" s="633"/>
    </row>
    <row r="115" ht="12.75">
      <c r="A115" s="633"/>
    </row>
    <row r="116" ht="12.75">
      <c r="A116" s="633"/>
    </row>
    <row r="117" ht="12.75">
      <c r="A117" s="633"/>
    </row>
    <row r="118" ht="12.75">
      <c r="A118" s="633"/>
    </row>
    <row r="119" ht="12.75">
      <c r="A119" s="633"/>
    </row>
    <row r="120" ht="12.75">
      <c r="A120" s="633"/>
    </row>
    <row r="121" ht="12.75">
      <c r="A121" s="633"/>
    </row>
    <row r="122" ht="12.75">
      <c r="A122" s="633"/>
    </row>
    <row r="123" ht="12.75">
      <c r="A123" s="633"/>
    </row>
    <row r="124" ht="12.75">
      <c r="A124" s="633"/>
    </row>
    <row r="125" ht="12.75">
      <c r="A125" s="633"/>
    </row>
    <row r="126" ht="12.75">
      <c r="A126" s="633"/>
    </row>
    <row r="127" ht="12.75">
      <c r="A127" s="633"/>
    </row>
    <row r="128" ht="12.75">
      <c r="A128" s="633"/>
    </row>
    <row r="129" ht="12.75">
      <c r="A129" s="633"/>
    </row>
    <row r="130" ht="12.75">
      <c r="A130" s="633"/>
    </row>
    <row r="131" ht="12.75">
      <c r="A131" s="633"/>
    </row>
    <row r="132" ht="12.75">
      <c r="A132" s="633"/>
    </row>
    <row r="133" ht="12.75">
      <c r="A133" s="633"/>
    </row>
    <row r="134" ht="12.75">
      <c r="A134" s="633"/>
    </row>
    <row r="135" ht="12.75">
      <c r="A135" s="633"/>
    </row>
    <row r="136" ht="12.75">
      <c r="A136" s="633"/>
    </row>
    <row r="137" ht="12.75">
      <c r="A137" s="633"/>
    </row>
    <row r="138" ht="12.75">
      <c r="A138" s="633"/>
    </row>
    <row r="139" ht="12.75">
      <c r="A139" s="633"/>
    </row>
    <row r="140" ht="12.75">
      <c r="A140" s="633"/>
    </row>
    <row r="141" ht="12.75">
      <c r="A141" s="633"/>
    </row>
    <row r="142" ht="12.75">
      <c r="A142" s="633"/>
    </row>
    <row r="143" ht="12.75">
      <c r="A143" s="633"/>
    </row>
    <row r="144" ht="12.75">
      <c r="A144" s="633"/>
    </row>
    <row r="145" ht="12.75">
      <c r="A145" s="633"/>
    </row>
    <row r="146" ht="12.75">
      <c r="A146" s="633"/>
    </row>
    <row r="147" ht="12.75">
      <c r="A147" s="633"/>
    </row>
    <row r="148" ht="12.75">
      <c r="A148" s="633"/>
    </row>
    <row r="149" ht="12.75">
      <c r="A149" s="633"/>
    </row>
    <row r="150" ht="12.75">
      <c r="A150" s="633"/>
    </row>
    <row r="151" ht="12.75">
      <c r="A151" s="633"/>
    </row>
    <row r="152" ht="12.75">
      <c r="A152" s="633"/>
    </row>
    <row r="153" ht="12.75">
      <c r="A153" s="633"/>
    </row>
    <row r="154" ht="12.75">
      <c r="A154" s="633"/>
    </row>
    <row r="155" ht="12.75">
      <c r="A155" s="633"/>
    </row>
    <row r="156" ht="12.75">
      <c r="A156" s="633"/>
    </row>
    <row r="157" ht="12.75">
      <c r="A157" s="633"/>
    </row>
    <row r="158" ht="12.75">
      <c r="A158" s="633"/>
    </row>
    <row r="159" ht="12.75">
      <c r="A159" s="633"/>
    </row>
    <row r="160" ht="12.75">
      <c r="A160" s="633"/>
    </row>
    <row r="161" ht="12.75">
      <c r="A161" s="633"/>
    </row>
    <row r="162" ht="12.75">
      <c r="A162" s="633"/>
    </row>
    <row r="163" ht="12.75">
      <c r="A163" s="633"/>
    </row>
    <row r="164" ht="12.75">
      <c r="A164" s="633"/>
    </row>
    <row r="165" ht="12.75">
      <c r="A165" s="633"/>
    </row>
    <row r="166" ht="12.75">
      <c r="A166" s="633"/>
    </row>
    <row r="167" ht="12.75">
      <c r="A167" s="633"/>
    </row>
    <row r="168" ht="12.75">
      <c r="A168" s="633"/>
    </row>
    <row r="169" ht="12.75">
      <c r="A169" s="633"/>
    </row>
    <row r="170" ht="12.75">
      <c r="A170" s="633"/>
    </row>
    <row r="171" ht="12.75">
      <c r="A171" s="633"/>
    </row>
    <row r="172" ht="12.75">
      <c r="A172" s="633"/>
    </row>
    <row r="173" ht="12.75">
      <c r="A173" s="633"/>
    </row>
    <row r="174" ht="12.75">
      <c r="A174" s="633"/>
    </row>
    <row r="175" ht="12.75">
      <c r="A175" s="633"/>
    </row>
    <row r="176" ht="12.75">
      <c r="A176" s="633"/>
    </row>
    <row r="177" ht="12.75">
      <c r="A177" s="633"/>
    </row>
    <row r="178" ht="12.75">
      <c r="A178" s="633"/>
    </row>
    <row r="179" ht="12.75">
      <c r="A179" s="633"/>
    </row>
    <row r="180" ht="12.75">
      <c r="A180" s="633"/>
    </row>
    <row r="181" ht="12.75">
      <c r="A181" s="633"/>
    </row>
    <row r="182" ht="12.75">
      <c r="A182" s="633"/>
    </row>
    <row r="183" ht="12.75">
      <c r="A183" s="633"/>
    </row>
    <row r="184" ht="12.75">
      <c r="A184" s="633"/>
    </row>
    <row r="185" ht="12.75">
      <c r="A185" s="633"/>
    </row>
    <row r="186" ht="12.75">
      <c r="A186" s="633"/>
    </row>
    <row r="187" ht="12.75">
      <c r="A187" s="633"/>
    </row>
    <row r="188" ht="12.75">
      <c r="A188" s="633"/>
    </row>
    <row r="189" ht="12.75">
      <c r="A189" s="633"/>
    </row>
    <row r="190" ht="12.75">
      <c r="A190" s="633"/>
    </row>
    <row r="191" ht="12.75">
      <c r="A191" s="633"/>
    </row>
    <row r="192" ht="12.75">
      <c r="A192" s="633"/>
    </row>
    <row r="193" ht="12.75">
      <c r="A193" s="633"/>
    </row>
    <row r="194" ht="12.75">
      <c r="A194" s="633"/>
    </row>
    <row r="195" ht="12.75">
      <c r="A195" s="633"/>
    </row>
    <row r="196" ht="12.75">
      <c r="A196" s="633"/>
    </row>
    <row r="197" ht="12.75">
      <c r="A197" s="633"/>
    </row>
    <row r="198" ht="12.75">
      <c r="A198" s="633"/>
    </row>
    <row r="199" ht="12.75">
      <c r="A199" s="633"/>
    </row>
    <row r="200" ht="12.75">
      <c r="A200" s="633"/>
    </row>
    <row r="201" ht="12.75">
      <c r="A201" s="633"/>
    </row>
    <row r="202" ht="12.75">
      <c r="A202" s="633"/>
    </row>
    <row r="203" ht="12.75">
      <c r="A203" s="633"/>
    </row>
    <row r="204" ht="12.75">
      <c r="A204" s="633"/>
    </row>
    <row r="205" ht="12.75">
      <c r="A205" s="633"/>
    </row>
    <row r="206" ht="12.75">
      <c r="A206" s="633"/>
    </row>
    <row r="207" ht="12.75">
      <c r="A207" s="633"/>
    </row>
    <row r="208" ht="12.75">
      <c r="A208" s="633"/>
    </row>
    <row r="209" ht="12.75">
      <c r="A209" s="633"/>
    </row>
    <row r="210" ht="12.75">
      <c r="A210" s="633"/>
    </row>
    <row r="211" ht="12.75">
      <c r="A211" s="633"/>
    </row>
    <row r="212" ht="12.75">
      <c r="A212" s="633"/>
    </row>
    <row r="213" ht="12.75">
      <c r="A213" s="633"/>
    </row>
    <row r="214" ht="12.75">
      <c r="A214" s="633"/>
    </row>
    <row r="215" ht="12.75">
      <c r="A215" s="633"/>
    </row>
    <row r="216" ht="12.75">
      <c r="A216" s="633"/>
    </row>
    <row r="217" ht="12.75">
      <c r="A217" s="633"/>
    </row>
    <row r="218" ht="12.75">
      <c r="A218" s="633"/>
    </row>
    <row r="219" ht="12.75">
      <c r="A219" s="633"/>
    </row>
    <row r="220" ht="12.75">
      <c r="A220" s="633"/>
    </row>
    <row r="221" ht="12.75">
      <c r="A221" s="633"/>
    </row>
    <row r="222" ht="12.75">
      <c r="A222" s="633"/>
    </row>
    <row r="223" ht="12.75">
      <c r="A223" s="633"/>
    </row>
    <row r="224" ht="12.75">
      <c r="A224" s="633"/>
    </row>
    <row r="225" ht="12.75">
      <c r="A225" s="633"/>
    </row>
    <row r="226" ht="12.75">
      <c r="A226" s="633"/>
    </row>
    <row r="227" ht="12.75">
      <c r="A227" s="633"/>
    </row>
    <row r="228" ht="12.75">
      <c r="A228" s="633"/>
    </row>
    <row r="229" ht="12.75">
      <c r="A229" s="633"/>
    </row>
    <row r="230" ht="12.75">
      <c r="A230" s="633"/>
    </row>
    <row r="231" ht="12.75">
      <c r="A231" s="633"/>
    </row>
    <row r="232" ht="12.75">
      <c r="A232" s="633"/>
    </row>
    <row r="233" ht="12.75">
      <c r="A233" s="633"/>
    </row>
    <row r="234" ht="12.75">
      <c r="A234" s="633"/>
    </row>
    <row r="235" ht="12.75">
      <c r="A235" s="633"/>
    </row>
    <row r="236" ht="12.75">
      <c r="A236" s="633"/>
    </row>
    <row r="237" ht="12.75">
      <c r="A237" s="633"/>
    </row>
    <row r="238" ht="12.75">
      <c r="A238" s="633"/>
    </row>
    <row r="239" ht="12.75">
      <c r="A239" s="633"/>
    </row>
    <row r="240" ht="12.75">
      <c r="A240" s="633"/>
    </row>
    <row r="241" ht="12.75">
      <c r="A241" s="633"/>
    </row>
    <row r="242" ht="12.75">
      <c r="A242" s="633"/>
    </row>
    <row r="243" ht="12.75">
      <c r="A243" s="633"/>
    </row>
    <row r="244" ht="12.75">
      <c r="A244" s="633"/>
    </row>
    <row r="245" ht="12.75">
      <c r="A245" s="633"/>
    </row>
    <row r="246" ht="12.75">
      <c r="A246" s="633"/>
    </row>
    <row r="247" ht="12.75">
      <c r="A247" s="633"/>
    </row>
    <row r="248" ht="12.75">
      <c r="A248" s="633"/>
    </row>
    <row r="249" ht="12.75">
      <c r="A249" s="633"/>
    </row>
    <row r="250" ht="12.75">
      <c r="A250" s="633"/>
    </row>
    <row r="251" ht="12.75">
      <c r="A251" s="633"/>
    </row>
    <row r="252" ht="12.75">
      <c r="A252" s="633"/>
    </row>
    <row r="253" ht="12.75">
      <c r="A253" s="633"/>
    </row>
    <row r="254" ht="12.75">
      <c r="A254" s="633"/>
    </row>
    <row r="255" ht="12.75">
      <c r="A255" s="633"/>
    </row>
    <row r="256" ht="12.75">
      <c r="A256" s="633"/>
    </row>
    <row r="257" ht="12.75">
      <c r="A257" s="633"/>
    </row>
    <row r="258" ht="12.75">
      <c r="A258" s="633"/>
    </row>
    <row r="259" ht="12.75">
      <c r="A259" s="633"/>
    </row>
    <row r="260" ht="12.75">
      <c r="A260" s="633"/>
    </row>
    <row r="261" ht="12.75">
      <c r="A261" s="633"/>
    </row>
    <row r="262" ht="12.75">
      <c r="A262" s="633"/>
    </row>
    <row r="263" ht="12.75">
      <c r="A263" s="633"/>
    </row>
    <row r="264" ht="12.75">
      <c r="A264" s="633"/>
    </row>
    <row r="265" ht="12.75">
      <c r="A265" s="633"/>
    </row>
    <row r="266" ht="12.75">
      <c r="A266" s="633"/>
    </row>
    <row r="267" ht="12.75">
      <c r="A267" s="633"/>
    </row>
    <row r="268" ht="12.75">
      <c r="A268" s="633"/>
    </row>
    <row r="269" ht="12.75">
      <c r="A269" s="633"/>
    </row>
    <row r="270" ht="12.75">
      <c r="A270" s="633"/>
    </row>
    <row r="271" ht="12.75">
      <c r="A271" s="633"/>
    </row>
    <row r="272" ht="12.75">
      <c r="A272" s="633"/>
    </row>
    <row r="273" ht="12.75">
      <c r="A273" s="633"/>
    </row>
    <row r="274" ht="12.75">
      <c r="A274" s="633"/>
    </row>
    <row r="275" ht="12.75">
      <c r="A275" s="633"/>
    </row>
    <row r="276" ht="12.75">
      <c r="A276" s="633"/>
    </row>
    <row r="277" ht="12.75">
      <c r="A277" s="633"/>
    </row>
    <row r="278" ht="12.75">
      <c r="A278" s="633"/>
    </row>
    <row r="279" ht="12.75">
      <c r="A279" s="633"/>
    </row>
    <row r="280" ht="12.75">
      <c r="A280" s="633"/>
    </row>
    <row r="281" ht="12.75">
      <c r="A281" s="633"/>
    </row>
    <row r="282" ht="12.75">
      <c r="A282" s="633"/>
    </row>
    <row r="283" ht="12.75">
      <c r="A283" s="633"/>
    </row>
    <row r="284" ht="12.75">
      <c r="A284" s="633"/>
    </row>
    <row r="285" ht="12.75">
      <c r="A285" s="633"/>
    </row>
    <row r="286" ht="12.75">
      <c r="A286" s="633"/>
    </row>
    <row r="287" ht="12.75">
      <c r="A287" s="633"/>
    </row>
    <row r="288" ht="12.75">
      <c r="A288" s="633"/>
    </row>
    <row r="289" ht="12.75">
      <c r="A289" s="633"/>
    </row>
    <row r="290" ht="12.75">
      <c r="A290" s="633"/>
    </row>
    <row r="291" ht="12.75">
      <c r="A291" s="633"/>
    </row>
    <row r="292" ht="12.75">
      <c r="A292" s="633"/>
    </row>
    <row r="293" ht="12.75">
      <c r="A293" s="633"/>
    </row>
    <row r="294" ht="12.75">
      <c r="A294" s="633"/>
    </row>
    <row r="295" ht="12.75">
      <c r="A295" s="633"/>
    </row>
    <row r="296" ht="12.75">
      <c r="A296" s="633"/>
    </row>
    <row r="297" ht="12.75">
      <c r="A297" s="633"/>
    </row>
    <row r="298" ht="12.75">
      <c r="A298" s="633"/>
    </row>
    <row r="299" ht="12.75">
      <c r="A299" s="633"/>
    </row>
    <row r="300" ht="12.75">
      <c r="A300" s="633"/>
    </row>
    <row r="301" ht="12.75">
      <c r="A301" s="633"/>
    </row>
    <row r="302" ht="12.75">
      <c r="A302" s="633"/>
    </row>
    <row r="303" ht="12.75">
      <c r="A303" s="633"/>
    </row>
    <row r="304" ht="12.75">
      <c r="A304" s="633"/>
    </row>
    <row r="305" ht="12.75">
      <c r="A305" s="633"/>
    </row>
    <row r="306" ht="12.75">
      <c r="A306" s="633"/>
    </row>
    <row r="307" ht="12.75">
      <c r="A307" s="633"/>
    </row>
    <row r="308" ht="12.75">
      <c r="A308" s="633"/>
    </row>
    <row r="309" ht="12.75">
      <c r="A309" s="633"/>
    </row>
    <row r="310" ht="12.75">
      <c r="A310" s="633"/>
    </row>
    <row r="311" ht="12.75">
      <c r="A311" s="633"/>
    </row>
    <row r="312" ht="12.75">
      <c r="A312" s="633"/>
    </row>
    <row r="313" ht="12.75">
      <c r="A313" s="633"/>
    </row>
    <row r="314" ht="12.75">
      <c r="A314" s="633"/>
    </row>
    <row r="315" ht="12.75">
      <c r="A315" s="633"/>
    </row>
    <row r="316" ht="12.75">
      <c r="A316" s="633"/>
    </row>
    <row r="317" ht="12.75">
      <c r="A317" s="633"/>
    </row>
    <row r="318" ht="12.75">
      <c r="A318" s="633"/>
    </row>
    <row r="319" ht="12.75">
      <c r="A319" s="633"/>
    </row>
    <row r="320" ht="12.75">
      <c r="A320" s="633"/>
    </row>
    <row r="321" ht="12.75">
      <c r="A321" s="633"/>
    </row>
    <row r="322" ht="12.75">
      <c r="A322" s="633"/>
    </row>
    <row r="323" ht="12.75">
      <c r="A323" s="633"/>
    </row>
    <row r="324" ht="12.75">
      <c r="A324" s="633"/>
    </row>
    <row r="325" ht="12.75">
      <c r="A325" s="633"/>
    </row>
    <row r="326" ht="12.75">
      <c r="A326" s="633"/>
    </row>
    <row r="327" ht="12.75">
      <c r="A327" s="633"/>
    </row>
    <row r="328" ht="12.75">
      <c r="A328" s="633"/>
    </row>
    <row r="329" ht="12.75">
      <c r="A329" s="633"/>
    </row>
    <row r="330" ht="12.75">
      <c r="A330" s="633"/>
    </row>
    <row r="331" ht="12.75">
      <c r="A331" s="633"/>
    </row>
    <row r="332" ht="12.75">
      <c r="A332" s="633"/>
    </row>
    <row r="333" ht="12.75">
      <c r="A333" s="633"/>
    </row>
    <row r="334" ht="12.75">
      <c r="A334" s="633"/>
    </row>
    <row r="335" ht="12.75">
      <c r="A335" s="633"/>
    </row>
    <row r="336" ht="12.75">
      <c r="A336" s="633"/>
    </row>
    <row r="337" ht="12.75">
      <c r="A337" s="633"/>
    </row>
    <row r="338" ht="12.75">
      <c r="A338" s="633"/>
    </row>
    <row r="339" ht="12.75">
      <c r="A339" s="633"/>
    </row>
    <row r="340" ht="12.75">
      <c r="A340" s="633"/>
    </row>
    <row r="341" ht="12.75">
      <c r="A341" s="633"/>
    </row>
    <row r="342" ht="12.75">
      <c r="A342" s="633"/>
    </row>
    <row r="343" ht="12.75">
      <c r="A343" s="633"/>
    </row>
    <row r="344" ht="12.75">
      <c r="A344" s="633"/>
    </row>
    <row r="345" ht="12.75">
      <c r="A345" s="633"/>
    </row>
    <row r="346" ht="12.75">
      <c r="A346" s="633"/>
    </row>
    <row r="347" ht="12.75">
      <c r="A347" s="633"/>
    </row>
    <row r="348" ht="12.75">
      <c r="A348" s="633"/>
    </row>
    <row r="349" ht="12.75">
      <c r="A349" s="633"/>
    </row>
    <row r="350" ht="12.75">
      <c r="A350" s="633"/>
    </row>
    <row r="351" ht="12.75">
      <c r="A351" s="633"/>
    </row>
    <row r="352" ht="12.75">
      <c r="A352" s="633"/>
    </row>
    <row r="353" ht="12.75">
      <c r="A353" s="633"/>
    </row>
    <row r="354" ht="12.75">
      <c r="A354" s="633"/>
    </row>
    <row r="355" ht="12.75">
      <c r="A355" s="633"/>
    </row>
    <row r="356" ht="12.75">
      <c r="A356" s="633"/>
    </row>
    <row r="357" ht="12.75">
      <c r="A357" s="633"/>
    </row>
    <row r="358" ht="12.75">
      <c r="A358" s="633"/>
    </row>
    <row r="359" ht="12.75">
      <c r="A359" s="633"/>
    </row>
    <row r="360" ht="12.75">
      <c r="A360" s="633"/>
    </row>
    <row r="361" ht="12.75">
      <c r="A361" s="633"/>
    </row>
    <row r="362" ht="12.75">
      <c r="A362" s="633"/>
    </row>
    <row r="363" ht="12.75">
      <c r="A363" s="633"/>
    </row>
    <row r="364" ht="12.75">
      <c r="A364" s="633"/>
    </row>
    <row r="365" ht="12.75">
      <c r="A365" s="633"/>
    </row>
    <row r="366" ht="12.75">
      <c r="A366" s="633"/>
    </row>
    <row r="367" ht="12.75">
      <c r="A367" s="633"/>
    </row>
    <row r="368" ht="12.75">
      <c r="A368" s="633"/>
    </row>
    <row r="369" ht="12.75">
      <c r="A369" s="633"/>
    </row>
    <row r="370" ht="12.75">
      <c r="A370" s="633"/>
    </row>
    <row r="371" ht="12.75">
      <c r="A371" s="633"/>
    </row>
    <row r="372" ht="12.75">
      <c r="A372" s="633"/>
    </row>
    <row r="373" ht="12.75">
      <c r="A373" s="633"/>
    </row>
    <row r="374" ht="12.75">
      <c r="A374" s="633"/>
    </row>
    <row r="375" ht="12.75">
      <c r="A375" s="633"/>
    </row>
    <row r="376" ht="12.75">
      <c r="A376" s="633"/>
    </row>
    <row r="377" ht="12.75">
      <c r="A377" s="633"/>
    </row>
    <row r="378" ht="12.75">
      <c r="A378" s="633"/>
    </row>
    <row r="379" ht="12.75">
      <c r="A379" s="633"/>
    </row>
    <row r="380" ht="12.75">
      <c r="A380" s="633"/>
    </row>
    <row r="381" ht="12.75">
      <c r="A381" s="633"/>
    </row>
    <row r="382" ht="12.75">
      <c r="A382" s="633"/>
    </row>
    <row r="383" ht="12.75">
      <c r="A383" s="633"/>
    </row>
    <row r="384" ht="12.75">
      <c r="A384" s="633"/>
    </row>
    <row r="385" ht="12.75">
      <c r="A385" s="633"/>
    </row>
    <row r="386" ht="12.75">
      <c r="A386" s="633"/>
    </row>
    <row r="387" ht="12.75">
      <c r="A387" s="633"/>
    </row>
    <row r="388" ht="12.75">
      <c r="A388" s="633"/>
    </row>
    <row r="389" ht="12.75">
      <c r="A389" s="633"/>
    </row>
    <row r="390" ht="12.75">
      <c r="A390" s="633"/>
    </row>
    <row r="391" ht="12.75">
      <c r="A391" s="633"/>
    </row>
    <row r="392" ht="12.75">
      <c r="A392" s="633"/>
    </row>
    <row r="393" ht="12.75">
      <c r="A393" s="633"/>
    </row>
    <row r="394" ht="12.75">
      <c r="A394" s="633"/>
    </row>
    <row r="395" ht="12.75">
      <c r="A395" s="633"/>
    </row>
    <row r="396" ht="12.75">
      <c r="A396" s="633"/>
    </row>
    <row r="397" ht="12.75">
      <c r="A397" s="633"/>
    </row>
    <row r="398" ht="12.75">
      <c r="A398" s="633"/>
    </row>
    <row r="399" ht="12.75">
      <c r="A399" s="633"/>
    </row>
    <row r="400" ht="12.75">
      <c r="A400" s="633"/>
    </row>
    <row r="401" ht="12.75">
      <c r="A401" s="633"/>
    </row>
    <row r="402" ht="12.75">
      <c r="A402" s="633"/>
    </row>
    <row r="403" ht="12.75">
      <c r="A403" s="633"/>
    </row>
    <row r="404" ht="12.75">
      <c r="A404" s="633"/>
    </row>
    <row r="405" ht="12.75">
      <c r="A405" s="633"/>
    </row>
    <row r="406" ht="12.75">
      <c r="A406" s="633"/>
    </row>
    <row r="407" ht="12.75">
      <c r="A407" s="633"/>
    </row>
    <row r="408" ht="12.75">
      <c r="A408" s="633"/>
    </row>
    <row r="409" ht="12.75">
      <c r="A409" s="633"/>
    </row>
    <row r="410" ht="12.75">
      <c r="A410" s="633"/>
    </row>
    <row r="411" ht="12.75">
      <c r="A411" s="633"/>
    </row>
    <row r="412" ht="12.75">
      <c r="A412" s="633"/>
    </row>
    <row r="413" ht="12.75">
      <c r="A413" s="633"/>
    </row>
    <row r="414" ht="12.75">
      <c r="A414" s="633"/>
    </row>
    <row r="415" ht="12.75">
      <c r="A415" s="633"/>
    </row>
    <row r="416" ht="12.75">
      <c r="A416" s="633"/>
    </row>
    <row r="417" ht="12.75">
      <c r="A417" s="633"/>
    </row>
    <row r="418" ht="12.75">
      <c r="A418" s="633"/>
    </row>
    <row r="419" ht="12.75">
      <c r="A419" s="633"/>
    </row>
    <row r="420" ht="12.75">
      <c r="A420" s="633"/>
    </row>
    <row r="421" ht="12.75">
      <c r="A421" s="633"/>
    </row>
    <row r="422" ht="12.75">
      <c r="A422" s="633"/>
    </row>
    <row r="423" ht="12.75">
      <c r="A423" s="633"/>
    </row>
    <row r="424" ht="12.75">
      <c r="A424" s="633"/>
    </row>
    <row r="425" ht="12.75">
      <c r="A425" s="633"/>
    </row>
    <row r="426" ht="12.75">
      <c r="A426" s="633"/>
    </row>
    <row r="427" ht="12.75">
      <c r="A427" s="633"/>
    </row>
    <row r="428" ht="12.75">
      <c r="A428" s="633"/>
    </row>
    <row r="429" ht="12.75">
      <c r="A429" s="633"/>
    </row>
    <row r="430" ht="12.75">
      <c r="A430" s="633"/>
    </row>
    <row r="431" ht="12.75">
      <c r="A431" s="633"/>
    </row>
    <row r="432" ht="12.75">
      <c r="A432" s="633"/>
    </row>
    <row r="433" ht="12.75">
      <c r="A433" s="633"/>
    </row>
    <row r="434" ht="12.75">
      <c r="A434" s="633"/>
    </row>
    <row r="435" ht="12.75">
      <c r="A435" s="633"/>
    </row>
    <row r="436" ht="12.75">
      <c r="A436" s="633"/>
    </row>
    <row r="437" ht="12.75">
      <c r="A437" s="633"/>
    </row>
    <row r="438" ht="12.75">
      <c r="A438" s="633"/>
    </row>
    <row r="439" ht="12.75">
      <c r="A439" s="633"/>
    </row>
    <row r="440" ht="12.75">
      <c r="A440" s="633"/>
    </row>
    <row r="441" ht="12.75">
      <c r="A441" s="633"/>
    </row>
    <row r="442" ht="12.75">
      <c r="A442" s="633"/>
    </row>
    <row r="443" ht="12.75">
      <c r="A443" s="633"/>
    </row>
    <row r="444" ht="12.75">
      <c r="A444" s="633"/>
    </row>
    <row r="445" ht="12.75">
      <c r="A445" s="633"/>
    </row>
    <row r="446" ht="12.75">
      <c r="A446" s="633"/>
    </row>
    <row r="447" ht="12.75">
      <c r="A447" s="633"/>
    </row>
    <row r="448" ht="12.75">
      <c r="A448" s="633"/>
    </row>
    <row r="449" ht="12.75">
      <c r="A449" s="633"/>
    </row>
    <row r="450" ht="12.75">
      <c r="A450" s="633"/>
    </row>
    <row r="451" ht="12.75">
      <c r="A451" s="633"/>
    </row>
    <row r="452" ht="12.75">
      <c r="A452" s="633"/>
    </row>
    <row r="453" ht="12.75">
      <c r="A453" s="633"/>
    </row>
    <row r="454" ht="12.75">
      <c r="A454" s="633"/>
    </row>
    <row r="455" ht="12.75">
      <c r="A455" s="633"/>
    </row>
    <row r="456" ht="12.75">
      <c r="A456" s="633"/>
    </row>
    <row r="457" ht="12.75">
      <c r="A457" s="633"/>
    </row>
    <row r="458" ht="12.75">
      <c r="A458" s="633"/>
    </row>
    <row r="459" ht="12.75">
      <c r="A459" s="633"/>
    </row>
    <row r="460" ht="12.75">
      <c r="A460" s="633"/>
    </row>
    <row r="461" ht="12.75">
      <c r="A461" s="633"/>
    </row>
    <row r="462" ht="12.75">
      <c r="A462" s="633"/>
    </row>
    <row r="463" ht="12.75">
      <c r="A463" s="633"/>
    </row>
    <row r="464" ht="12.75">
      <c r="A464" s="633"/>
    </row>
    <row r="465" ht="12.75">
      <c r="A465" s="633"/>
    </row>
    <row r="466" ht="12.75">
      <c r="A466" s="633"/>
    </row>
    <row r="467" ht="12.75">
      <c r="A467" s="633"/>
    </row>
    <row r="468" ht="12.75">
      <c r="A468" s="633"/>
    </row>
    <row r="469" ht="12.75">
      <c r="A469" s="633"/>
    </row>
    <row r="470" ht="12.75">
      <c r="A470" s="633"/>
    </row>
    <row r="471" ht="12.75">
      <c r="A471" s="633"/>
    </row>
    <row r="472" ht="12.75">
      <c r="A472" s="633"/>
    </row>
    <row r="473" ht="12.75">
      <c r="A473" s="633"/>
    </row>
    <row r="474" ht="12.75">
      <c r="A474" s="633"/>
    </row>
    <row r="475" ht="12.75">
      <c r="A475" s="633"/>
    </row>
    <row r="476" ht="12.75">
      <c r="A476" s="633"/>
    </row>
    <row r="477" ht="12.75">
      <c r="A477" s="633"/>
    </row>
    <row r="478" ht="12.75">
      <c r="A478" s="633"/>
    </row>
    <row r="479" ht="12.75">
      <c r="A479" s="633"/>
    </row>
    <row r="480" ht="12.75">
      <c r="A480" s="633"/>
    </row>
    <row r="481" ht="12.75">
      <c r="A481" s="633"/>
    </row>
    <row r="482" ht="12.75">
      <c r="A482" s="633"/>
    </row>
    <row r="483" ht="12.75">
      <c r="A483" s="633"/>
    </row>
    <row r="484" ht="12.75">
      <c r="A484" s="633"/>
    </row>
    <row r="485" ht="12.75">
      <c r="A485" s="633"/>
    </row>
    <row r="486" ht="12.75">
      <c r="A486" s="633"/>
    </row>
    <row r="487" ht="12.75">
      <c r="A487" s="633"/>
    </row>
    <row r="488" ht="12.75">
      <c r="A488" s="633"/>
    </row>
    <row r="489" ht="12.75">
      <c r="A489" s="633"/>
    </row>
    <row r="490" ht="12.75">
      <c r="A490" s="633"/>
    </row>
    <row r="491" ht="12.75">
      <c r="A491" s="633"/>
    </row>
    <row r="492" ht="12.75">
      <c r="A492" s="633"/>
    </row>
    <row r="493" ht="12.75">
      <c r="A493" s="633"/>
    </row>
    <row r="494" ht="12.75">
      <c r="A494" s="633"/>
    </row>
    <row r="495" ht="12.75">
      <c r="A495" s="633"/>
    </row>
    <row r="496" ht="12.75">
      <c r="A496" s="633"/>
    </row>
    <row r="497" ht="12.75">
      <c r="A497" s="633"/>
    </row>
    <row r="498" ht="12.75">
      <c r="A498" s="633"/>
    </row>
    <row r="499" ht="12.75">
      <c r="A499" s="633"/>
    </row>
    <row r="500" ht="12.75">
      <c r="A500" s="633"/>
    </row>
    <row r="501" ht="12.75">
      <c r="A501" s="633"/>
    </row>
    <row r="502" ht="12.75">
      <c r="A502" s="633"/>
    </row>
    <row r="503" ht="12.75">
      <c r="A503" s="633"/>
    </row>
    <row r="504" ht="12.75">
      <c r="A504" s="633"/>
    </row>
    <row r="505" ht="12.75">
      <c r="A505" s="633"/>
    </row>
    <row r="506" ht="12.75">
      <c r="A506" s="633"/>
    </row>
    <row r="507" ht="12.75">
      <c r="A507" s="633"/>
    </row>
    <row r="508" ht="12.75">
      <c r="A508" s="633"/>
    </row>
    <row r="509" ht="12.75">
      <c r="A509" s="633"/>
    </row>
    <row r="510" ht="12.75">
      <c r="A510" s="633"/>
    </row>
    <row r="511" ht="12.75">
      <c r="A511" s="633"/>
    </row>
    <row r="512" ht="12.75">
      <c r="A512" s="633"/>
    </row>
    <row r="513" ht="12.75">
      <c r="A513" s="633"/>
    </row>
    <row r="514" ht="12.75">
      <c r="A514" s="633"/>
    </row>
    <row r="515" ht="12.75">
      <c r="A515" s="633"/>
    </row>
    <row r="516" ht="12.75">
      <c r="A516" s="633"/>
    </row>
    <row r="517" ht="12.75">
      <c r="A517" s="633"/>
    </row>
    <row r="518" ht="12.75">
      <c r="A518" s="633"/>
    </row>
    <row r="519" ht="12.75">
      <c r="A519" s="633"/>
    </row>
    <row r="520" ht="12.75">
      <c r="A520" s="633"/>
    </row>
    <row r="521" ht="12.75">
      <c r="A521" s="633"/>
    </row>
    <row r="522" ht="12.75">
      <c r="A522" s="633"/>
    </row>
    <row r="523" ht="12.75">
      <c r="A523" s="633"/>
    </row>
    <row r="524" ht="12.75">
      <c r="A524" s="633"/>
    </row>
    <row r="525" ht="12.75">
      <c r="A525" s="633"/>
    </row>
    <row r="526" ht="12.75">
      <c r="A526" s="633"/>
    </row>
    <row r="527" ht="12.75">
      <c r="A527" s="633"/>
    </row>
    <row r="528" ht="12.75">
      <c r="A528" s="633"/>
    </row>
    <row r="529" ht="12.75">
      <c r="A529" s="633"/>
    </row>
    <row r="530" ht="12.75">
      <c r="A530" s="633"/>
    </row>
    <row r="531" ht="12.75">
      <c r="A531" s="633"/>
    </row>
    <row r="532" ht="12.75">
      <c r="A532" s="633"/>
    </row>
    <row r="533" ht="12.75">
      <c r="A533" s="633"/>
    </row>
    <row r="534" ht="12.75">
      <c r="A534" s="633"/>
    </row>
    <row r="535" ht="12.75">
      <c r="A535" s="633"/>
    </row>
    <row r="536" ht="12.75">
      <c r="A536" s="633"/>
    </row>
    <row r="537" ht="12.75">
      <c r="A537" s="633"/>
    </row>
    <row r="538" ht="12.75">
      <c r="A538" s="633"/>
    </row>
    <row r="539" ht="12.75">
      <c r="A539" s="633"/>
    </row>
    <row r="540" ht="12.75">
      <c r="A540" s="633"/>
    </row>
    <row r="541" ht="12.75">
      <c r="A541" s="633"/>
    </row>
    <row r="542" ht="12.75">
      <c r="A542" s="633"/>
    </row>
    <row r="543" ht="12.75">
      <c r="A543" s="633"/>
    </row>
    <row r="544" ht="12.75">
      <c r="A544" s="633"/>
    </row>
    <row r="545" ht="12.75">
      <c r="A545" s="633"/>
    </row>
    <row r="546" ht="12.75">
      <c r="A546" s="633"/>
    </row>
    <row r="547" ht="12.75">
      <c r="A547" s="633"/>
    </row>
    <row r="548" ht="12.75">
      <c r="A548" s="633"/>
    </row>
    <row r="549" ht="12.75">
      <c r="A549" s="633"/>
    </row>
    <row r="550" ht="12.75">
      <c r="A550" s="633"/>
    </row>
    <row r="551" ht="12.75">
      <c r="A551" s="633"/>
    </row>
    <row r="552" ht="12.75">
      <c r="A552" s="633"/>
    </row>
    <row r="553" ht="12.75">
      <c r="A553" s="633"/>
    </row>
    <row r="554" ht="12.75">
      <c r="A554" s="633"/>
    </row>
    <row r="555" ht="12.75">
      <c r="A555" s="633"/>
    </row>
    <row r="556" ht="12.75">
      <c r="A556" s="633"/>
    </row>
    <row r="557" ht="12.75">
      <c r="A557" s="633"/>
    </row>
    <row r="558" ht="12.75">
      <c r="A558" s="633"/>
    </row>
    <row r="559" ht="12.75">
      <c r="A559" s="633"/>
    </row>
    <row r="560" ht="12.75">
      <c r="A560" s="633"/>
    </row>
    <row r="561" ht="12.75">
      <c r="A561" s="633"/>
    </row>
    <row r="562" ht="12.75">
      <c r="A562" s="633"/>
    </row>
    <row r="563" ht="12.75">
      <c r="A563" s="633"/>
    </row>
    <row r="564" ht="12.75">
      <c r="A564" s="633"/>
    </row>
    <row r="565" ht="12.75">
      <c r="A565" s="633"/>
    </row>
    <row r="566" ht="12.75">
      <c r="A566" s="633"/>
    </row>
    <row r="567" ht="12.75">
      <c r="A567" s="633"/>
    </row>
    <row r="568" ht="12.75">
      <c r="A568" s="633"/>
    </row>
    <row r="569" ht="12.75">
      <c r="A569" s="633"/>
    </row>
    <row r="570" ht="12.75">
      <c r="A570" s="633"/>
    </row>
    <row r="571" ht="12.75">
      <c r="A571" s="633"/>
    </row>
    <row r="572" ht="12.75">
      <c r="A572" s="633"/>
    </row>
    <row r="573" ht="12.75">
      <c r="A573" s="633"/>
    </row>
    <row r="574" ht="12.75">
      <c r="A574" s="633"/>
    </row>
    <row r="575" ht="12.75">
      <c r="A575" s="633"/>
    </row>
    <row r="576" ht="12.75">
      <c r="A576" s="633"/>
    </row>
    <row r="577" ht="12.75">
      <c r="A577" s="633"/>
    </row>
    <row r="578" ht="12.75">
      <c r="A578" s="633"/>
    </row>
    <row r="579" ht="12.75">
      <c r="A579" s="633"/>
    </row>
    <row r="580" ht="12.75">
      <c r="A580" s="633"/>
    </row>
    <row r="581" ht="12.75">
      <c r="A581" s="633"/>
    </row>
    <row r="582" ht="12.75">
      <c r="A582" s="633"/>
    </row>
    <row r="583" ht="12.75">
      <c r="A583" s="633"/>
    </row>
    <row r="584" ht="12.75">
      <c r="A584" s="633"/>
    </row>
    <row r="585" ht="12.75">
      <c r="A585" s="633"/>
    </row>
    <row r="586" ht="12.75">
      <c r="A586" s="633"/>
    </row>
    <row r="587" ht="12.75">
      <c r="A587" s="633"/>
    </row>
    <row r="588" ht="12.75">
      <c r="A588" s="633"/>
    </row>
    <row r="589" ht="12.75">
      <c r="A589" s="633"/>
    </row>
    <row r="590" ht="12.75">
      <c r="A590" s="633"/>
    </row>
    <row r="591" ht="12.75">
      <c r="A591" s="633"/>
    </row>
    <row r="592" ht="12.75">
      <c r="A592" s="633"/>
    </row>
    <row r="593" ht="12.75">
      <c r="A593" s="633"/>
    </row>
    <row r="594" ht="12.75">
      <c r="A594" s="633"/>
    </row>
    <row r="595" ht="12.75">
      <c r="A595" s="633"/>
    </row>
    <row r="596" ht="12.75">
      <c r="A596" s="633"/>
    </row>
    <row r="597" ht="12.75">
      <c r="A597" s="633"/>
    </row>
    <row r="598" ht="12.75">
      <c r="A598" s="633"/>
    </row>
    <row r="599" ht="12.75">
      <c r="A599" s="633"/>
    </row>
    <row r="600" ht="12.75">
      <c r="A600" s="633"/>
    </row>
    <row r="601" ht="12.75">
      <c r="A601" s="633"/>
    </row>
    <row r="602" ht="12.75">
      <c r="A602" s="633"/>
    </row>
    <row r="603" ht="12.75">
      <c r="A603" s="633"/>
    </row>
    <row r="604" ht="12.75">
      <c r="A604" s="633"/>
    </row>
    <row r="605" ht="12.75">
      <c r="A605" s="633"/>
    </row>
    <row r="606" ht="12.75">
      <c r="A606" s="633"/>
    </row>
    <row r="607" ht="12.75">
      <c r="A607" s="633"/>
    </row>
    <row r="608" ht="12.75">
      <c r="A608" s="633"/>
    </row>
    <row r="609" ht="12.75">
      <c r="A609" s="633"/>
    </row>
    <row r="610" ht="12.75">
      <c r="A610" s="633"/>
    </row>
    <row r="611" ht="12.75">
      <c r="A611" s="633"/>
    </row>
    <row r="612" ht="12.75">
      <c r="A612" s="633"/>
    </row>
    <row r="613" ht="12.75">
      <c r="A613" s="633"/>
    </row>
    <row r="614" ht="12.75">
      <c r="A614" s="633"/>
    </row>
    <row r="615" ht="12.75">
      <c r="A615" s="633"/>
    </row>
    <row r="616" ht="12.75">
      <c r="A616" s="633"/>
    </row>
    <row r="617" ht="12.75">
      <c r="A617" s="633"/>
    </row>
    <row r="618" ht="12.75">
      <c r="A618" s="633"/>
    </row>
    <row r="619" ht="12.75">
      <c r="A619" s="633"/>
    </row>
    <row r="620" ht="12.75">
      <c r="A620" s="633"/>
    </row>
    <row r="621" ht="12.75">
      <c r="A621" s="633"/>
    </row>
    <row r="622" ht="12.75">
      <c r="A622" s="633"/>
    </row>
    <row r="623" ht="12.75">
      <c r="A623" s="633"/>
    </row>
    <row r="624" ht="12.75">
      <c r="A624" s="633"/>
    </row>
    <row r="625" ht="12.75">
      <c r="A625" s="633"/>
    </row>
    <row r="626" ht="12.75">
      <c r="A626" s="633"/>
    </row>
    <row r="627" ht="12.75">
      <c r="A627" s="633"/>
    </row>
    <row r="628" ht="12.75">
      <c r="A628" s="633"/>
    </row>
    <row r="629" ht="12.75">
      <c r="A629" s="633"/>
    </row>
    <row r="630" ht="12.75">
      <c r="A630" s="633"/>
    </row>
    <row r="631" ht="12.75">
      <c r="A631" s="633"/>
    </row>
    <row r="632" ht="12.75">
      <c r="A632" s="633"/>
    </row>
    <row r="633" ht="12.75">
      <c r="A633" s="633"/>
    </row>
    <row r="634" ht="12.75">
      <c r="A634" s="633"/>
    </row>
    <row r="635" ht="12.75">
      <c r="A635" s="633"/>
    </row>
    <row r="636" ht="12.75">
      <c r="A636" s="633"/>
    </row>
    <row r="637" ht="12.75">
      <c r="A637" s="633"/>
    </row>
    <row r="638" ht="12.75">
      <c r="A638" s="633"/>
    </row>
    <row r="639" ht="12.75">
      <c r="A639" s="633"/>
    </row>
    <row r="640" ht="12.75">
      <c r="A640" s="633"/>
    </row>
    <row r="641" ht="12.75">
      <c r="A641" s="633"/>
    </row>
    <row r="642" ht="12.75">
      <c r="A642" s="633"/>
    </row>
    <row r="643" ht="12.75">
      <c r="A643" s="633"/>
    </row>
    <row r="644" ht="12.75">
      <c r="A644" s="633"/>
    </row>
    <row r="645" ht="12.75">
      <c r="A645" s="633"/>
    </row>
    <row r="646" ht="12.75">
      <c r="A646" s="633"/>
    </row>
    <row r="647" ht="12.75">
      <c r="A647" s="633"/>
    </row>
    <row r="648" ht="12.75">
      <c r="A648" s="633"/>
    </row>
    <row r="649" ht="12.75">
      <c r="A649" s="633"/>
    </row>
    <row r="650" ht="12.75">
      <c r="A650" s="633"/>
    </row>
    <row r="651" ht="12.75">
      <c r="A651" s="633"/>
    </row>
    <row r="652" ht="12.75">
      <c r="A652" s="633"/>
    </row>
    <row r="653" ht="12.75">
      <c r="A653" s="633"/>
    </row>
    <row r="654" ht="12.75">
      <c r="A654" s="633"/>
    </row>
    <row r="655" ht="12.75">
      <c r="A655" s="633"/>
    </row>
    <row r="656" ht="12.75">
      <c r="A656" s="633"/>
    </row>
    <row r="657" ht="12.75">
      <c r="A657" s="633"/>
    </row>
    <row r="658" ht="12.75">
      <c r="A658" s="633"/>
    </row>
    <row r="659" ht="12.75">
      <c r="A659" s="633"/>
    </row>
    <row r="660" ht="12.75">
      <c r="A660" s="633"/>
    </row>
    <row r="661" ht="12.75">
      <c r="A661" s="633"/>
    </row>
    <row r="662" ht="12.75">
      <c r="A662" s="633"/>
    </row>
    <row r="663" ht="12.75">
      <c r="A663" s="633"/>
    </row>
    <row r="664" ht="12.75">
      <c r="A664" s="633"/>
    </row>
    <row r="665" ht="12.75">
      <c r="A665" s="633"/>
    </row>
    <row r="666" ht="12.75">
      <c r="A666" s="633"/>
    </row>
    <row r="667" ht="12.75">
      <c r="A667" s="633"/>
    </row>
    <row r="668" ht="12.75">
      <c r="A668" s="633"/>
    </row>
    <row r="669" ht="12.75">
      <c r="A669" s="633"/>
    </row>
    <row r="670" ht="12.75">
      <c r="A670" s="633"/>
    </row>
    <row r="671" ht="12.75">
      <c r="A671" s="633"/>
    </row>
    <row r="672" ht="12.75">
      <c r="A672" s="633"/>
    </row>
    <row r="673" ht="12.75">
      <c r="A673" s="633"/>
    </row>
    <row r="674" ht="12.75">
      <c r="A674" s="633"/>
    </row>
    <row r="675" ht="12.75">
      <c r="A675" s="633"/>
    </row>
    <row r="676" ht="12.75">
      <c r="A676" s="633"/>
    </row>
    <row r="677" ht="12.75">
      <c r="A677" s="633"/>
    </row>
    <row r="678" ht="12.75">
      <c r="A678" s="633"/>
    </row>
    <row r="679" ht="12.75">
      <c r="A679" s="633"/>
    </row>
    <row r="680" ht="12.75">
      <c r="A680" s="633"/>
    </row>
    <row r="681" ht="12.75">
      <c r="A681" s="633"/>
    </row>
    <row r="682" ht="12.75">
      <c r="A682" s="633"/>
    </row>
    <row r="683" ht="12.75">
      <c r="A683" s="633"/>
    </row>
    <row r="684" ht="12.75">
      <c r="A684" s="633"/>
    </row>
    <row r="685" ht="12.75">
      <c r="A685" s="633"/>
    </row>
    <row r="686" ht="12.75">
      <c r="A686" s="633"/>
    </row>
    <row r="687" ht="12.75">
      <c r="A687" s="633"/>
    </row>
    <row r="688" ht="12.75">
      <c r="A688" s="633"/>
    </row>
    <row r="689" ht="12.75">
      <c r="A689" s="633"/>
    </row>
    <row r="690" ht="12.75">
      <c r="A690" s="633"/>
    </row>
    <row r="691" ht="12.75">
      <c r="A691" s="633"/>
    </row>
    <row r="692" ht="12.75">
      <c r="A692" s="633"/>
    </row>
    <row r="693" ht="12.75">
      <c r="A693" s="633"/>
    </row>
    <row r="694" ht="12.75">
      <c r="A694" s="633"/>
    </row>
    <row r="695" ht="12.75">
      <c r="A695" s="633"/>
    </row>
    <row r="696" ht="12.75">
      <c r="A696" s="633"/>
    </row>
    <row r="697" ht="12.75">
      <c r="A697" s="633"/>
    </row>
    <row r="698" ht="12.75">
      <c r="A698" s="633"/>
    </row>
    <row r="699" ht="12.75">
      <c r="A699" s="633"/>
    </row>
    <row r="700" ht="12.75">
      <c r="A700" s="633"/>
    </row>
    <row r="701" ht="12.75">
      <c r="A701" s="633"/>
    </row>
    <row r="702" ht="12.75">
      <c r="A702" s="633"/>
    </row>
    <row r="703" ht="12.75">
      <c r="A703" s="633"/>
    </row>
    <row r="704" ht="12.75">
      <c r="A704" s="633"/>
    </row>
    <row r="705" ht="12.75">
      <c r="A705" s="633"/>
    </row>
    <row r="706" ht="12.75">
      <c r="A706" s="633"/>
    </row>
    <row r="707" ht="12.75">
      <c r="A707" s="633"/>
    </row>
    <row r="708" ht="12.75">
      <c r="A708" s="633"/>
    </row>
    <row r="709" ht="12.75">
      <c r="A709" s="633"/>
    </row>
    <row r="710" ht="12.75">
      <c r="A710" s="633"/>
    </row>
    <row r="711" ht="12.75">
      <c r="A711" s="633"/>
    </row>
    <row r="712" ht="12.75">
      <c r="A712" s="633"/>
    </row>
    <row r="713" ht="12.75">
      <c r="A713" s="633"/>
    </row>
    <row r="714" ht="12.75">
      <c r="A714" s="633"/>
    </row>
    <row r="715" ht="12.75">
      <c r="A715" s="633"/>
    </row>
    <row r="716" ht="12.75">
      <c r="A716" s="633"/>
    </row>
    <row r="717" ht="12.75">
      <c r="A717" s="633"/>
    </row>
    <row r="718" ht="12.75">
      <c r="A718" s="633"/>
    </row>
    <row r="719" ht="12.75">
      <c r="A719" s="633"/>
    </row>
    <row r="720" ht="12.75">
      <c r="A720" s="633"/>
    </row>
    <row r="721" ht="12.75">
      <c r="A721" s="633"/>
    </row>
    <row r="722" ht="12.75">
      <c r="A722" s="633"/>
    </row>
    <row r="723" ht="12.75">
      <c r="A723" s="633"/>
    </row>
    <row r="724" ht="12.75">
      <c r="A724" s="633"/>
    </row>
    <row r="725" ht="12.75">
      <c r="A725" s="633"/>
    </row>
    <row r="726" ht="12.75">
      <c r="A726" s="633"/>
    </row>
    <row r="727" ht="12.75">
      <c r="A727" s="633"/>
    </row>
    <row r="728" ht="12.75">
      <c r="A728" s="633"/>
    </row>
    <row r="729" ht="12.75">
      <c r="A729" s="633"/>
    </row>
    <row r="730" ht="12.75">
      <c r="A730" s="633"/>
    </row>
    <row r="731" ht="12.75">
      <c r="A731" s="633"/>
    </row>
    <row r="732" ht="12.75">
      <c r="A732" s="633"/>
    </row>
    <row r="733" ht="12.75">
      <c r="A733" s="633"/>
    </row>
    <row r="734" ht="12.75">
      <c r="A734" s="633"/>
    </row>
    <row r="735" ht="12.75">
      <c r="A735" s="633"/>
    </row>
    <row r="736" ht="12.75">
      <c r="A736" s="633"/>
    </row>
    <row r="737" ht="12.75">
      <c r="A737" s="633"/>
    </row>
    <row r="738" ht="12.75">
      <c r="A738" s="633"/>
    </row>
    <row r="739" ht="12.75">
      <c r="A739" s="633"/>
    </row>
    <row r="740" ht="12.75">
      <c r="A740" s="633"/>
    </row>
    <row r="741" ht="12.75">
      <c r="A741" s="633"/>
    </row>
    <row r="742" ht="12.75">
      <c r="A742" s="633"/>
    </row>
    <row r="743" ht="12.75">
      <c r="A743" s="633"/>
    </row>
    <row r="744" ht="12.75">
      <c r="A744" s="633"/>
    </row>
    <row r="745" ht="12.75">
      <c r="A745" s="633"/>
    </row>
    <row r="746" ht="12.75">
      <c r="A746" s="633"/>
    </row>
    <row r="747" ht="12.75">
      <c r="A747" s="633"/>
    </row>
    <row r="748" ht="12.75">
      <c r="A748" s="633"/>
    </row>
    <row r="749" ht="12.75">
      <c r="A749" s="633"/>
    </row>
    <row r="750" ht="12.75">
      <c r="A750" s="633"/>
    </row>
    <row r="751" ht="12.75">
      <c r="A751" s="633"/>
    </row>
    <row r="752" ht="12.75">
      <c r="A752" s="633"/>
    </row>
    <row r="753" ht="12.75">
      <c r="A753" s="633"/>
    </row>
    <row r="754" ht="12.75">
      <c r="A754" s="633"/>
    </row>
    <row r="755" ht="12.75">
      <c r="A755" s="633"/>
    </row>
    <row r="756" ht="12.75">
      <c r="A756" s="633"/>
    </row>
    <row r="757" ht="12.75">
      <c r="A757" s="633"/>
    </row>
    <row r="758" ht="12.75">
      <c r="A758" s="633"/>
    </row>
    <row r="759" ht="12.75">
      <c r="A759" s="633"/>
    </row>
    <row r="760" ht="12.75">
      <c r="A760" s="633"/>
    </row>
    <row r="761" ht="12.75">
      <c r="A761" s="633"/>
    </row>
    <row r="762" ht="12.75">
      <c r="A762" s="633"/>
    </row>
    <row r="763" ht="12.75">
      <c r="A763" s="633"/>
    </row>
    <row r="764" ht="12.75">
      <c r="A764" s="633"/>
    </row>
    <row r="765" ht="12.75">
      <c r="A765" s="633"/>
    </row>
    <row r="766" ht="12.75">
      <c r="A766" s="633"/>
    </row>
    <row r="767" ht="12.75">
      <c r="A767" s="633"/>
    </row>
    <row r="768" ht="12.75">
      <c r="A768" s="633"/>
    </row>
    <row r="769" ht="12.75">
      <c r="A769" s="633"/>
    </row>
    <row r="770" ht="12.75">
      <c r="A770" s="633"/>
    </row>
    <row r="771" ht="12.75">
      <c r="A771" s="633"/>
    </row>
    <row r="772" ht="12.75">
      <c r="A772" s="633"/>
    </row>
    <row r="773" ht="12.75">
      <c r="A773" s="633"/>
    </row>
    <row r="774" ht="12.75">
      <c r="A774" s="633"/>
    </row>
    <row r="775" ht="12.75">
      <c r="A775" s="633"/>
    </row>
    <row r="776" ht="12.75">
      <c r="A776" s="633"/>
    </row>
    <row r="777" ht="12.75">
      <c r="A777" s="633"/>
    </row>
    <row r="778" ht="12.75">
      <c r="A778" s="633"/>
    </row>
    <row r="779" ht="12.75">
      <c r="A779" s="633"/>
    </row>
    <row r="780" ht="12.75">
      <c r="A780" s="633"/>
    </row>
    <row r="781" ht="12.75">
      <c r="A781" s="633"/>
    </row>
    <row r="782" ht="12.75">
      <c r="A782" s="633"/>
    </row>
    <row r="783" ht="12.75">
      <c r="A783" s="633"/>
    </row>
    <row r="784" ht="12.75">
      <c r="A784" s="633"/>
    </row>
    <row r="785" ht="12.75">
      <c r="A785" s="633"/>
    </row>
    <row r="786" ht="12.75">
      <c r="A786" s="633"/>
    </row>
    <row r="787" ht="12.75">
      <c r="A787" s="633"/>
    </row>
    <row r="788" ht="12.75">
      <c r="A788" s="633"/>
    </row>
    <row r="789" ht="12.75">
      <c r="A789" s="633"/>
    </row>
    <row r="790" ht="12.75">
      <c r="A790" s="633"/>
    </row>
    <row r="791" ht="12.75">
      <c r="A791" s="633"/>
    </row>
    <row r="792" ht="12.75">
      <c r="A792" s="633"/>
    </row>
    <row r="793" ht="12.75">
      <c r="A793" s="633"/>
    </row>
    <row r="794" ht="12.75">
      <c r="A794" s="633"/>
    </row>
    <row r="795" ht="12.75">
      <c r="A795" s="633"/>
    </row>
    <row r="796" ht="12.75">
      <c r="A796" s="633"/>
    </row>
    <row r="797" ht="12.75">
      <c r="A797" s="633"/>
    </row>
    <row r="798" ht="12.75">
      <c r="A798" s="633"/>
    </row>
    <row r="799" ht="12.75">
      <c r="A799" s="633"/>
    </row>
    <row r="800" ht="12.75">
      <c r="A800" s="633"/>
    </row>
    <row r="801" ht="12.75">
      <c r="A801" s="633"/>
    </row>
    <row r="802" ht="12.75">
      <c r="A802" s="633"/>
    </row>
    <row r="803" ht="12.75">
      <c r="A803" s="633"/>
    </row>
    <row r="804" ht="12.75">
      <c r="A804" s="633"/>
    </row>
    <row r="805" ht="12.75">
      <c r="A805" s="633"/>
    </row>
    <row r="806" ht="12.75">
      <c r="A806" s="633"/>
    </row>
    <row r="807" ht="12.75">
      <c r="A807" s="633"/>
    </row>
    <row r="808" ht="12.75">
      <c r="A808" s="633"/>
    </row>
    <row r="809" ht="12.75">
      <c r="A809" s="633"/>
    </row>
    <row r="810" ht="12.75">
      <c r="A810" s="633"/>
    </row>
    <row r="811" ht="12.75">
      <c r="A811" s="633"/>
    </row>
    <row r="812" ht="12.75">
      <c r="A812" s="633"/>
    </row>
    <row r="813" ht="12.75">
      <c r="A813" s="633"/>
    </row>
    <row r="814" ht="12.75">
      <c r="A814" s="633"/>
    </row>
    <row r="815" ht="12.75">
      <c r="A815" s="633"/>
    </row>
    <row r="816" ht="12.75">
      <c r="A816" s="633"/>
    </row>
    <row r="817" ht="12.75">
      <c r="A817" s="633"/>
    </row>
    <row r="818" ht="12.75">
      <c r="A818" s="633"/>
    </row>
    <row r="819" ht="12.75">
      <c r="A819" s="633"/>
    </row>
    <row r="820" ht="12.75">
      <c r="A820" s="633"/>
    </row>
    <row r="821" ht="12.75">
      <c r="A821" s="633"/>
    </row>
    <row r="822" ht="12.75">
      <c r="A822" s="633"/>
    </row>
    <row r="823" ht="12.75">
      <c r="A823" s="633"/>
    </row>
    <row r="824" ht="12.75">
      <c r="A824" s="633"/>
    </row>
    <row r="825" ht="12.75">
      <c r="A825" s="633"/>
    </row>
    <row r="826" ht="12.75">
      <c r="A826" s="633"/>
    </row>
    <row r="827" ht="12.75">
      <c r="A827" s="633"/>
    </row>
    <row r="828" ht="12.75">
      <c r="A828" s="633"/>
    </row>
    <row r="829" ht="12.75">
      <c r="A829" s="633"/>
    </row>
    <row r="830" ht="12.75">
      <c r="A830" s="633"/>
    </row>
    <row r="831" ht="12.75">
      <c r="A831" s="633"/>
    </row>
    <row r="832" ht="12.75">
      <c r="A832" s="633"/>
    </row>
    <row r="833" ht="12.75">
      <c r="A833" s="633"/>
    </row>
    <row r="834" ht="12.75">
      <c r="A834" s="633"/>
    </row>
    <row r="835" ht="12.75">
      <c r="A835" s="633"/>
    </row>
    <row r="836" ht="12.75">
      <c r="A836" s="633"/>
    </row>
    <row r="837" ht="12.75">
      <c r="A837" s="633"/>
    </row>
    <row r="838" ht="12.75">
      <c r="A838" s="633"/>
    </row>
    <row r="839" ht="12.75">
      <c r="A839" s="633"/>
    </row>
    <row r="840" ht="12.75">
      <c r="A840" s="633"/>
    </row>
    <row r="841" ht="12.75">
      <c r="A841" s="633"/>
    </row>
    <row r="842" ht="12.75">
      <c r="A842" s="633"/>
    </row>
    <row r="843" ht="12.75">
      <c r="A843" s="633"/>
    </row>
    <row r="844" ht="12.75">
      <c r="A844" s="633"/>
    </row>
    <row r="845" ht="12.75">
      <c r="A845" s="633"/>
    </row>
    <row r="846" ht="12.75">
      <c r="A846" s="633"/>
    </row>
    <row r="847" ht="12.75">
      <c r="A847" s="633"/>
    </row>
    <row r="848" ht="12.75">
      <c r="A848" s="633"/>
    </row>
    <row r="849" ht="12.75">
      <c r="A849" s="633"/>
    </row>
    <row r="850" ht="12.75">
      <c r="A850" s="633"/>
    </row>
    <row r="851" ht="12.75">
      <c r="A851" s="633"/>
    </row>
    <row r="852" ht="12.75">
      <c r="A852" s="633"/>
    </row>
    <row r="853" ht="12.75">
      <c r="A853" s="633"/>
    </row>
    <row r="854" ht="12.75">
      <c r="A854" s="633"/>
    </row>
    <row r="855" ht="12.75">
      <c r="A855" s="633"/>
    </row>
    <row r="856" ht="12.75">
      <c r="A856" s="633"/>
    </row>
    <row r="857" ht="12.75">
      <c r="A857" s="633"/>
    </row>
    <row r="858" ht="12.75">
      <c r="A858" s="633"/>
    </row>
    <row r="859" ht="12.75">
      <c r="A859" s="633"/>
    </row>
    <row r="860" ht="12.75">
      <c r="A860" s="633"/>
    </row>
    <row r="861" ht="12.75">
      <c r="A861" s="633"/>
    </row>
    <row r="862" ht="12.75">
      <c r="A862" s="633"/>
    </row>
    <row r="863" ht="12.75">
      <c r="A863" s="633"/>
    </row>
    <row r="864" ht="12.75">
      <c r="A864" s="633"/>
    </row>
    <row r="865" ht="12.75">
      <c r="A865" s="633"/>
    </row>
    <row r="866" ht="12.75">
      <c r="A866" s="633"/>
    </row>
    <row r="867" ht="12.75">
      <c r="A867" s="633"/>
    </row>
    <row r="868" ht="12.75">
      <c r="A868" s="633"/>
    </row>
    <row r="869" ht="12.75">
      <c r="A869" s="633"/>
    </row>
    <row r="870" ht="12.75">
      <c r="A870" s="633"/>
    </row>
    <row r="871" ht="12.75">
      <c r="A871" s="633"/>
    </row>
    <row r="872" ht="12.75">
      <c r="A872" s="633"/>
    </row>
    <row r="873" ht="12.75">
      <c r="A873" s="633"/>
    </row>
    <row r="874" ht="12.75">
      <c r="A874" s="633"/>
    </row>
    <row r="875" ht="12.75">
      <c r="A875" s="633"/>
    </row>
    <row r="876" ht="12.75">
      <c r="A876" s="633"/>
    </row>
    <row r="877" ht="12.75">
      <c r="A877" s="633"/>
    </row>
    <row r="878" ht="12.75">
      <c r="A878" s="633"/>
    </row>
    <row r="879" ht="12.75">
      <c r="A879" s="633"/>
    </row>
    <row r="880" ht="12.75">
      <c r="A880" s="633"/>
    </row>
    <row r="881" ht="12.75">
      <c r="A881" s="633"/>
    </row>
    <row r="882" ht="12.75">
      <c r="A882" s="633"/>
    </row>
    <row r="883" ht="12.75">
      <c r="A883" s="633"/>
    </row>
    <row r="884" ht="12.75">
      <c r="A884" s="633"/>
    </row>
    <row r="885" ht="12.75">
      <c r="A885" s="633"/>
    </row>
    <row r="886" ht="12.75">
      <c r="A886" s="633"/>
    </row>
    <row r="887" ht="12.75">
      <c r="A887" s="633"/>
    </row>
    <row r="888" ht="12.75">
      <c r="A888" s="633"/>
    </row>
    <row r="889" ht="12.75">
      <c r="A889" s="633"/>
    </row>
    <row r="890" ht="12.75">
      <c r="A890" s="633"/>
    </row>
    <row r="891" ht="12.75">
      <c r="A891" s="633"/>
    </row>
    <row r="892" ht="12.75">
      <c r="A892" s="633"/>
    </row>
    <row r="893" ht="12.75">
      <c r="A893" s="633"/>
    </row>
    <row r="894" ht="12.75">
      <c r="A894" s="633"/>
    </row>
    <row r="895" ht="12.75">
      <c r="A895" s="633"/>
    </row>
    <row r="896" ht="12.75">
      <c r="A896" s="633"/>
    </row>
    <row r="897" ht="12.75">
      <c r="A897" s="633"/>
    </row>
    <row r="898" ht="12.75">
      <c r="A898" s="633"/>
    </row>
    <row r="899" ht="12.75">
      <c r="A899" s="633"/>
    </row>
    <row r="900" ht="12.75">
      <c r="A900" s="633"/>
    </row>
    <row r="901" ht="12.75">
      <c r="A901" s="633"/>
    </row>
    <row r="902" ht="12.75">
      <c r="A902" s="633"/>
    </row>
    <row r="903" ht="12.75">
      <c r="A903" s="633"/>
    </row>
    <row r="904" ht="12.75">
      <c r="A904" s="633"/>
    </row>
    <row r="905" ht="12.75">
      <c r="A905" s="633"/>
    </row>
    <row r="906" ht="12.75">
      <c r="A906" s="633"/>
    </row>
    <row r="907" ht="12.75">
      <c r="A907" s="633"/>
    </row>
    <row r="908" ht="12.75">
      <c r="A908" s="633"/>
    </row>
    <row r="909" ht="12.75">
      <c r="A909" s="633"/>
    </row>
    <row r="910" ht="12.75">
      <c r="A910" s="633"/>
    </row>
    <row r="911" ht="12.75">
      <c r="A911" s="633"/>
    </row>
    <row r="912" ht="12.75">
      <c r="A912" s="633"/>
    </row>
    <row r="913" ht="12.75">
      <c r="A913" s="633"/>
    </row>
    <row r="914" ht="12.75">
      <c r="A914" s="633"/>
    </row>
    <row r="915" ht="12.75">
      <c r="A915" s="633"/>
    </row>
    <row r="916" ht="12.75">
      <c r="A916" s="633"/>
    </row>
    <row r="917" ht="12.75">
      <c r="A917" s="633"/>
    </row>
    <row r="918" ht="12.75">
      <c r="A918" s="633"/>
    </row>
    <row r="919" ht="12.75">
      <c r="A919" s="633"/>
    </row>
    <row r="920" ht="12.75">
      <c r="A920" s="633"/>
    </row>
    <row r="921" ht="12.75">
      <c r="A921" s="633"/>
    </row>
    <row r="922" ht="12.75">
      <c r="A922" s="633"/>
    </row>
    <row r="923" ht="12.75">
      <c r="A923" s="633"/>
    </row>
    <row r="924" ht="12.75">
      <c r="A924" s="633"/>
    </row>
    <row r="925" ht="12.75">
      <c r="A925" s="633"/>
    </row>
    <row r="926" ht="12.75">
      <c r="A926" s="633"/>
    </row>
    <row r="927" ht="12.75">
      <c r="A927" s="633"/>
    </row>
    <row r="928" ht="12.75">
      <c r="A928" s="633"/>
    </row>
    <row r="929" ht="12.75">
      <c r="A929" s="633"/>
    </row>
    <row r="930" ht="12.75">
      <c r="A930" s="633"/>
    </row>
    <row r="931" ht="12.75">
      <c r="A931" s="633"/>
    </row>
    <row r="932" ht="12.75">
      <c r="A932" s="633"/>
    </row>
    <row r="933" ht="12.75">
      <c r="A933" s="633"/>
    </row>
    <row r="934" ht="12.75">
      <c r="A934" s="633"/>
    </row>
    <row r="935" ht="12.75">
      <c r="A935" s="633"/>
    </row>
    <row r="936" ht="12.75">
      <c r="A936" s="633"/>
    </row>
    <row r="937" ht="12.75">
      <c r="A937" s="633"/>
    </row>
    <row r="938" ht="12.75">
      <c r="A938" s="633"/>
    </row>
    <row r="939" ht="12.75">
      <c r="A939" s="633"/>
    </row>
    <row r="940" ht="12.75">
      <c r="A940" s="633"/>
    </row>
    <row r="941" ht="12.75">
      <c r="A941" s="633"/>
    </row>
    <row r="942" ht="12.75">
      <c r="A942" s="633"/>
    </row>
    <row r="943" ht="12.75">
      <c r="A943" s="633"/>
    </row>
    <row r="944" ht="12.75">
      <c r="A944" s="633"/>
    </row>
    <row r="945" ht="12.75">
      <c r="A945" s="633"/>
    </row>
    <row r="946" ht="12.75">
      <c r="A946" s="633"/>
    </row>
    <row r="947" ht="12.75">
      <c r="A947" s="633"/>
    </row>
    <row r="948" ht="12.75">
      <c r="A948" s="633"/>
    </row>
    <row r="949" ht="12.75">
      <c r="A949" s="633"/>
    </row>
    <row r="950" ht="12.75">
      <c r="A950" s="633"/>
    </row>
    <row r="951" ht="12.75">
      <c r="A951" s="633"/>
    </row>
    <row r="952" ht="12.75">
      <c r="A952" s="633"/>
    </row>
    <row r="953" ht="12.75">
      <c r="A953" s="633"/>
    </row>
    <row r="954" ht="12.75">
      <c r="A954" s="633"/>
    </row>
    <row r="955" ht="12.75">
      <c r="A955" s="633"/>
    </row>
    <row r="956" ht="12.75">
      <c r="A956" s="633"/>
    </row>
    <row r="957" ht="12.75">
      <c r="A957" s="633"/>
    </row>
    <row r="958" ht="12.75">
      <c r="A958" s="633"/>
    </row>
    <row r="959" ht="12.75">
      <c r="A959" s="633"/>
    </row>
    <row r="960" ht="12.75">
      <c r="A960" s="633"/>
    </row>
    <row r="961" ht="12.75">
      <c r="A961" s="633"/>
    </row>
    <row r="962" ht="12.75">
      <c r="A962" s="633"/>
    </row>
    <row r="963" ht="12.75">
      <c r="A963" s="633"/>
    </row>
    <row r="964" ht="12.75">
      <c r="A964" s="633"/>
    </row>
    <row r="965" ht="12.75">
      <c r="A965" s="633"/>
    </row>
    <row r="966" ht="12.75">
      <c r="A966" s="633"/>
    </row>
    <row r="967" ht="12.75">
      <c r="A967" s="633"/>
    </row>
    <row r="968" ht="12.75">
      <c r="A968" s="633"/>
    </row>
    <row r="969" ht="12.75">
      <c r="A969" s="633"/>
    </row>
    <row r="970" ht="12.75">
      <c r="A970" s="633"/>
    </row>
    <row r="971" ht="12.75">
      <c r="A971" s="633"/>
    </row>
    <row r="972" ht="12.75">
      <c r="A972" s="633"/>
    </row>
    <row r="973" ht="12.75">
      <c r="A973" s="633"/>
    </row>
    <row r="974" ht="12.75">
      <c r="A974" s="633"/>
    </row>
    <row r="975" ht="12.75">
      <c r="A975" s="633"/>
    </row>
    <row r="976" ht="12.75">
      <c r="A976" s="633"/>
    </row>
    <row r="977" ht="12.75">
      <c r="A977" s="633"/>
    </row>
    <row r="978" ht="12.75">
      <c r="A978" s="633"/>
    </row>
    <row r="979" ht="12.75">
      <c r="A979" s="633"/>
    </row>
    <row r="980" ht="12.75">
      <c r="A980" s="633"/>
    </row>
    <row r="981" ht="12.75">
      <c r="A981" s="633"/>
    </row>
    <row r="982" ht="12.75">
      <c r="A982" s="633"/>
    </row>
    <row r="983" ht="12.75">
      <c r="A983" s="633"/>
    </row>
    <row r="984" ht="12.75">
      <c r="A984" s="633"/>
    </row>
    <row r="985" ht="12.75">
      <c r="A985" s="633"/>
    </row>
    <row r="986" ht="12.75">
      <c r="A986" s="633"/>
    </row>
    <row r="987" ht="12.75">
      <c r="A987" s="633"/>
    </row>
    <row r="988" ht="12.75">
      <c r="A988" s="633"/>
    </row>
    <row r="989" ht="12.75">
      <c r="A989" s="633"/>
    </row>
    <row r="990" ht="12.75">
      <c r="A990" s="633"/>
    </row>
    <row r="991" ht="12.75">
      <c r="A991" s="633"/>
    </row>
    <row r="992" ht="12.75">
      <c r="A992" s="633"/>
    </row>
    <row r="993" ht="12.75">
      <c r="A993" s="633"/>
    </row>
    <row r="994" ht="12.75">
      <c r="A994" s="633"/>
    </row>
    <row r="995" ht="12.75">
      <c r="A995" s="633"/>
    </row>
    <row r="996" ht="12.75">
      <c r="A996" s="633"/>
    </row>
    <row r="997" ht="12.75">
      <c r="A997" s="633"/>
    </row>
    <row r="998" ht="12.75">
      <c r="A998" s="633"/>
    </row>
    <row r="999" ht="12.75">
      <c r="A999" s="633"/>
    </row>
    <row r="1000" ht="12.75">
      <c r="A1000" s="633"/>
    </row>
    <row r="1001" ht="12.75">
      <c r="A1001" s="633"/>
    </row>
    <row r="1002" ht="12.75">
      <c r="A1002" s="633"/>
    </row>
    <row r="1003" ht="12.75">
      <c r="A1003" s="633"/>
    </row>
    <row r="1004" ht="12.75">
      <c r="A1004" s="633"/>
    </row>
    <row r="1005" ht="12.75">
      <c r="A1005" s="633"/>
    </row>
    <row r="1006" ht="12.75">
      <c r="A1006" s="633"/>
    </row>
    <row r="1007" ht="12.75">
      <c r="A1007" s="633"/>
    </row>
    <row r="1008" ht="12.75">
      <c r="A1008" s="633"/>
    </row>
    <row r="1009" ht="12.75">
      <c r="A1009" s="633"/>
    </row>
    <row r="1010" ht="12.75">
      <c r="A1010" s="633"/>
    </row>
    <row r="1011" ht="12.75">
      <c r="A1011" s="633"/>
    </row>
    <row r="1012" ht="12.75">
      <c r="A1012" s="633"/>
    </row>
    <row r="1013" ht="12.75">
      <c r="A1013" s="633"/>
    </row>
    <row r="1014" ht="12.75">
      <c r="A1014" s="633"/>
    </row>
    <row r="1015" ht="12.75">
      <c r="A1015" s="633"/>
    </row>
    <row r="1016" ht="12.75">
      <c r="A1016" s="633"/>
    </row>
    <row r="1017" ht="12.75">
      <c r="A1017" s="633"/>
    </row>
    <row r="1018" ht="12.75">
      <c r="A1018" s="633"/>
    </row>
    <row r="1019" ht="12.75">
      <c r="A1019" s="633"/>
    </row>
    <row r="1020" ht="12.75">
      <c r="A1020" s="633"/>
    </row>
    <row r="1021" ht="12.75">
      <c r="A1021" s="633"/>
    </row>
    <row r="1022" ht="12.75">
      <c r="A1022" s="633"/>
    </row>
    <row r="1023" ht="12.75">
      <c r="A1023" s="633"/>
    </row>
    <row r="1024" ht="12.75">
      <c r="A1024" s="633"/>
    </row>
    <row r="1025" ht="12.75">
      <c r="A1025" s="633"/>
    </row>
    <row r="1026" ht="12.75">
      <c r="A1026" s="633"/>
    </row>
    <row r="1027" ht="12.75">
      <c r="A1027" s="633"/>
    </row>
    <row r="1028" ht="12.75">
      <c r="A1028" s="633"/>
    </row>
    <row r="1029" ht="12.75">
      <c r="A1029" s="633"/>
    </row>
    <row r="1030" ht="12.75">
      <c r="A1030" s="633"/>
    </row>
    <row r="1031" ht="12.75">
      <c r="A1031" s="633"/>
    </row>
    <row r="1032" ht="12.75">
      <c r="A1032" s="633"/>
    </row>
    <row r="1033" ht="12.75">
      <c r="A1033" s="633"/>
    </row>
    <row r="1034" ht="12.75">
      <c r="A1034" s="633"/>
    </row>
    <row r="1035" ht="12.75">
      <c r="A1035" s="633"/>
    </row>
    <row r="1036" ht="12.75">
      <c r="A1036" s="633"/>
    </row>
    <row r="1037" ht="12.75">
      <c r="A1037" s="633"/>
    </row>
    <row r="1038" ht="12.75">
      <c r="A1038" s="633"/>
    </row>
    <row r="1039" ht="12.75">
      <c r="A1039" s="633"/>
    </row>
    <row r="1040" ht="12.75">
      <c r="A1040" s="633"/>
    </row>
    <row r="1041" ht="12.75">
      <c r="A1041" s="633"/>
    </row>
    <row r="1042" ht="12.75">
      <c r="A1042" s="633"/>
    </row>
    <row r="1043" ht="12.75">
      <c r="A1043" s="633"/>
    </row>
    <row r="1044" ht="12.75">
      <c r="A1044" s="633"/>
    </row>
    <row r="1045" ht="12.75">
      <c r="A1045" s="633"/>
    </row>
    <row r="1046" ht="12.75">
      <c r="A1046" s="633"/>
    </row>
    <row r="1047" ht="12.75">
      <c r="A1047" s="633"/>
    </row>
  </sheetData>
  <sheetProtection algorithmName="SHA-512" hashValue="IsJIe6yoNAPLULb2eWyl+PFjI32+kglmVipqFrOkMJC3sUlqiy8JBKlH50xRrf2eacfz9Ai9kXDVfeUVL/DbMA==" saltValue="tJH54i1SwBz4xLW37yfh4A==" spinCount="100000" sheet="1" objects="1" scenarios="1" selectLockedCells="1"/>
  <mergeCells count="6">
    <mergeCell ref="A1:F1"/>
    <mergeCell ref="C2:C3"/>
    <mergeCell ref="D2:D3"/>
    <mergeCell ref="E2:F2"/>
    <mergeCell ref="A37:D37"/>
    <mergeCell ref="E37:F37"/>
  </mergeCells>
  <printOptions horizontalCentered="1"/>
  <pageMargins left="0.7480314960629921" right="0.2362204724409449" top="0.5118110236220472" bottom="0.5118110236220472" header="0.5118110236220472" footer="0.5118110236220472"/>
  <pageSetup fitToHeight="0" fitToWidth="1" horizontalDpi="600" verticalDpi="600" orientation="landscape" paperSize="9" r:id="rId1"/>
  <headerFooter alignWithMargins="0">
    <oddFooter>&amp;C&amp;A&amp;RStránka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2"/>
  <sheetViews>
    <sheetView zoomScaleSheetLayoutView="100" workbookViewId="0" topLeftCell="F1">
      <selection activeCell="L6" sqref="L6"/>
    </sheetView>
  </sheetViews>
  <sheetFormatPr defaultColWidth="9.140625" defaultRowHeight="12.75" outlineLevelRow="2"/>
  <cols>
    <col min="1" max="5" width="9.140625" style="0" hidden="1" customWidth="1"/>
    <col min="6" max="6" width="5.421875" style="43" customWidth="1"/>
    <col min="7" max="7" width="4.28125" style="40" hidden="1" customWidth="1"/>
    <col min="8" max="8" width="10.00390625" style="59" hidden="1" customWidth="1"/>
    <col min="9" max="9" width="57.140625" style="39" customWidth="1"/>
    <col min="10" max="10" width="4.28125" style="40" customWidth="1"/>
    <col min="11" max="11" width="13.7109375" style="41" customWidth="1"/>
    <col min="12" max="12" width="12.421875" style="42" customWidth="1"/>
    <col min="13" max="13" width="15.7109375" style="381" customWidth="1"/>
    <col min="14" max="14" width="9.421875" style="0" customWidth="1"/>
  </cols>
  <sheetData>
    <row r="1" spans="6:13" ht="21.6" customHeight="1">
      <c r="F1" s="1411" t="s">
        <v>773</v>
      </c>
      <c r="G1" s="1412"/>
      <c r="H1" s="1412"/>
      <c r="I1" s="1412"/>
      <c r="J1" s="1412"/>
      <c r="K1" s="1412"/>
      <c r="L1" s="1412"/>
      <c r="M1" s="1413"/>
    </row>
    <row r="2" spans="6:13" s="1" customFormat="1" ht="21" customHeight="1">
      <c r="F2" s="1209" t="s">
        <v>2</v>
      </c>
      <c r="G2" s="1210" t="s">
        <v>3</v>
      </c>
      <c r="H2" s="1210" t="s">
        <v>4</v>
      </c>
      <c r="I2" s="1211" t="s">
        <v>0</v>
      </c>
      <c r="J2" s="1210" t="s">
        <v>5</v>
      </c>
      <c r="K2" s="10" t="s">
        <v>6</v>
      </c>
      <c r="L2" s="10" t="s">
        <v>7</v>
      </c>
      <c r="M2" s="382" t="s">
        <v>1</v>
      </c>
    </row>
    <row r="3" spans="6:13" s="2" customFormat="1" ht="19.15" customHeight="1" outlineLevel="1">
      <c r="F3" s="1212"/>
      <c r="G3" s="1210"/>
      <c r="H3" s="1213"/>
      <c r="I3" s="1214" t="s">
        <v>136</v>
      </c>
      <c r="J3" s="1210"/>
      <c r="K3" s="14"/>
      <c r="L3" s="1199"/>
      <c r="M3" s="377"/>
    </row>
    <row r="4" spans="6:13" s="2" customFormat="1" ht="16.5" customHeight="1" outlineLevel="1">
      <c r="F4" s="1212"/>
      <c r="G4" s="1210"/>
      <c r="H4" s="1213"/>
      <c r="I4" s="1213" t="s">
        <v>8</v>
      </c>
      <c r="J4" s="1210"/>
      <c r="K4" s="14"/>
      <c r="L4" s="1199"/>
      <c r="M4" s="377"/>
    </row>
    <row r="5" spans="6:13" s="2" customFormat="1" ht="15.75" customHeight="1" outlineLevel="1">
      <c r="F5" s="1215"/>
      <c r="G5" s="1216"/>
      <c r="H5" s="1217"/>
      <c r="I5" s="1218" t="s">
        <v>137</v>
      </c>
      <c r="J5" s="1216"/>
      <c r="K5" s="14"/>
      <c r="L5" s="1200"/>
      <c r="M5" s="383"/>
    </row>
    <row r="6" spans="1:13" s="3" customFormat="1" ht="12.75" customHeight="1" outlineLevel="2">
      <c r="A6" s="3" t="s">
        <v>9</v>
      </c>
      <c r="B6" s="3" t="s">
        <v>10</v>
      </c>
      <c r="C6" s="3" t="s">
        <v>11</v>
      </c>
      <c r="D6" s="3" t="s">
        <v>12</v>
      </c>
      <c r="E6" s="3" t="s">
        <v>13</v>
      </c>
      <c r="F6" s="1219">
        <v>1</v>
      </c>
      <c r="G6" s="1220"/>
      <c r="H6" s="1221"/>
      <c r="I6" s="1218" t="s">
        <v>138</v>
      </c>
      <c r="J6" s="1220" t="s">
        <v>14</v>
      </c>
      <c r="K6" s="17">
        <v>2</v>
      </c>
      <c r="L6" s="1202"/>
      <c r="M6" s="384">
        <f>+L6*K6</f>
        <v>0</v>
      </c>
    </row>
    <row r="7" spans="6:13" s="3" customFormat="1" ht="12.75" customHeight="1" outlineLevel="2">
      <c r="F7" s="1219">
        <v>2</v>
      </c>
      <c r="G7" s="1220"/>
      <c r="H7" s="1221"/>
      <c r="I7" s="1218" t="s">
        <v>86</v>
      </c>
      <c r="J7" s="1220" t="s">
        <v>14</v>
      </c>
      <c r="K7" s="17">
        <v>7</v>
      </c>
      <c r="L7" s="1202"/>
      <c r="M7" s="384">
        <f>+L7*K7</f>
        <v>0</v>
      </c>
    </row>
    <row r="8" spans="6:14" s="3" customFormat="1" ht="12.75" customHeight="1" outlineLevel="2">
      <c r="F8" s="1219">
        <v>3</v>
      </c>
      <c r="G8" s="1220"/>
      <c r="H8" s="1221"/>
      <c r="I8" s="1218" t="s">
        <v>139</v>
      </c>
      <c r="J8" s="1220" t="s">
        <v>14</v>
      </c>
      <c r="K8" s="17">
        <v>9</v>
      </c>
      <c r="L8" s="1202"/>
      <c r="M8" s="384">
        <f>+L8*K8</f>
        <v>0</v>
      </c>
      <c r="N8" s="58"/>
    </row>
    <row r="9" spans="6:13" s="3" customFormat="1" ht="12" outlineLevel="2">
      <c r="F9" s="1219">
        <v>4</v>
      </c>
      <c r="G9" s="1220"/>
      <c r="H9" s="1221"/>
      <c r="I9" s="1218" t="s">
        <v>140</v>
      </c>
      <c r="J9" s="1220" t="s">
        <v>14</v>
      </c>
      <c r="K9" s="17">
        <v>1</v>
      </c>
      <c r="L9" s="1202"/>
      <c r="M9" s="384">
        <f>+L9*K9</f>
        <v>0</v>
      </c>
    </row>
    <row r="10" spans="6:13" s="2" customFormat="1" ht="16.5" customHeight="1" outlineLevel="1">
      <c r="F10" s="1222"/>
      <c r="G10" s="1223"/>
      <c r="H10" s="1224"/>
      <c r="I10" s="1224" t="s">
        <v>16</v>
      </c>
      <c r="J10" s="1223"/>
      <c r="K10" s="30"/>
      <c r="L10" s="1204"/>
      <c r="M10" s="384"/>
    </row>
    <row r="11" spans="6:13" s="2" customFormat="1" ht="12.75" customHeight="1" outlineLevel="1">
      <c r="F11" s="1222">
        <v>5</v>
      </c>
      <c r="G11" s="1223"/>
      <c r="H11" s="1224"/>
      <c r="I11" s="1225" t="s">
        <v>141</v>
      </c>
      <c r="J11" s="1220" t="s">
        <v>15</v>
      </c>
      <c r="K11" s="17">
        <v>2</v>
      </c>
      <c r="L11" s="1202"/>
      <c r="M11" s="384">
        <f>+L11*K11</f>
        <v>0</v>
      </c>
    </row>
    <row r="12" spans="6:13" s="60" customFormat="1" ht="27" customHeight="1" thickBot="1">
      <c r="F12" s="65"/>
      <c r="G12" s="66"/>
      <c r="H12" s="67"/>
      <c r="I12" s="68" t="s">
        <v>135</v>
      </c>
      <c r="J12" s="66"/>
      <c r="K12" s="69"/>
      <c r="L12" s="70"/>
      <c r="M12" s="385">
        <f>SUM(M6:M11)</f>
        <v>0</v>
      </c>
    </row>
  </sheetData>
  <sheetProtection algorithmName="SHA-512" hashValue="CrjZs8uWTvYirUAt7XLCSVVAFbppm+sFEVJ+OpEWpQ4k6ZQIVGa7E/siHQNhR9JdwAuNShtAIY02MYVHPdBiAg==" saltValue="YIr3OK0RlE2L5sL1d/AOnw==" spinCount="100000" sheet="1" selectLockedCells="1"/>
  <mergeCells count="1">
    <mergeCell ref="F1:M1"/>
  </mergeCells>
  <printOptions horizontalCentered="1"/>
  <pageMargins left="0.7874015748031497" right="0.3937007874015748" top="0.5905511811023623" bottom="0.5905511811023623" header="0.5118110236220472" footer="0.3937007874015748"/>
  <pageSetup fitToHeight="0" fitToWidth="1" horizontalDpi="600" verticalDpi="600" orientation="landscape" paperSize="9" r:id="rId1"/>
  <headerFooter alignWithMargins="0">
    <oddFooter>&amp;C&amp;A&amp;RStránka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42"/>
  <sheetViews>
    <sheetView zoomScaleSheetLayoutView="100" workbookViewId="0" topLeftCell="A118">
      <selection activeCell="E132" sqref="E132"/>
    </sheetView>
  </sheetViews>
  <sheetFormatPr defaultColWidth="9.140625" defaultRowHeight="12.75"/>
  <cols>
    <col min="1" max="1" width="14.7109375" style="706" customWidth="1"/>
    <col min="2" max="2" width="77.140625" style="703" customWidth="1"/>
    <col min="3" max="3" width="8.140625" style="703" customWidth="1"/>
    <col min="4" max="4" width="12.28125" style="705" customWidth="1"/>
    <col min="5" max="5" width="13.8515625" style="704" customWidth="1"/>
    <col min="6" max="6" width="16.57421875" style="704" customWidth="1"/>
    <col min="7" max="7" width="10.140625" style="703" hidden="1" customWidth="1"/>
    <col min="8" max="16384" width="9.140625" style="703" customWidth="1"/>
  </cols>
  <sheetData>
    <row r="1" spans="1:7" ht="32.25" customHeight="1" thickBot="1">
      <c r="A1" s="1421" t="s">
        <v>774</v>
      </c>
      <c r="B1" s="1422"/>
      <c r="C1" s="1422"/>
      <c r="D1" s="1422"/>
      <c r="E1" s="1422"/>
      <c r="F1" s="1423"/>
      <c r="G1" s="88"/>
    </row>
    <row r="2" spans="1:7" s="775" customFormat="1" ht="18" customHeight="1" thickBot="1">
      <c r="A2" s="782" t="s">
        <v>370</v>
      </c>
      <c r="B2" s="781" t="s">
        <v>0</v>
      </c>
      <c r="C2" s="780" t="s">
        <v>371</v>
      </c>
      <c r="D2" s="779" t="s">
        <v>372</v>
      </c>
      <c r="E2" s="778" t="s">
        <v>373</v>
      </c>
      <c r="F2" s="777" t="s">
        <v>374</v>
      </c>
      <c r="G2" s="776" t="s">
        <v>373</v>
      </c>
    </row>
    <row r="3" spans="1:7" ht="24.95" customHeight="1">
      <c r="A3" s="774"/>
      <c r="B3" s="773" t="s">
        <v>465</v>
      </c>
      <c r="C3" s="773"/>
      <c r="D3" s="772"/>
      <c r="E3" s="745"/>
      <c r="F3" s="771"/>
      <c r="G3" s="712"/>
    </row>
    <row r="4" spans="1:7" s="748" customFormat="1" ht="24.95" customHeight="1">
      <c r="A4" s="769" t="s">
        <v>466</v>
      </c>
      <c r="B4" s="770" t="s">
        <v>3329</v>
      </c>
      <c r="C4" s="753" t="s">
        <v>15</v>
      </c>
      <c r="D4" s="86">
        <v>1</v>
      </c>
      <c r="E4" s="1226"/>
      <c r="F4" s="713">
        <f aca="true" t="shared" si="0" ref="F4:F50">E4*D4</f>
        <v>0</v>
      </c>
      <c r="G4" s="749"/>
    </row>
    <row r="5" spans="1:7" s="748" customFormat="1" ht="24.95" customHeight="1">
      <c r="A5" s="766" t="s">
        <v>467</v>
      </c>
      <c r="B5" s="765" t="s">
        <v>3329</v>
      </c>
      <c r="C5" s="715" t="s">
        <v>15</v>
      </c>
      <c r="D5" s="86">
        <v>1</v>
      </c>
      <c r="E5" s="1226"/>
      <c r="F5" s="713">
        <f t="shared" si="0"/>
        <v>0</v>
      </c>
      <c r="G5" s="749"/>
    </row>
    <row r="6" spans="1:7" s="748" customFormat="1" ht="24.95" customHeight="1">
      <c r="A6" s="769" t="s">
        <v>468</v>
      </c>
      <c r="B6" s="765" t="s">
        <v>3327</v>
      </c>
      <c r="C6" s="715" t="s">
        <v>15</v>
      </c>
      <c r="D6" s="86">
        <v>1</v>
      </c>
      <c r="E6" s="1227"/>
      <c r="F6" s="713">
        <f t="shared" si="0"/>
        <v>0</v>
      </c>
      <c r="G6" s="749"/>
    </row>
    <row r="7" spans="1:7" s="748" customFormat="1" ht="24.95" customHeight="1">
      <c r="A7" s="769" t="s">
        <v>3328</v>
      </c>
      <c r="B7" s="765" t="s">
        <v>3327</v>
      </c>
      <c r="C7" s="715" t="s">
        <v>15</v>
      </c>
      <c r="D7" s="86">
        <v>1</v>
      </c>
      <c r="E7" s="1227"/>
      <c r="F7" s="713">
        <f t="shared" si="0"/>
        <v>0</v>
      </c>
      <c r="G7" s="749"/>
    </row>
    <row r="8" spans="1:7" s="748" customFormat="1" ht="24.95" customHeight="1">
      <c r="A8" s="766" t="s">
        <v>469</v>
      </c>
      <c r="B8" s="765" t="s">
        <v>3315</v>
      </c>
      <c r="C8" s="715" t="s">
        <v>15</v>
      </c>
      <c r="D8" s="86">
        <v>1</v>
      </c>
      <c r="E8" s="1226"/>
      <c r="F8" s="713">
        <f t="shared" si="0"/>
        <v>0</v>
      </c>
      <c r="G8" s="749"/>
    </row>
    <row r="9" spans="1:7" s="748" customFormat="1" ht="24.95" customHeight="1">
      <c r="A9" s="766" t="s">
        <v>470</v>
      </c>
      <c r="B9" s="765" t="s">
        <v>3315</v>
      </c>
      <c r="C9" s="715" t="s">
        <v>15</v>
      </c>
      <c r="D9" s="86">
        <v>1</v>
      </c>
      <c r="E9" s="1226"/>
      <c r="F9" s="713">
        <f t="shared" si="0"/>
        <v>0</v>
      </c>
      <c r="G9" s="749"/>
    </row>
    <row r="10" spans="1:7" s="748" customFormat="1" ht="24.95" customHeight="1">
      <c r="A10" s="766" t="s">
        <v>471</v>
      </c>
      <c r="B10" s="765" t="s">
        <v>3318</v>
      </c>
      <c r="C10" s="715" t="s">
        <v>15</v>
      </c>
      <c r="D10" s="86">
        <v>1</v>
      </c>
      <c r="E10" s="1226"/>
      <c r="F10" s="713">
        <f t="shared" si="0"/>
        <v>0</v>
      </c>
      <c r="G10" s="749"/>
    </row>
    <row r="11" spans="1:7" s="748" customFormat="1" ht="24.95" customHeight="1">
      <c r="A11" s="766" t="s">
        <v>472</v>
      </c>
      <c r="B11" s="763" t="s">
        <v>473</v>
      </c>
      <c r="C11" s="715" t="s">
        <v>15</v>
      </c>
      <c r="D11" s="86">
        <v>1</v>
      </c>
      <c r="E11" s="1226"/>
      <c r="F11" s="713">
        <f t="shared" si="0"/>
        <v>0</v>
      </c>
      <c r="G11" s="749"/>
    </row>
    <row r="12" spans="1:7" s="748" customFormat="1" ht="24.95" customHeight="1">
      <c r="A12" s="766" t="s">
        <v>474</v>
      </c>
      <c r="B12" s="763" t="s">
        <v>473</v>
      </c>
      <c r="C12" s="715" t="s">
        <v>15</v>
      </c>
      <c r="D12" s="86">
        <v>1</v>
      </c>
      <c r="E12" s="1226"/>
      <c r="F12" s="713">
        <f t="shared" si="0"/>
        <v>0</v>
      </c>
      <c r="G12" s="749"/>
    </row>
    <row r="13" spans="1:7" s="748" customFormat="1" ht="24.95" customHeight="1">
      <c r="A13" s="766" t="s">
        <v>475</v>
      </c>
      <c r="B13" s="765" t="s">
        <v>3316</v>
      </c>
      <c r="C13" s="715" t="s">
        <v>15</v>
      </c>
      <c r="D13" s="86">
        <v>1</v>
      </c>
      <c r="E13" s="1226"/>
      <c r="F13" s="713">
        <f t="shared" si="0"/>
        <v>0</v>
      </c>
      <c r="G13" s="749"/>
    </row>
    <row r="14" spans="1:7" s="748" customFormat="1" ht="24.95" customHeight="1">
      <c r="A14" s="766" t="s">
        <v>476</v>
      </c>
      <c r="B14" s="765" t="s">
        <v>3316</v>
      </c>
      <c r="C14" s="715" t="s">
        <v>15</v>
      </c>
      <c r="D14" s="86">
        <v>1</v>
      </c>
      <c r="E14" s="1226"/>
      <c r="F14" s="713">
        <f t="shared" si="0"/>
        <v>0</v>
      </c>
      <c r="G14" s="749"/>
    </row>
    <row r="15" spans="1:7" s="748" customFormat="1" ht="24.95" customHeight="1">
      <c r="A15" s="766" t="s">
        <v>477</v>
      </c>
      <c r="B15" s="765" t="s">
        <v>3316</v>
      </c>
      <c r="C15" s="715" t="s">
        <v>15</v>
      </c>
      <c r="D15" s="86">
        <v>1</v>
      </c>
      <c r="E15" s="1226"/>
      <c r="F15" s="713">
        <f t="shared" si="0"/>
        <v>0</v>
      </c>
      <c r="G15" s="749"/>
    </row>
    <row r="16" spans="1:7" s="748" customFormat="1" ht="24.95" customHeight="1">
      <c r="A16" s="766" t="s">
        <v>478</v>
      </c>
      <c r="B16" s="765" t="s">
        <v>3326</v>
      </c>
      <c r="C16" s="715" t="s">
        <v>15</v>
      </c>
      <c r="D16" s="86">
        <v>1</v>
      </c>
      <c r="E16" s="1226"/>
      <c r="F16" s="713">
        <f t="shared" si="0"/>
        <v>0</v>
      </c>
      <c r="G16" s="749"/>
    </row>
    <row r="17" spans="1:7" s="748" customFormat="1" ht="24.95" customHeight="1">
      <c r="A17" s="766" t="s">
        <v>479</v>
      </c>
      <c r="B17" s="765" t="s">
        <v>3314</v>
      </c>
      <c r="C17" s="715" t="s">
        <v>15</v>
      </c>
      <c r="D17" s="86">
        <v>1</v>
      </c>
      <c r="E17" s="1226"/>
      <c r="F17" s="713">
        <f t="shared" si="0"/>
        <v>0</v>
      </c>
      <c r="G17" s="749"/>
    </row>
    <row r="18" spans="1:7" s="748" customFormat="1" ht="24.95" customHeight="1">
      <c r="A18" s="766" t="s">
        <v>480</v>
      </c>
      <c r="B18" s="765" t="s">
        <v>3325</v>
      </c>
      <c r="C18" s="715" t="s">
        <v>15</v>
      </c>
      <c r="D18" s="86">
        <v>1</v>
      </c>
      <c r="E18" s="1226"/>
      <c r="F18" s="713">
        <f t="shared" si="0"/>
        <v>0</v>
      </c>
      <c r="G18" s="749"/>
    </row>
    <row r="19" spans="1:7" s="748" customFormat="1" ht="24.95" customHeight="1">
      <c r="A19" s="766" t="s">
        <v>481</v>
      </c>
      <c r="B19" s="765" t="s">
        <v>3324</v>
      </c>
      <c r="C19" s="715" t="s">
        <v>15</v>
      </c>
      <c r="D19" s="86">
        <v>1</v>
      </c>
      <c r="E19" s="1226"/>
      <c r="F19" s="713">
        <f t="shared" si="0"/>
        <v>0</v>
      </c>
      <c r="G19" s="749"/>
    </row>
    <row r="20" spans="1:7" s="748" customFormat="1" ht="24.95" customHeight="1">
      <c r="A20" s="766" t="s">
        <v>482</v>
      </c>
      <c r="B20" s="765" t="s">
        <v>3323</v>
      </c>
      <c r="C20" s="715" t="s">
        <v>15</v>
      </c>
      <c r="D20" s="86">
        <v>1</v>
      </c>
      <c r="E20" s="1226"/>
      <c r="F20" s="713">
        <f t="shared" si="0"/>
        <v>0</v>
      </c>
      <c r="G20" s="749"/>
    </row>
    <row r="21" spans="1:7" s="748" customFormat="1" ht="24.95" customHeight="1">
      <c r="A21" s="766" t="s">
        <v>483</v>
      </c>
      <c r="B21" s="765" t="s">
        <v>3322</v>
      </c>
      <c r="C21" s="715" t="s">
        <v>15</v>
      </c>
      <c r="D21" s="86">
        <v>1</v>
      </c>
      <c r="E21" s="1226"/>
      <c r="F21" s="713">
        <f t="shared" si="0"/>
        <v>0</v>
      </c>
      <c r="G21" s="749"/>
    </row>
    <row r="22" spans="1:7" s="748" customFormat="1" ht="24.95" customHeight="1">
      <c r="A22" s="766" t="s">
        <v>484</v>
      </c>
      <c r="B22" s="765" t="s">
        <v>3321</v>
      </c>
      <c r="C22" s="715" t="s">
        <v>15</v>
      </c>
      <c r="D22" s="86">
        <v>1</v>
      </c>
      <c r="E22" s="1226"/>
      <c r="F22" s="713">
        <f t="shared" si="0"/>
        <v>0</v>
      </c>
      <c r="G22" s="749"/>
    </row>
    <row r="23" spans="1:7" s="748" customFormat="1" ht="24.95" customHeight="1">
      <c r="A23" s="766" t="s">
        <v>485</v>
      </c>
      <c r="B23" s="765" t="s">
        <v>3320</v>
      </c>
      <c r="C23" s="715" t="s">
        <v>15</v>
      </c>
      <c r="D23" s="86">
        <v>1</v>
      </c>
      <c r="E23" s="1226"/>
      <c r="F23" s="713">
        <f t="shared" si="0"/>
        <v>0</v>
      </c>
      <c r="G23" s="749"/>
    </row>
    <row r="24" spans="1:7" s="748" customFormat="1" ht="24.95" customHeight="1">
      <c r="A24" s="766" t="s">
        <v>486</v>
      </c>
      <c r="B24" s="765" t="s">
        <v>3319</v>
      </c>
      <c r="C24" s="715" t="s">
        <v>15</v>
      </c>
      <c r="D24" s="86">
        <v>1</v>
      </c>
      <c r="E24" s="1226"/>
      <c r="F24" s="713">
        <f t="shared" si="0"/>
        <v>0</v>
      </c>
      <c r="G24" s="749"/>
    </row>
    <row r="25" spans="1:7" s="748" customFormat="1" ht="24.95" customHeight="1">
      <c r="A25" s="766" t="s">
        <v>487</v>
      </c>
      <c r="B25" s="765" t="s">
        <v>3315</v>
      </c>
      <c r="C25" s="715" t="s">
        <v>15</v>
      </c>
      <c r="D25" s="86">
        <v>1</v>
      </c>
      <c r="E25" s="1226"/>
      <c r="F25" s="713">
        <f t="shared" si="0"/>
        <v>0</v>
      </c>
      <c r="G25" s="749"/>
    </row>
    <row r="26" spans="1:7" s="748" customFormat="1" ht="24.95" customHeight="1">
      <c r="A26" s="768" t="s">
        <v>488</v>
      </c>
      <c r="B26" s="767" t="s">
        <v>3318</v>
      </c>
      <c r="C26" s="715" t="s">
        <v>15</v>
      </c>
      <c r="D26" s="86">
        <v>1</v>
      </c>
      <c r="E26" s="1226"/>
      <c r="F26" s="713">
        <f t="shared" si="0"/>
        <v>0</v>
      </c>
      <c r="G26" s="749"/>
    </row>
    <row r="27" spans="1:7" s="748" customFormat="1" ht="24.95" customHeight="1">
      <c r="A27" s="766" t="s">
        <v>489</v>
      </c>
      <c r="B27" s="765" t="s">
        <v>3317</v>
      </c>
      <c r="C27" s="715" t="s">
        <v>15</v>
      </c>
      <c r="D27" s="86">
        <v>1</v>
      </c>
      <c r="E27" s="1226"/>
      <c r="F27" s="713">
        <f t="shared" si="0"/>
        <v>0</v>
      </c>
      <c r="G27" s="749"/>
    </row>
    <row r="28" spans="1:7" s="748" customFormat="1" ht="24.95" customHeight="1">
      <c r="A28" s="764" t="s">
        <v>490</v>
      </c>
      <c r="B28" s="763" t="s">
        <v>3315</v>
      </c>
      <c r="C28" s="715" t="s">
        <v>15</v>
      </c>
      <c r="D28" s="86">
        <v>1</v>
      </c>
      <c r="E28" s="1226"/>
      <c r="F28" s="713">
        <f t="shared" si="0"/>
        <v>0</v>
      </c>
      <c r="G28" s="749"/>
    </row>
    <row r="29" spans="1:7" s="748" customFormat="1" ht="24.95" customHeight="1">
      <c r="A29" s="764" t="s">
        <v>491</v>
      </c>
      <c r="B29" s="763" t="s">
        <v>3315</v>
      </c>
      <c r="C29" s="715" t="s">
        <v>15</v>
      </c>
      <c r="D29" s="86">
        <v>1</v>
      </c>
      <c r="E29" s="1226"/>
      <c r="F29" s="713">
        <f t="shared" si="0"/>
        <v>0</v>
      </c>
      <c r="G29" s="749"/>
    </row>
    <row r="30" spans="1:7" s="748" customFormat="1" ht="24.95" customHeight="1">
      <c r="A30" s="764" t="s">
        <v>492</v>
      </c>
      <c r="B30" s="763" t="s">
        <v>493</v>
      </c>
      <c r="C30" s="715" t="s">
        <v>15</v>
      </c>
      <c r="D30" s="86">
        <v>1</v>
      </c>
      <c r="E30" s="1226"/>
      <c r="F30" s="713">
        <f t="shared" si="0"/>
        <v>0</v>
      </c>
      <c r="G30" s="749"/>
    </row>
    <row r="31" spans="1:7" s="748" customFormat="1" ht="24.95" customHeight="1">
      <c r="A31" s="764" t="s">
        <v>494</v>
      </c>
      <c r="B31" s="763" t="s">
        <v>3315</v>
      </c>
      <c r="C31" s="715" t="s">
        <v>15</v>
      </c>
      <c r="D31" s="86">
        <v>1</v>
      </c>
      <c r="E31" s="1226"/>
      <c r="F31" s="713">
        <f t="shared" si="0"/>
        <v>0</v>
      </c>
      <c r="G31" s="749"/>
    </row>
    <row r="32" spans="1:7" s="748" customFormat="1" ht="24.95" customHeight="1">
      <c r="A32" s="764" t="s">
        <v>495</v>
      </c>
      <c r="B32" s="763" t="s">
        <v>3315</v>
      </c>
      <c r="C32" s="715" t="s">
        <v>15</v>
      </c>
      <c r="D32" s="86">
        <v>1</v>
      </c>
      <c r="E32" s="1226"/>
      <c r="F32" s="713">
        <f t="shared" si="0"/>
        <v>0</v>
      </c>
      <c r="G32" s="749"/>
    </row>
    <row r="33" spans="1:7" s="748" customFormat="1" ht="24.95" customHeight="1">
      <c r="A33" s="764" t="s">
        <v>496</v>
      </c>
      <c r="B33" s="763" t="s">
        <v>3315</v>
      </c>
      <c r="C33" s="715" t="s">
        <v>15</v>
      </c>
      <c r="D33" s="86">
        <v>1</v>
      </c>
      <c r="E33" s="1226"/>
      <c r="F33" s="713">
        <f t="shared" si="0"/>
        <v>0</v>
      </c>
      <c r="G33" s="749"/>
    </row>
    <row r="34" spans="1:7" s="748" customFormat="1" ht="24.95" customHeight="1">
      <c r="A34" s="764" t="s">
        <v>497</v>
      </c>
      <c r="B34" s="763" t="s">
        <v>3315</v>
      </c>
      <c r="C34" s="715" t="s">
        <v>15</v>
      </c>
      <c r="D34" s="86">
        <v>1</v>
      </c>
      <c r="E34" s="1226"/>
      <c r="F34" s="713">
        <f t="shared" si="0"/>
        <v>0</v>
      </c>
      <c r="G34" s="749"/>
    </row>
    <row r="35" spans="1:7" s="748" customFormat="1" ht="24.95" customHeight="1">
      <c r="A35" s="764" t="s">
        <v>498</v>
      </c>
      <c r="B35" s="763" t="s">
        <v>3316</v>
      </c>
      <c r="C35" s="715" t="s">
        <v>15</v>
      </c>
      <c r="D35" s="86">
        <v>1</v>
      </c>
      <c r="E35" s="1226"/>
      <c r="F35" s="713">
        <f t="shared" si="0"/>
        <v>0</v>
      </c>
      <c r="G35" s="749"/>
    </row>
    <row r="36" spans="1:7" s="748" customFormat="1" ht="24.95" customHeight="1">
      <c r="A36" s="764" t="s">
        <v>499</v>
      </c>
      <c r="B36" s="763" t="s">
        <v>3315</v>
      </c>
      <c r="C36" s="715" t="s">
        <v>15</v>
      </c>
      <c r="D36" s="86">
        <v>1</v>
      </c>
      <c r="E36" s="1226"/>
      <c r="F36" s="713">
        <f t="shared" si="0"/>
        <v>0</v>
      </c>
      <c r="G36" s="749"/>
    </row>
    <row r="37" spans="1:7" s="748" customFormat="1" ht="24.95" customHeight="1">
      <c r="A37" s="764" t="s">
        <v>500</v>
      </c>
      <c r="B37" s="763" t="s">
        <v>3315</v>
      </c>
      <c r="C37" s="715" t="s">
        <v>15</v>
      </c>
      <c r="D37" s="86">
        <v>1</v>
      </c>
      <c r="E37" s="1226"/>
      <c r="F37" s="713">
        <f t="shared" si="0"/>
        <v>0</v>
      </c>
      <c r="G37" s="749"/>
    </row>
    <row r="38" spans="1:7" s="748" customFormat="1" ht="24.95" customHeight="1">
      <c r="A38" s="764" t="s">
        <v>501</v>
      </c>
      <c r="B38" s="763" t="s">
        <v>3314</v>
      </c>
      <c r="C38" s="715" t="s">
        <v>15</v>
      </c>
      <c r="D38" s="86">
        <v>1</v>
      </c>
      <c r="E38" s="1226"/>
      <c r="F38" s="713">
        <f t="shared" si="0"/>
        <v>0</v>
      </c>
      <c r="G38" s="749"/>
    </row>
    <row r="39" spans="1:7" s="748" customFormat="1" ht="24.95" customHeight="1">
      <c r="A39" s="764" t="s">
        <v>502</v>
      </c>
      <c r="B39" s="763" t="s">
        <v>3314</v>
      </c>
      <c r="C39" s="715" t="s">
        <v>15</v>
      </c>
      <c r="D39" s="86">
        <v>1</v>
      </c>
      <c r="E39" s="1226"/>
      <c r="F39" s="713">
        <f t="shared" si="0"/>
        <v>0</v>
      </c>
      <c r="G39" s="749"/>
    </row>
    <row r="40" spans="1:7" s="748" customFormat="1" ht="24.95" customHeight="1">
      <c r="A40" s="764" t="s">
        <v>503</v>
      </c>
      <c r="B40" s="763" t="s">
        <v>3314</v>
      </c>
      <c r="C40" s="715" t="s">
        <v>15</v>
      </c>
      <c r="D40" s="86">
        <v>1</v>
      </c>
      <c r="E40" s="1226"/>
      <c r="F40" s="713">
        <f t="shared" si="0"/>
        <v>0</v>
      </c>
      <c r="G40" s="749"/>
    </row>
    <row r="41" spans="1:7" s="748" customFormat="1" ht="24.95" customHeight="1">
      <c r="A41" s="764" t="s">
        <v>504</v>
      </c>
      <c r="B41" s="763" t="s">
        <v>505</v>
      </c>
      <c r="C41" s="715" t="s">
        <v>15</v>
      </c>
      <c r="D41" s="86">
        <v>1</v>
      </c>
      <c r="E41" s="1226"/>
      <c r="F41" s="713">
        <f t="shared" si="0"/>
        <v>0</v>
      </c>
      <c r="G41" s="749"/>
    </row>
    <row r="42" spans="1:7" s="748" customFormat="1" ht="24.95" customHeight="1">
      <c r="A42" s="764" t="s">
        <v>506</v>
      </c>
      <c r="B42" s="763" t="s">
        <v>3313</v>
      </c>
      <c r="C42" s="715" t="s">
        <v>15</v>
      </c>
      <c r="D42" s="86">
        <v>1</v>
      </c>
      <c r="E42" s="1228"/>
      <c r="F42" s="713">
        <f t="shared" si="0"/>
        <v>0</v>
      </c>
      <c r="G42" s="749"/>
    </row>
    <row r="43" spans="1:7" s="748" customFormat="1" ht="24.95" customHeight="1" thickBot="1">
      <c r="A43" s="762" t="s">
        <v>507</v>
      </c>
      <c r="B43" s="761" t="s">
        <v>3312</v>
      </c>
      <c r="C43" s="760" t="s">
        <v>15</v>
      </c>
      <c r="D43" s="759">
        <v>1</v>
      </c>
      <c r="E43" s="1228"/>
      <c r="F43" s="713">
        <f t="shared" si="0"/>
        <v>0</v>
      </c>
      <c r="G43" s="749"/>
    </row>
    <row r="44" spans="1:7" s="748" customFormat="1" ht="24.95" customHeight="1">
      <c r="A44" s="758"/>
      <c r="B44" s="757"/>
      <c r="C44" s="756"/>
      <c r="D44" s="755"/>
      <c r="E44" s="1229"/>
      <c r="F44" s="713">
        <f t="shared" si="0"/>
        <v>0</v>
      </c>
      <c r="G44" s="749"/>
    </row>
    <row r="45" spans="1:7" s="748" customFormat="1" ht="24.95" customHeight="1">
      <c r="A45" s="754"/>
      <c r="B45" s="83" t="s">
        <v>508</v>
      </c>
      <c r="C45" s="753" t="s">
        <v>15</v>
      </c>
      <c r="D45" s="86">
        <v>8</v>
      </c>
      <c r="E45" s="1226"/>
      <c r="F45" s="713">
        <f t="shared" si="0"/>
        <v>0</v>
      </c>
      <c r="G45" s="749"/>
    </row>
    <row r="46" spans="1:7" s="748" customFormat="1" ht="24.95" customHeight="1">
      <c r="A46" s="754"/>
      <c r="B46" s="83" t="s">
        <v>509</v>
      </c>
      <c r="C46" s="753" t="s">
        <v>15</v>
      </c>
      <c r="D46" s="86">
        <v>0</v>
      </c>
      <c r="E46" s="1226"/>
      <c r="F46" s="713">
        <f t="shared" si="0"/>
        <v>0</v>
      </c>
      <c r="G46" s="749"/>
    </row>
    <row r="47" spans="1:7" s="748" customFormat="1" ht="44.25" customHeight="1">
      <c r="A47" s="752"/>
      <c r="B47" s="751" t="s">
        <v>510</v>
      </c>
      <c r="C47" s="715" t="s">
        <v>15</v>
      </c>
      <c r="D47" s="750">
        <v>36</v>
      </c>
      <c r="E47" s="1226"/>
      <c r="F47" s="713">
        <f t="shared" si="0"/>
        <v>0</v>
      </c>
      <c r="G47" s="749"/>
    </row>
    <row r="48" spans="1:7" s="748" customFormat="1" ht="25.5">
      <c r="A48" s="747"/>
      <c r="B48" s="751" t="s">
        <v>511</v>
      </c>
      <c r="C48" s="715" t="s">
        <v>15</v>
      </c>
      <c r="D48" s="750">
        <v>3</v>
      </c>
      <c r="E48" s="1226"/>
      <c r="F48" s="713">
        <f t="shared" si="0"/>
        <v>0</v>
      </c>
      <c r="G48" s="749"/>
    </row>
    <row r="49" spans="1:7" s="748" customFormat="1" ht="38.25">
      <c r="A49" s="747"/>
      <c r="B49" s="751" t="s">
        <v>512</v>
      </c>
      <c r="C49" s="715" t="s">
        <v>15</v>
      </c>
      <c r="D49" s="750">
        <v>3</v>
      </c>
      <c r="E49" s="1226"/>
      <c r="F49" s="713">
        <f t="shared" si="0"/>
        <v>0</v>
      </c>
      <c r="G49" s="749"/>
    </row>
    <row r="50" spans="1:7" s="748" customFormat="1" ht="51">
      <c r="A50" s="747"/>
      <c r="B50" s="751" t="s">
        <v>513</v>
      </c>
      <c r="C50" s="715" t="s">
        <v>15</v>
      </c>
      <c r="D50" s="750">
        <v>1</v>
      </c>
      <c r="E50" s="1226"/>
      <c r="F50" s="713">
        <f t="shared" si="0"/>
        <v>0</v>
      </c>
      <c r="G50" s="749"/>
    </row>
    <row r="51" spans="1:7" ht="24.95" customHeight="1">
      <c r="A51" s="747"/>
      <c r="B51" s="742"/>
      <c r="C51" s="742"/>
      <c r="D51" s="746"/>
      <c r="E51" s="1226"/>
      <c r="F51" s="713"/>
      <c r="G51" s="712"/>
    </row>
    <row r="52" spans="1:7" ht="12.75">
      <c r="A52" s="744"/>
      <c r="B52" s="743" t="s">
        <v>514</v>
      </c>
      <c r="C52" s="743"/>
      <c r="D52" s="743"/>
      <c r="E52" s="1230"/>
      <c r="F52" s="713"/>
      <c r="G52" s="712"/>
    </row>
    <row r="53" spans="1:7" ht="24.95" customHeight="1">
      <c r="A53" s="739"/>
      <c r="B53" s="738" t="s">
        <v>515</v>
      </c>
      <c r="C53" s="718" t="s">
        <v>411</v>
      </c>
      <c r="D53" s="718">
        <v>300</v>
      </c>
      <c r="E53" s="1231"/>
      <c r="F53" s="713">
        <f aca="true" t="shared" si="1" ref="F53:F58">E53*D53</f>
        <v>0</v>
      </c>
      <c r="G53" s="712"/>
    </row>
    <row r="54" spans="1:7" ht="24.95" customHeight="1">
      <c r="A54" s="739"/>
      <c r="B54" s="738" t="s">
        <v>516</v>
      </c>
      <c r="C54" s="718" t="s">
        <v>411</v>
      </c>
      <c r="D54" s="718">
        <v>130</v>
      </c>
      <c r="E54" s="1231"/>
      <c r="F54" s="713">
        <f t="shared" si="1"/>
        <v>0</v>
      </c>
      <c r="G54" s="712"/>
    </row>
    <row r="55" spans="1:7" ht="24.95" customHeight="1">
      <c r="A55" s="739"/>
      <c r="B55" s="738" t="s">
        <v>517</v>
      </c>
      <c r="C55" s="718" t="s">
        <v>411</v>
      </c>
      <c r="D55" s="718">
        <v>55</v>
      </c>
      <c r="E55" s="1231"/>
      <c r="F55" s="713">
        <f t="shared" si="1"/>
        <v>0</v>
      </c>
      <c r="G55" s="712"/>
    </row>
    <row r="56" spans="1:7" ht="24.95" customHeight="1">
      <c r="A56" s="739"/>
      <c r="B56" s="738" t="s">
        <v>518</v>
      </c>
      <c r="C56" s="718" t="s">
        <v>411</v>
      </c>
      <c r="D56" s="718">
        <v>80</v>
      </c>
      <c r="E56" s="1231"/>
      <c r="F56" s="713">
        <f t="shared" si="1"/>
        <v>0</v>
      </c>
      <c r="G56" s="712"/>
    </row>
    <row r="57" spans="1:7" ht="24.95" customHeight="1">
      <c r="A57" s="739"/>
      <c r="B57" s="738" t="s">
        <v>519</v>
      </c>
      <c r="C57" s="718" t="s">
        <v>411</v>
      </c>
      <c r="D57" s="718">
        <v>215</v>
      </c>
      <c r="E57" s="1231"/>
      <c r="F57" s="713">
        <f t="shared" si="1"/>
        <v>0</v>
      </c>
      <c r="G57" s="712"/>
    </row>
    <row r="58" spans="1:7" ht="24.95" customHeight="1">
      <c r="A58" s="739"/>
      <c r="B58" s="738" t="s">
        <v>520</v>
      </c>
      <c r="C58" s="718" t="s">
        <v>411</v>
      </c>
      <c r="D58" s="718">
        <v>13</v>
      </c>
      <c r="E58" s="1231"/>
      <c r="F58" s="713">
        <f t="shared" si="1"/>
        <v>0</v>
      </c>
      <c r="G58" s="712"/>
    </row>
    <row r="59" spans="1:7" ht="24.95" customHeight="1">
      <c r="A59" s="739"/>
      <c r="B59" s="742" t="s">
        <v>521</v>
      </c>
      <c r="C59" s="742"/>
      <c r="D59" s="742"/>
      <c r="E59" s="1231"/>
      <c r="F59" s="713"/>
      <c r="G59" s="712"/>
    </row>
    <row r="60" spans="1:7" ht="24.95" customHeight="1">
      <c r="A60" s="1414" t="s">
        <v>522</v>
      </c>
      <c r="B60" s="1415"/>
      <c r="C60" s="1415"/>
      <c r="D60" s="1415"/>
      <c r="E60" s="1230"/>
      <c r="F60" s="713"/>
      <c r="G60" s="712"/>
    </row>
    <row r="61" spans="1:7" ht="24.95" customHeight="1">
      <c r="A61" s="726" t="s">
        <v>523</v>
      </c>
      <c r="B61" s="727" t="s">
        <v>524</v>
      </c>
      <c r="C61" s="715" t="s">
        <v>15</v>
      </c>
      <c r="D61" s="714">
        <v>1</v>
      </c>
      <c r="E61" s="1231"/>
      <c r="F61" s="713">
        <f aca="true" t="shared" si="2" ref="F61:F68">E61*D61</f>
        <v>0</v>
      </c>
      <c r="G61" s="712"/>
    </row>
    <row r="62" spans="1:7" ht="24.95" customHeight="1">
      <c r="A62" s="726" t="s">
        <v>539</v>
      </c>
      <c r="B62" s="716" t="s">
        <v>540</v>
      </c>
      <c r="C62" s="715" t="s">
        <v>15</v>
      </c>
      <c r="D62" s="714">
        <v>1</v>
      </c>
      <c r="E62" s="1231"/>
      <c r="F62" s="713">
        <f t="shared" si="2"/>
        <v>0</v>
      </c>
      <c r="G62" s="712"/>
    </row>
    <row r="63" spans="1:7" ht="24.95" customHeight="1">
      <c r="A63" s="726" t="s">
        <v>541</v>
      </c>
      <c r="B63" s="716" t="s">
        <v>542</v>
      </c>
      <c r="C63" s="715" t="s">
        <v>15</v>
      </c>
      <c r="D63" s="714">
        <v>3</v>
      </c>
      <c r="E63" s="1231"/>
      <c r="F63" s="713">
        <f t="shared" si="2"/>
        <v>0</v>
      </c>
      <c r="G63" s="712"/>
    </row>
    <row r="64" spans="1:7" ht="24.95" customHeight="1">
      <c r="A64" s="726" t="s">
        <v>543</v>
      </c>
      <c r="B64" s="716" t="s">
        <v>3311</v>
      </c>
      <c r="C64" s="715" t="s">
        <v>15</v>
      </c>
      <c r="D64" s="714">
        <v>1</v>
      </c>
      <c r="E64" s="1231"/>
      <c r="F64" s="713">
        <f t="shared" si="2"/>
        <v>0</v>
      </c>
      <c r="G64" s="712"/>
    </row>
    <row r="65" spans="1:7" ht="25.5">
      <c r="A65" s="726" t="s">
        <v>530</v>
      </c>
      <c r="B65" s="716" t="s">
        <v>531</v>
      </c>
      <c r="C65" s="715" t="s">
        <v>15</v>
      </c>
      <c r="D65" s="714">
        <v>1</v>
      </c>
      <c r="E65" s="1231"/>
      <c r="F65" s="713">
        <f t="shared" si="2"/>
        <v>0</v>
      </c>
      <c r="G65" s="712"/>
    </row>
    <row r="66" spans="1:7" ht="24.95" customHeight="1">
      <c r="A66" s="726" t="s">
        <v>532</v>
      </c>
      <c r="B66" s="716" t="s">
        <v>533</v>
      </c>
      <c r="C66" s="715" t="s">
        <v>15</v>
      </c>
      <c r="D66" s="714">
        <v>1</v>
      </c>
      <c r="E66" s="1231"/>
      <c r="F66" s="713">
        <f t="shared" si="2"/>
        <v>0</v>
      </c>
      <c r="G66" s="712"/>
    </row>
    <row r="67" spans="1:7" ht="24.95" customHeight="1">
      <c r="A67" s="726"/>
      <c r="B67" s="716" t="s">
        <v>534</v>
      </c>
      <c r="C67" s="715" t="s">
        <v>15</v>
      </c>
      <c r="D67" s="714">
        <v>2</v>
      </c>
      <c r="E67" s="1231"/>
      <c r="F67" s="713">
        <f t="shared" si="2"/>
        <v>0</v>
      </c>
      <c r="G67" s="712"/>
    </row>
    <row r="68" spans="1:7" ht="24.95" customHeight="1">
      <c r="A68" s="740"/>
      <c r="B68" s="716" t="s">
        <v>535</v>
      </c>
      <c r="C68" s="715" t="s">
        <v>15</v>
      </c>
      <c r="D68" s="714">
        <v>2</v>
      </c>
      <c r="E68" s="1231"/>
      <c r="F68" s="713">
        <f t="shared" si="2"/>
        <v>0</v>
      </c>
      <c r="G68" s="712"/>
    </row>
    <row r="69" spans="1:7" ht="24.95" customHeight="1">
      <c r="A69" s="740"/>
      <c r="B69" s="741"/>
      <c r="C69" s="741"/>
      <c r="D69" s="741"/>
      <c r="E69" s="1231"/>
      <c r="F69" s="713"/>
      <c r="G69" s="712"/>
    </row>
    <row r="70" spans="1:7" ht="24.95" customHeight="1">
      <c r="A70" s="1414" t="s">
        <v>536</v>
      </c>
      <c r="B70" s="1415"/>
      <c r="C70" s="1415"/>
      <c r="D70" s="1415"/>
      <c r="E70" s="1230"/>
      <c r="F70" s="713"/>
      <c r="G70" s="712"/>
    </row>
    <row r="71" spans="1:7" ht="24.95" customHeight="1">
      <c r="A71" s="726" t="s">
        <v>537</v>
      </c>
      <c r="B71" s="727" t="s">
        <v>538</v>
      </c>
      <c r="C71" s="715" t="s">
        <v>15</v>
      </c>
      <c r="D71" s="714">
        <v>1</v>
      </c>
      <c r="E71" s="1231"/>
      <c r="F71" s="713">
        <f aca="true" t="shared" si="3" ref="F71:F78">E71*D71</f>
        <v>0</v>
      </c>
      <c r="G71" s="712"/>
    </row>
    <row r="72" spans="1:7" ht="24.95" customHeight="1">
      <c r="A72" s="726" t="s">
        <v>539</v>
      </c>
      <c r="B72" s="716" t="s">
        <v>540</v>
      </c>
      <c r="C72" s="715" t="s">
        <v>15</v>
      </c>
      <c r="D72" s="714">
        <v>1</v>
      </c>
      <c r="E72" s="1231"/>
      <c r="F72" s="713">
        <f t="shared" si="3"/>
        <v>0</v>
      </c>
      <c r="G72" s="712"/>
    </row>
    <row r="73" spans="1:7" ht="24.95" customHeight="1">
      <c r="A73" s="726" t="s">
        <v>541</v>
      </c>
      <c r="B73" s="716" t="s">
        <v>542</v>
      </c>
      <c r="C73" s="715" t="s">
        <v>15</v>
      </c>
      <c r="D73" s="714">
        <v>3</v>
      </c>
      <c r="E73" s="1231"/>
      <c r="F73" s="713">
        <f t="shared" si="3"/>
        <v>0</v>
      </c>
      <c r="G73" s="712"/>
    </row>
    <row r="74" spans="1:7" ht="12.75">
      <c r="A74" s="726" t="s">
        <v>543</v>
      </c>
      <c r="B74" s="716" t="s">
        <v>544</v>
      </c>
      <c r="C74" s="715" t="s">
        <v>15</v>
      </c>
      <c r="D74" s="714">
        <v>1</v>
      </c>
      <c r="E74" s="1231"/>
      <c r="F74" s="713">
        <f t="shared" si="3"/>
        <v>0</v>
      </c>
      <c r="G74" s="712"/>
    </row>
    <row r="75" spans="1:7" ht="24.95" customHeight="1">
      <c r="A75" s="726" t="s">
        <v>545</v>
      </c>
      <c r="B75" s="716" t="s">
        <v>531</v>
      </c>
      <c r="C75" s="715" t="s">
        <v>15</v>
      </c>
      <c r="D75" s="714">
        <v>1</v>
      </c>
      <c r="E75" s="1231"/>
      <c r="F75" s="713">
        <f t="shared" si="3"/>
        <v>0</v>
      </c>
      <c r="G75" s="712"/>
    </row>
    <row r="76" spans="1:7" ht="24.95" customHeight="1">
      <c r="A76" s="726" t="s">
        <v>546</v>
      </c>
      <c r="B76" s="716" t="s">
        <v>547</v>
      </c>
      <c r="C76" s="715" t="s">
        <v>15</v>
      </c>
      <c r="D76" s="714">
        <v>1</v>
      </c>
      <c r="E76" s="1231"/>
      <c r="F76" s="713">
        <f t="shared" si="3"/>
        <v>0</v>
      </c>
      <c r="G76" s="712"/>
    </row>
    <row r="77" spans="1:7" ht="24.95" customHeight="1">
      <c r="A77" s="726"/>
      <c r="B77" s="716" t="s">
        <v>534</v>
      </c>
      <c r="C77" s="715" t="s">
        <v>15</v>
      </c>
      <c r="D77" s="714">
        <v>2</v>
      </c>
      <c r="E77" s="1231"/>
      <c r="F77" s="713">
        <f t="shared" si="3"/>
        <v>0</v>
      </c>
      <c r="G77" s="712"/>
    </row>
    <row r="78" spans="1:7" ht="12.75">
      <c r="A78" s="740"/>
      <c r="B78" s="716" t="s">
        <v>535</v>
      </c>
      <c r="C78" s="715" t="s">
        <v>15</v>
      </c>
      <c r="D78" s="714">
        <v>2</v>
      </c>
      <c r="E78" s="1231"/>
      <c r="F78" s="713">
        <f t="shared" si="3"/>
        <v>0</v>
      </c>
      <c r="G78" s="712"/>
    </row>
    <row r="79" spans="1:7" ht="24.95" customHeight="1">
      <c r="A79" s="740"/>
      <c r="B79" s="741"/>
      <c r="C79" s="741"/>
      <c r="D79" s="741"/>
      <c r="E79" s="1231"/>
      <c r="F79" s="713"/>
      <c r="G79" s="712"/>
    </row>
    <row r="80" spans="1:7" ht="24.95" customHeight="1">
      <c r="A80" s="1414" t="s">
        <v>548</v>
      </c>
      <c r="B80" s="1415"/>
      <c r="C80" s="1415"/>
      <c r="D80" s="1415"/>
      <c r="E80" s="1231"/>
      <c r="F80" s="713"/>
      <c r="G80" s="712"/>
    </row>
    <row r="81" spans="1:7" ht="24.95" customHeight="1">
      <c r="A81" s="726" t="s">
        <v>549</v>
      </c>
      <c r="B81" s="716" t="s">
        <v>550</v>
      </c>
      <c r="C81" s="715" t="s">
        <v>15</v>
      </c>
      <c r="D81" s="714">
        <v>1</v>
      </c>
      <c r="E81" s="1231"/>
      <c r="F81" s="713">
        <f aca="true" t="shared" si="4" ref="F81:F97">E81*D81</f>
        <v>0</v>
      </c>
      <c r="G81" s="712"/>
    </row>
    <row r="82" spans="1:7" ht="24.95" customHeight="1">
      <c r="A82" s="726" t="s">
        <v>551</v>
      </c>
      <c r="B82" s="716" t="s">
        <v>552</v>
      </c>
      <c r="C82" s="715" t="s">
        <v>15</v>
      </c>
      <c r="D82" s="714">
        <v>1</v>
      </c>
      <c r="E82" s="1231"/>
      <c r="F82" s="713">
        <f t="shared" si="4"/>
        <v>0</v>
      </c>
      <c r="G82" s="712"/>
    </row>
    <row r="83" spans="1:7" ht="24.95" customHeight="1">
      <c r="A83" s="726" t="s">
        <v>553</v>
      </c>
      <c r="B83" s="716" t="s">
        <v>554</v>
      </c>
      <c r="C83" s="715" t="s">
        <v>15</v>
      </c>
      <c r="D83" s="714">
        <v>3</v>
      </c>
      <c r="E83" s="1231"/>
      <c r="F83" s="713">
        <f t="shared" si="4"/>
        <v>0</v>
      </c>
      <c r="G83" s="712"/>
    </row>
    <row r="84" spans="1:7" ht="24.95" customHeight="1">
      <c r="A84" s="726" t="s">
        <v>555</v>
      </c>
      <c r="B84" s="716" t="s">
        <v>556</v>
      </c>
      <c r="C84" s="715" t="s">
        <v>15</v>
      </c>
      <c r="D84" s="714">
        <v>1</v>
      </c>
      <c r="E84" s="1231"/>
      <c r="F84" s="713">
        <f t="shared" si="4"/>
        <v>0</v>
      </c>
      <c r="G84" s="712"/>
    </row>
    <row r="85" spans="1:7" ht="30" customHeight="1">
      <c r="A85" s="740"/>
      <c r="B85" s="716" t="s">
        <v>534</v>
      </c>
      <c r="C85" s="715" t="s">
        <v>15</v>
      </c>
      <c r="D85" s="714">
        <v>2</v>
      </c>
      <c r="E85" s="1231"/>
      <c r="F85" s="713">
        <f t="shared" si="4"/>
        <v>0</v>
      </c>
      <c r="G85" s="712"/>
    </row>
    <row r="86" spans="1:7" ht="30.75" customHeight="1">
      <c r="A86" s="740"/>
      <c r="B86" s="716" t="s">
        <v>534</v>
      </c>
      <c r="C86" s="715" t="s">
        <v>15</v>
      </c>
      <c r="D86" s="714">
        <v>2</v>
      </c>
      <c r="E86" s="1231"/>
      <c r="F86" s="713">
        <f t="shared" si="4"/>
        <v>0</v>
      </c>
      <c r="G86" s="712"/>
    </row>
    <row r="87" spans="1:7" ht="24.95" customHeight="1">
      <c r="A87" s="726" t="s">
        <v>527</v>
      </c>
      <c r="B87" s="716" t="s">
        <v>528</v>
      </c>
      <c r="C87" s="715" t="s">
        <v>15</v>
      </c>
      <c r="D87" s="714">
        <v>1</v>
      </c>
      <c r="E87" s="1231"/>
      <c r="F87" s="713">
        <f t="shared" si="4"/>
        <v>0</v>
      </c>
      <c r="G87" s="712"/>
    </row>
    <row r="88" spans="1:7" ht="24.95" customHeight="1">
      <c r="A88" s="726" t="s">
        <v>557</v>
      </c>
      <c r="B88" s="716" t="s">
        <v>3310</v>
      </c>
      <c r="C88" s="715" t="s">
        <v>15</v>
      </c>
      <c r="D88" s="714">
        <v>1</v>
      </c>
      <c r="E88" s="1231"/>
      <c r="F88" s="713">
        <f t="shared" si="4"/>
        <v>0</v>
      </c>
      <c r="G88" s="712"/>
    </row>
    <row r="89" spans="1:7" ht="24.95" customHeight="1">
      <c r="A89" s="726" t="s">
        <v>558</v>
      </c>
      <c r="B89" s="716" t="s">
        <v>559</v>
      </c>
      <c r="C89" s="715" t="s">
        <v>15</v>
      </c>
      <c r="D89" s="714">
        <v>1</v>
      </c>
      <c r="E89" s="1231"/>
      <c r="F89" s="713">
        <f t="shared" si="4"/>
        <v>0</v>
      </c>
      <c r="G89" s="712"/>
    </row>
    <row r="90" spans="1:7" ht="24.95" customHeight="1">
      <c r="A90" s="726" t="s">
        <v>560</v>
      </c>
      <c r="B90" s="716" t="s">
        <v>561</v>
      </c>
      <c r="C90" s="715" t="s">
        <v>15</v>
      </c>
      <c r="D90" s="714">
        <v>1</v>
      </c>
      <c r="E90" s="1231"/>
      <c r="F90" s="713">
        <f t="shared" si="4"/>
        <v>0</v>
      </c>
      <c r="G90" s="712"/>
    </row>
    <row r="91" spans="1:7" ht="28.5" customHeight="1">
      <c r="A91" s="1414" t="s">
        <v>562</v>
      </c>
      <c r="B91" s="1415"/>
      <c r="C91" s="1415"/>
      <c r="D91" s="1415"/>
      <c r="E91" s="1231"/>
      <c r="F91" s="713"/>
      <c r="G91" s="712"/>
    </row>
    <row r="92" spans="1:7" ht="24.95" customHeight="1">
      <c r="A92" s="726" t="s">
        <v>527</v>
      </c>
      <c r="B92" s="716" t="s">
        <v>554</v>
      </c>
      <c r="C92" s="715" t="s">
        <v>15</v>
      </c>
      <c r="D92" s="714">
        <v>4</v>
      </c>
      <c r="E92" s="1231"/>
      <c r="F92" s="713">
        <f t="shared" si="4"/>
        <v>0</v>
      </c>
      <c r="G92" s="712"/>
    </row>
    <row r="93" spans="1:7" ht="24.95" customHeight="1">
      <c r="A93" s="726" t="s">
        <v>523</v>
      </c>
      <c r="B93" s="727" t="s">
        <v>524</v>
      </c>
      <c r="C93" s="715" t="s">
        <v>15</v>
      </c>
      <c r="D93" s="714">
        <v>1</v>
      </c>
      <c r="E93" s="1231"/>
      <c r="F93" s="713">
        <f t="shared" si="4"/>
        <v>0</v>
      </c>
      <c r="G93" s="712"/>
    </row>
    <row r="94" spans="1:7" ht="25.5">
      <c r="A94" s="726" t="s">
        <v>563</v>
      </c>
      <c r="B94" s="716" t="s">
        <v>559</v>
      </c>
      <c r="C94" s="715" t="s">
        <v>15</v>
      </c>
      <c r="D94" s="714">
        <v>1</v>
      </c>
      <c r="E94" s="1231"/>
      <c r="F94" s="713">
        <f t="shared" si="4"/>
        <v>0</v>
      </c>
      <c r="G94" s="712"/>
    </row>
    <row r="95" spans="1:7" ht="24.95" customHeight="1">
      <c r="A95" s="726" t="s">
        <v>529</v>
      </c>
      <c r="B95" s="716" t="s">
        <v>564</v>
      </c>
      <c r="C95" s="715" t="s">
        <v>15</v>
      </c>
      <c r="D95" s="714">
        <v>1</v>
      </c>
      <c r="E95" s="1231"/>
      <c r="F95" s="713">
        <f t="shared" si="4"/>
        <v>0</v>
      </c>
      <c r="G95" s="712"/>
    </row>
    <row r="96" spans="1:7" ht="12.75">
      <c r="A96" s="726" t="s">
        <v>560</v>
      </c>
      <c r="B96" s="716" t="s">
        <v>561</v>
      </c>
      <c r="C96" s="715" t="s">
        <v>15</v>
      </c>
      <c r="D96" s="714">
        <v>1</v>
      </c>
      <c r="E96" s="1231"/>
      <c r="F96" s="713">
        <f t="shared" si="4"/>
        <v>0</v>
      </c>
      <c r="G96" s="712"/>
    </row>
    <row r="97" spans="1:7" ht="51">
      <c r="A97" s="726" t="s">
        <v>565</v>
      </c>
      <c r="B97" s="716" t="s">
        <v>566</v>
      </c>
      <c r="C97" s="715" t="s">
        <v>15</v>
      </c>
      <c r="D97" s="714">
        <v>1</v>
      </c>
      <c r="E97" s="1231"/>
      <c r="F97" s="713">
        <f t="shared" si="4"/>
        <v>0</v>
      </c>
      <c r="G97" s="712"/>
    </row>
    <row r="98" spans="1:7" ht="12.75">
      <c r="A98" s="726"/>
      <c r="B98" s="716"/>
      <c r="C98" s="715"/>
      <c r="D98" s="714"/>
      <c r="E98" s="1232"/>
      <c r="F98" s="713"/>
      <c r="G98" s="712"/>
    </row>
    <row r="99" spans="1:7" ht="12.75">
      <c r="A99" s="1414" t="s">
        <v>567</v>
      </c>
      <c r="B99" s="1415"/>
      <c r="C99" s="1415"/>
      <c r="D99" s="1415"/>
      <c r="E99" s="1231"/>
      <c r="F99" s="713"/>
      <c r="G99" s="712"/>
    </row>
    <row r="100" spans="1:7" ht="24.95" customHeight="1">
      <c r="A100" s="739"/>
      <c r="B100" s="738" t="s">
        <v>568</v>
      </c>
      <c r="C100" s="718" t="s">
        <v>411</v>
      </c>
      <c r="D100" s="718">
        <v>3</v>
      </c>
      <c r="E100" s="1231"/>
      <c r="F100" s="713">
        <f>E100*D100</f>
        <v>0</v>
      </c>
      <c r="G100" s="712"/>
    </row>
    <row r="101" spans="1:7" ht="25.5">
      <c r="A101" s="739"/>
      <c r="B101" s="738" t="s">
        <v>569</v>
      </c>
      <c r="C101" s="718" t="s">
        <v>411</v>
      </c>
      <c r="D101" s="718">
        <v>2</v>
      </c>
      <c r="E101" s="1231"/>
      <c r="F101" s="713">
        <f>E101*D101</f>
        <v>0</v>
      </c>
      <c r="G101" s="712"/>
    </row>
    <row r="102" spans="1:7" ht="25.5">
      <c r="A102" s="726"/>
      <c r="B102" s="738" t="s">
        <v>570</v>
      </c>
      <c r="C102" s="718" t="s">
        <v>411</v>
      </c>
      <c r="D102" s="718">
        <v>16</v>
      </c>
      <c r="E102" s="1231"/>
      <c r="F102" s="713">
        <f>E102*D102</f>
        <v>0</v>
      </c>
      <c r="G102" s="712"/>
    </row>
    <row r="103" spans="1:7" ht="26.25" customHeight="1">
      <c r="A103" s="726"/>
      <c r="B103" s="738" t="s">
        <v>571</v>
      </c>
      <c r="C103" s="718" t="s">
        <v>411</v>
      </c>
      <c r="D103" s="718">
        <v>6</v>
      </c>
      <c r="E103" s="1231"/>
      <c r="F103" s="713">
        <f>E103*D103</f>
        <v>0</v>
      </c>
      <c r="G103" s="712"/>
    </row>
    <row r="104" spans="1:7" ht="26.25" customHeight="1">
      <c r="A104" s="737"/>
      <c r="B104" s="736"/>
      <c r="C104" s="736"/>
      <c r="D104" s="736"/>
      <c r="E104" s="1232"/>
      <c r="F104" s="713"/>
      <c r="G104" s="712"/>
    </row>
    <row r="105" spans="1:7" ht="26.25" customHeight="1">
      <c r="A105" s="1414" t="s">
        <v>572</v>
      </c>
      <c r="B105" s="1415"/>
      <c r="C105" s="1415"/>
      <c r="D105" s="1415"/>
      <c r="E105" s="1231"/>
      <c r="F105" s="713"/>
      <c r="G105" s="712"/>
    </row>
    <row r="106" spans="1:7" ht="24.95" customHeight="1">
      <c r="A106" s="726" t="s">
        <v>573</v>
      </c>
      <c r="B106" s="716" t="s">
        <v>574</v>
      </c>
      <c r="C106" s="715" t="s">
        <v>15</v>
      </c>
      <c r="D106" s="714">
        <v>1</v>
      </c>
      <c r="E106" s="1231"/>
      <c r="F106" s="713">
        <f aca="true" t="shared" si="5" ref="F106:F141">E106*D106</f>
        <v>0</v>
      </c>
      <c r="G106" s="712"/>
    </row>
    <row r="107" spans="1:7" ht="24.95" customHeight="1">
      <c r="A107" s="726" t="s">
        <v>575</v>
      </c>
      <c r="B107" s="716" t="s">
        <v>574</v>
      </c>
      <c r="C107" s="715" t="s">
        <v>15</v>
      </c>
      <c r="D107" s="714">
        <v>1</v>
      </c>
      <c r="E107" s="1231"/>
      <c r="F107" s="713">
        <f t="shared" si="5"/>
        <v>0</v>
      </c>
      <c r="G107" s="712"/>
    </row>
    <row r="108" spans="1:7" ht="24.95" customHeight="1">
      <c r="A108" s="726"/>
      <c r="B108" s="716" t="s">
        <v>576</v>
      </c>
      <c r="C108" s="715" t="s">
        <v>15</v>
      </c>
      <c r="D108" s="714">
        <v>1</v>
      </c>
      <c r="E108" s="1231"/>
      <c r="F108" s="713">
        <f t="shared" si="5"/>
        <v>0</v>
      </c>
      <c r="G108" s="712"/>
    </row>
    <row r="109" spans="1:7" ht="24.95" customHeight="1">
      <c r="A109" s="732"/>
      <c r="B109" s="731" t="s">
        <v>577</v>
      </c>
      <c r="C109" s="730" t="s">
        <v>15</v>
      </c>
      <c r="D109" s="729">
        <v>1</v>
      </c>
      <c r="E109" s="1231"/>
      <c r="F109" s="713">
        <f t="shared" si="5"/>
        <v>0</v>
      </c>
      <c r="G109" s="712"/>
    </row>
    <row r="110" spans="1:7" ht="24.95" customHeight="1">
      <c r="A110" s="732"/>
      <c r="B110" s="731" t="s">
        <v>578</v>
      </c>
      <c r="C110" s="730" t="s">
        <v>15</v>
      </c>
      <c r="D110" s="729">
        <v>2</v>
      </c>
      <c r="E110" s="1231"/>
      <c r="F110" s="713">
        <f t="shared" si="5"/>
        <v>0</v>
      </c>
      <c r="G110" s="712"/>
    </row>
    <row r="111" spans="1:7" ht="24.95" customHeight="1">
      <c r="A111" s="732"/>
      <c r="B111" s="735" t="s">
        <v>579</v>
      </c>
      <c r="C111" s="730" t="s">
        <v>15</v>
      </c>
      <c r="D111" s="729">
        <v>2</v>
      </c>
      <c r="E111" s="1231"/>
      <c r="F111" s="713">
        <f t="shared" si="5"/>
        <v>0</v>
      </c>
      <c r="G111" s="712"/>
    </row>
    <row r="112" spans="1:7" ht="24.95" customHeight="1">
      <c r="A112" s="726"/>
      <c r="B112" s="716" t="s">
        <v>580</v>
      </c>
      <c r="C112" s="715" t="s">
        <v>15</v>
      </c>
      <c r="D112" s="714">
        <v>1</v>
      </c>
      <c r="E112" s="1231"/>
      <c r="F112" s="713">
        <f t="shared" si="5"/>
        <v>0</v>
      </c>
      <c r="G112" s="712"/>
    </row>
    <row r="113" spans="1:7" ht="30" customHeight="1">
      <c r="A113" s="726"/>
      <c r="B113" s="716" t="s">
        <v>581</v>
      </c>
      <c r="C113" s="715" t="s">
        <v>15</v>
      </c>
      <c r="D113" s="714">
        <v>2</v>
      </c>
      <c r="E113" s="1231"/>
      <c r="F113" s="713">
        <f t="shared" si="5"/>
        <v>0</v>
      </c>
      <c r="G113" s="712"/>
    </row>
    <row r="114" spans="1:7" ht="31.5" customHeight="1">
      <c r="A114" s="732"/>
      <c r="B114" s="735"/>
      <c r="C114" s="730"/>
      <c r="D114" s="729"/>
      <c r="E114" s="1231"/>
      <c r="F114" s="713">
        <f t="shared" si="5"/>
        <v>0</v>
      </c>
      <c r="G114" s="712"/>
    </row>
    <row r="115" spans="1:7" ht="24.95" customHeight="1">
      <c r="A115" s="732" t="s">
        <v>582</v>
      </c>
      <c r="B115" s="734" t="s">
        <v>583</v>
      </c>
      <c r="C115" s="730" t="s">
        <v>15</v>
      </c>
      <c r="D115" s="729">
        <v>1</v>
      </c>
      <c r="E115" s="1231"/>
      <c r="F115" s="713">
        <f t="shared" si="5"/>
        <v>0</v>
      </c>
      <c r="G115" s="712"/>
    </row>
    <row r="116" spans="1:7" ht="28.5" customHeight="1">
      <c r="A116" s="733"/>
      <c r="B116" s="734" t="s">
        <v>584</v>
      </c>
      <c r="C116" s="730" t="s">
        <v>15</v>
      </c>
      <c r="D116" s="729">
        <v>1</v>
      </c>
      <c r="E116" s="1231"/>
      <c r="F116" s="713">
        <f t="shared" si="5"/>
        <v>0</v>
      </c>
      <c r="G116" s="712"/>
    </row>
    <row r="117" spans="1:7" ht="24.95" customHeight="1">
      <c r="A117" s="733"/>
      <c r="B117" s="734" t="s">
        <v>585</v>
      </c>
      <c r="C117" s="730" t="s">
        <v>15</v>
      </c>
      <c r="D117" s="729">
        <v>1</v>
      </c>
      <c r="E117" s="1231"/>
      <c r="F117" s="713">
        <f t="shared" si="5"/>
        <v>0</v>
      </c>
      <c r="G117" s="712"/>
    </row>
    <row r="118" spans="1:7" ht="24.95" customHeight="1">
      <c r="A118" s="733"/>
      <c r="B118" s="731" t="s">
        <v>586</v>
      </c>
      <c r="C118" s="730" t="s">
        <v>17</v>
      </c>
      <c r="D118" s="729">
        <v>1</v>
      </c>
      <c r="E118" s="1231"/>
      <c r="F118" s="713">
        <f t="shared" si="5"/>
        <v>0</v>
      </c>
      <c r="G118" s="712"/>
    </row>
    <row r="119" spans="1:7" ht="36.75" customHeight="1">
      <c r="A119" s="732" t="s">
        <v>587</v>
      </c>
      <c r="B119" s="731" t="s">
        <v>588</v>
      </c>
      <c r="C119" s="730" t="s">
        <v>15</v>
      </c>
      <c r="D119" s="729">
        <v>1</v>
      </c>
      <c r="E119" s="1231"/>
      <c r="F119" s="713">
        <f t="shared" si="5"/>
        <v>0</v>
      </c>
      <c r="G119" s="712"/>
    </row>
    <row r="120" spans="1:7" ht="24.95" customHeight="1">
      <c r="A120" s="732" t="s">
        <v>589</v>
      </c>
      <c r="B120" s="731" t="s">
        <v>590</v>
      </c>
      <c r="C120" s="730" t="s">
        <v>17</v>
      </c>
      <c r="D120" s="729">
        <v>1</v>
      </c>
      <c r="E120" s="1231"/>
      <c r="F120" s="713">
        <f t="shared" si="5"/>
        <v>0</v>
      </c>
      <c r="G120" s="712"/>
    </row>
    <row r="121" spans="1:7" ht="28.5" customHeight="1">
      <c r="A121" s="732" t="s">
        <v>591</v>
      </c>
      <c r="B121" s="731" t="s">
        <v>592</v>
      </c>
      <c r="C121" s="730" t="s">
        <v>15</v>
      </c>
      <c r="D121" s="729">
        <v>6</v>
      </c>
      <c r="E121" s="1231"/>
      <c r="F121" s="713">
        <f t="shared" si="5"/>
        <v>0</v>
      </c>
      <c r="G121" s="712"/>
    </row>
    <row r="122" spans="1:7" ht="12.75">
      <c r="A122" s="732"/>
      <c r="B122" s="731" t="s">
        <v>593</v>
      </c>
      <c r="C122" s="730" t="s">
        <v>15</v>
      </c>
      <c r="D122" s="729">
        <v>0</v>
      </c>
      <c r="E122" s="1231"/>
      <c r="F122" s="713">
        <f t="shared" si="5"/>
        <v>0</v>
      </c>
      <c r="G122" s="712"/>
    </row>
    <row r="123" spans="1:7" ht="24.95" customHeight="1">
      <c r="A123" s="726" t="s">
        <v>527</v>
      </c>
      <c r="B123" s="716" t="s">
        <v>528</v>
      </c>
      <c r="C123" s="715" t="s">
        <v>15</v>
      </c>
      <c r="D123" s="714">
        <v>4</v>
      </c>
      <c r="E123" s="1231"/>
      <c r="F123" s="713">
        <f t="shared" si="5"/>
        <v>0</v>
      </c>
      <c r="G123" s="712"/>
    </row>
    <row r="124" spans="1:7" ht="24.95" customHeight="1">
      <c r="A124" s="726" t="s">
        <v>525</v>
      </c>
      <c r="B124" s="716" t="s">
        <v>526</v>
      </c>
      <c r="C124" s="715" t="s">
        <v>15</v>
      </c>
      <c r="D124" s="714">
        <v>2</v>
      </c>
      <c r="E124" s="1231"/>
      <c r="F124" s="713">
        <f t="shared" si="5"/>
        <v>0</v>
      </c>
      <c r="G124" s="712"/>
    </row>
    <row r="125" spans="1:7" ht="24.95" customHeight="1">
      <c r="A125" s="728" t="s">
        <v>594</v>
      </c>
      <c r="B125" s="716" t="s">
        <v>595</v>
      </c>
      <c r="C125" s="715" t="s">
        <v>15</v>
      </c>
      <c r="D125" s="714">
        <v>1</v>
      </c>
      <c r="E125" s="1231"/>
      <c r="F125" s="713">
        <f t="shared" si="5"/>
        <v>0</v>
      </c>
      <c r="G125" s="712"/>
    </row>
    <row r="126" spans="1:7" ht="24.95" customHeight="1">
      <c r="A126" s="726"/>
      <c r="B126" s="716"/>
      <c r="C126" s="715"/>
      <c r="D126" s="714"/>
      <c r="E126" s="1231"/>
      <c r="F126" s="713">
        <f t="shared" si="5"/>
        <v>0</v>
      </c>
      <c r="G126" s="712"/>
    </row>
    <row r="127" spans="1:7" ht="24.95" customHeight="1">
      <c r="A127" s="1414" t="s">
        <v>596</v>
      </c>
      <c r="B127" s="1415"/>
      <c r="C127" s="1415"/>
      <c r="D127" s="1415"/>
      <c r="E127" s="1231"/>
      <c r="F127" s="713"/>
      <c r="G127" s="712"/>
    </row>
    <row r="128" spans="1:7" ht="24.95" customHeight="1">
      <c r="A128" s="726" t="s">
        <v>597</v>
      </c>
      <c r="B128" s="716" t="s">
        <v>598</v>
      </c>
      <c r="C128" s="715" t="s">
        <v>15</v>
      </c>
      <c r="D128" s="714">
        <v>1</v>
      </c>
      <c r="E128" s="1231"/>
      <c r="F128" s="713">
        <f t="shared" si="5"/>
        <v>0</v>
      </c>
      <c r="G128" s="712"/>
    </row>
    <row r="129" spans="1:7" ht="24.95" customHeight="1">
      <c r="A129" s="726" t="s">
        <v>599</v>
      </c>
      <c r="B129" s="716" t="s">
        <v>600</v>
      </c>
      <c r="C129" s="715" t="s">
        <v>15</v>
      </c>
      <c r="D129" s="714">
        <v>1</v>
      </c>
      <c r="E129" s="1231"/>
      <c r="F129" s="713">
        <f t="shared" si="5"/>
        <v>0</v>
      </c>
      <c r="G129" s="712"/>
    </row>
    <row r="130" spans="1:7" ht="24.95" customHeight="1">
      <c r="A130" s="726" t="s">
        <v>555</v>
      </c>
      <c r="B130" s="727" t="s">
        <v>601</v>
      </c>
      <c r="C130" s="715" t="s">
        <v>15</v>
      </c>
      <c r="D130" s="714">
        <v>1</v>
      </c>
      <c r="E130" s="1231"/>
      <c r="F130" s="713">
        <f t="shared" si="5"/>
        <v>0</v>
      </c>
      <c r="G130" s="712"/>
    </row>
    <row r="131" spans="1:7" ht="24.95" customHeight="1">
      <c r="A131" s="726" t="s">
        <v>553</v>
      </c>
      <c r="B131" s="716" t="s">
        <v>602</v>
      </c>
      <c r="C131" s="715" t="s">
        <v>15</v>
      </c>
      <c r="D131" s="714">
        <v>4</v>
      </c>
      <c r="E131" s="1231"/>
      <c r="F131" s="713">
        <f t="shared" si="5"/>
        <v>0</v>
      </c>
      <c r="G131" s="712"/>
    </row>
    <row r="132" spans="1:7" ht="24.95" customHeight="1">
      <c r="A132" s="726" t="s">
        <v>603</v>
      </c>
      <c r="B132" s="727" t="s">
        <v>604</v>
      </c>
      <c r="C132" s="715" t="s">
        <v>15</v>
      </c>
      <c r="D132" s="714">
        <v>1</v>
      </c>
      <c r="E132" s="1231"/>
      <c r="F132" s="713">
        <f t="shared" si="5"/>
        <v>0</v>
      </c>
      <c r="G132" s="712"/>
    </row>
    <row r="133" spans="1:7" ht="24.95" customHeight="1">
      <c r="A133" s="726"/>
      <c r="B133" s="716" t="s">
        <v>605</v>
      </c>
      <c r="C133" s="715" t="s">
        <v>15</v>
      </c>
      <c r="D133" s="714">
        <v>1</v>
      </c>
      <c r="E133" s="1231"/>
      <c r="F133" s="713">
        <f t="shared" si="5"/>
        <v>0</v>
      </c>
      <c r="G133" s="712"/>
    </row>
    <row r="134" spans="1:7" ht="24.95" customHeight="1">
      <c r="A134" s="725" t="s">
        <v>606</v>
      </c>
      <c r="B134" s="710" t="s">
        <v>607</v>
      </c>
      <c r="C134" s="709" t="s">
        <v>15</v>
      </c>
      <c r="D134" s="708">
        <v>1</v>
      </c>
      <c r="E134" s="1233"/>
      <c r="F134" s="724">
        <f t="shared" si="5"/>
        <v>0</v>
      </c>
      <c r="G134" s="712"/>
    </row>
    <row r="135" spans="1:7" ht="24.95" customHeight="1">
      <c r="A135" s="723"/>
      <c r="B135" s="722" t="s">
        <v>608</v>
      </c>
      <c r="C135" s="721"/>
      <c r="D135" s="721"/>
      <c r="E135" s="1231"/>
      <c r="F135" s="713"/>
      <c r="G135" s="712"/>
    </row>
    <row r="136" spans="1:7" ht="24.95" customHeight="1">
      <c r="A136" s="717"/>
      <c r="B136" s="716" t="s">
        <v>3309</v>
      </c>
      <c r="C136" s="715" t="s">
        <v>420</v>
      </c>
      <c r="D136" s="714">
        <v>300</v>
      </c>
      <c r="E136" s="1232"/>
      <c r="F136" s="713">
        <f t="shared" si="5"/>
        <v>0</v>
      </c>
      <c r="G136" s="712"/>
    </row>
    <row r="137" spans="1:7" ht="24.95" customHeight="1">
      <c r="A137" s="720"/>
      <c r="B137" s="719" t="s">
        <v>3308</v>
      </c>
      <c r="C137" s="718" t="s">
        <v>15</v>
      </c>
      <c r="D137" s="368" t="s">
        <v>2088</v>
      </c>
      <c r="E137" s="1232"/>
      <c r="F137" s="713">
        <f t="shared" si="5"/>
        <v>0</v>
      </c>
      <c r="G137" s="712"/>
    </row>
    <row r="138" spans="1:7" ht="24.95" customHeight="1">
      <c r="A138" s="717"/>
      <c r="B138" s="716" t="s">
        <v>3307</v>
      </c>
      <c r="C138" s="715" t="s">
        <v>17</v>
      </c>
      <c r="D138" s="714">
        <v>1</v>
      </c>
      <c r="E138" s="1232"/>
      <c r="F138" s="713">
        <f t="shared" si="5"/>
        <v>0</v>
      </c>
      <c r="G138" s="712"/>
    </row>
    <row r="139" spans="1:7" ht="24.95" customHeight="1">
      <c r="A139" s="717"/>
      <c r="B139" s="716" t="s">
        <v>3306</v>
      </c>
      <c r="C139" s="715" t="s">
        <v>17</v>
      </c>
      <c r="D139" s="714">
        <v>1</v>
      </c>
      <c r="E139" s="1232"/>
      <c r="F139" s="713">
        <f t="shared" si="5"/>
        <v>0</v>
      </c>
      <c r="G139" s="712"/>
    </row>
    <row r="140" spans="1:7" ht="24.95" customHeight="1">
      <c r="A140" s="717"/>
      <c r="B140" s="716" t="s">
        <v>464</v>
      </c>
      <c r="C140" s="715" t="s">
        <v>17</v>
      </c>
      <c r="D140" s="714">
        <v>1</v>
      </c>
      <c r="E140" s="1232"/>
      <c r="F140" s="713">
        <f t="shared" si="5"/>
        <v>0</v>
      </c>
      <c r="G140" s="712"/>
    </row>
    <row r="141" spans="1:6" ht="23.25" customHeight="1" thickBot="1">
      <c r="A141" s="711"/>
      <c r="B141" s="710" t="s">
        <v>3305</v>
      </c>
      <c r="C141" s="709" t="s">
        <v>17</v>
      </c>
      <c r="D141" s="708">
        <v>1</v>
      </c>
      <c r="E141" s="1234"/>
      <c r="F141" s="707">
        <f t="shared" si="5"/>
        <v>0</v>
      </c>
    </row>
    <row r="142" spans="1:6" ht="21" thickBot="1">
      <c r="A142" s="1416" t="s">
        <v>135</v>
      </c>
      <c r="B142" s="1417"/>
      <c r="C142" s="1417"/>
      <c r="D142" s="1418"/>
      <c r="E142" s="1419">
        <f>SUM(F4:F141)</f>
        <v>0</v>
      </c>
      <c r="F142" s="1420"/>
    </row>
  </sheetData>
  <sheetProtection algorithmName="SHA-512" hashValue="9KZ5v2x6EutaRD1wHCcK5Pc3QTfN8oa32EGKIpe8LN2a9ODjCyostD0oWOxpWhffK1LxgRMqXbTiCdAL51s4Mw==" saltValue="ZN0cH6b1no/30UyMxsWrnA==" spinCount="100000" sheet="1" objects="1" scenarios="1" selectLockedCells="1"/>
  <mergeCells count="10">
    <mergeCell ref="A127:D127"/>
    <mergeCell ref="A142:D142"/>
    <mergeCell ref="E142:F142"/>
    <mergeCell ref="A1:F1"/>
    <mergeCell ref="A60:D60"/>
    <mergeCell ref="A70:D70"/>
    <mergeCell ref="A80:D80"/>
    <mergeCell ref="A91:D91"/>
    <mergeCell ref="A99:D99"/>
    <mergeCell ref="A105:D105"/>
  </mergeCells>
  <printOptions/>
  <pageMargins left="0.7086614173228347" right="0.7086614173228347" top="0.5511811023622047" bottom="0.5511811023622047" header="0.31496062992125984" footer="0.31496062992125984"/>
  <pageSetup fitToHeight="0" fitToWidth="1" horizontalDpi="600" verticalDpi="600" orientation="landscape" paperSize="9" scale="93" r:id="rId1"/>
  <headerFooter alignWithMargins="0">
    <oddFooter>&amp;C&amp;A&amp;RStránka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14"/>
  <sheetViews>
    <sheetView view="pageBreakPreview" zoomScaleSheetLayoutView="100" workbookViewId="0" topLeftCell="A1">
      <pane ySplit="2" topLeftCell="A108" activePane="bottomLeft" state="frozen"/>
      <selection pane="bottomLeft" activeCell="E109" sqref="E109"/>
    </sheetView>
  </sheetViews>
  <sheetFormatPr defaultColWidth="9.140625" defaultRowHeight="12.75"/>
  <cols>
    <col min="1" max="1" width="14.7109375" style="706" customWidth="1"/>
    <col min="2" max="2" width="77.140625" style="703" customWidth="1"/>
    <col min="3" max="3" width="8.140625" style="703" customWidth="1"/>
    <col min="4" max="4" width="9.57421875" style="705" customWidth="1"/>
    <col min="5" max="5" width="12.140625" style="783" customWidth="1"/>
    <col min="6" max="6" width="13.421875" style="783" customWidth="1"/>
    <col min="7" max="7" width="10.140625" style="703" hidden="1" customWidth="1"/>
    <col min="8" max="16384" width="9.140625" style="703" customWidth="1"/>
  </cols>
  <sheetData>
    <row r="1" spans="1:6" ht="31.5" customHeight="1" thickBot="1">
      <c r="A1" s="1421" t="s">
        <v>1247</v>
      </c>
      <c r="B1" s="1422"/>
      <c r="C1" s="1422"/>
      <c r="D1" s="1422"/>
      <c r="E1" s="1422"/>
      <c r="F1" s="1423"/>
    </row>
    <row r="2" spans="1:7" s="822" customFormat="1" ht="18" customHeight="1">
      <c r="A2" s="829" t="s">
        <v>370</v>
      </c>
      <c r="B2" s="828" t="s">
        <v>0</v>
      </c>
      <c r="C2" s="827" t="s">
        <v>371</v>
      </c>
      <c r="D2" s="826" t="s">
        <v>372</v>
      </c>
      <c r="E2" s="825" t="s">
        <v>373</v>
      </c>
      <c r="F2" s="824" t="s">
        <v>374</v>
      </c>
      <c r="G2" s="823" t="s">
        <v>373</v>
      </c>
    </row>
    <row r="3" spans="1:7" ht="18" customHeight="1">
      <c r="A3" s="817"/>
      <c r="B3" s="816"/>
      <c r="C3" s="815"/>
      <c r="D3" s="814"/>
      <c r="E3" s="813"/>
      <c r="F3" s="818"/>
      <c r="G3" s="712"/>
    </row>
    <row r="4" spans="1:7" ht="24.75" customHeight="1">
      <c r="A4" s="821"/>
      <c r="B4" s="802" t="s">
        <v>375</v>
      </c>
      <c r="C4" s="820"/>
      <c r="D4" s="819"/>
      <c r="E4" s="1235"/>
      <c r="F4" s="818"/>
      <c r="G4" s="712"/>
    </row>
    <row r="5" spans="1:7" ht="51">
      <c r="A5" s="817"/>
      <c r="B5" s="800" t="s">
        <v>376</v>
      </c>
      <c r="C5" s="799" t="s">
        <v>17</v>
      </c>
      <c r="D5" s="798">
        <v>1</v>
      </c>
      <c r="E5" s="1235"/>
      <c r="F5" s="713">
        <f aca="true" t="shared" si="0" ref="F5:F36">E5*D5</f>
        <v>0</v>
      </c>
      <c r="G5" s="712"/>
    </row>
    <row r="6" spans="1:7" ht="24.95" customHeight="1">
      <c r="A6" s="817"/>
      <c r="B6" s="816"/>
      <c r="C6" s="815"/>
      <c r="D6" s="814"/>
      <c r="E6" s="1235"/>
      <c r="F6" s="713"/>
      <c r="G6" s="712"/>
    </row>
    <row r="7" spans="1:7" ht="12.75">
      <c r="A7" s="811"/>
      <c r="B7" s="810" t="s">
        <v>377</v>
      </c>
      <c r="C7" s="810"/>
      <c r="D7" s="809"/>
      <c r="E7" s="1232"/>
      <c r="F7" s="713"/>
      <c r="G7" s="712"/>
    </row>
    <row r="8" spans="1:7" ht="38.25">
      <c r="A8" s="808" t="s">
        <v>378</v>
      </c>
      <c r="B8" s="796" t="s">
        <v>379</v>
      </c>
      <c r="C8" s="753" t="s">
        <v>15</v>
      </c>
      <c r="D8" s="804">
        <v>1</v>
      </c>
      <c r="E8" s="1232"/>
      <c r="F8" s="713">
        <f t="shared" si="0"/>
        <v>0</v>
      </c>
      <c r="G8" s="712"/>
    </row>
    <row r="9" spans="1:7" s="748" customFormat="1" ht="38.25">
      <c r="A9" s="808" t="s">
        <v>380</v>
      </c>
      <c r="B9" s="796" t="s">
        <v>381</v>
      </c>
      <c r="C9" s="753" t="s">
        <v>15</v>
      </c>
      <c r="D9" s="804">
        <v>1</v>
      </c>
      <c r="E9" s="1232"/>
      <c r="F9" s="713">
        <f t="shared" si="0"/>
        <v>0</v>
      </c>
      <c r="G9" s="749"/>
    </row>
    <row r="10" spans="1:7" s="748" customFormat="1" ht="38.25">
      <c r="A10" s="812" t="s">
        <v>382</v>
      </c>
      <c r="B10" s="796" t="s">
        <v>383</v>
      </c>
      <c r="C10" s="753" t="s">
        <v>15</v>
      </c>
      <c r="D10" s="804">
        <v>1</v>
      </c>
      <c r="E10" s="1232"/>
      <c r="F10" s="713">
        <f t="shared" si="0"/>
        <v>0</v>
      </c>
      <c r="G10" s="749"/>
    </row>
    <row r="11" spans="1:7" s="748" customFormat="1" ht="38.25">
      <c r="A11" s="807" t="s">
        <v>384</v>
      </c>
      <c r="B11" s="796" t="s">
        <v>385</v>
      </c>
      <c r="C11" s="753" t="s">
        <v>15</v>
      </c>
      <c r="D11" s="804">
        <v>1</v>
      </c>
      <c r="E11" s="1232"/>
      <c r="F11" s="713">
        <f t="shared" si="0"/>
        <v>0</v>
      </c>
      <c r="G11" s="749"/>
    </row>
    <row r="12" spans="1:7" s="748" customFormat="1" ht="38.25">
      <c r="A12" s="807" t="s">
        <v>386</v>
      </c>
      <c r="B12" s="796" t="s">
        <v>387</v>
      </c>
      <c r="C12" s="753" t="s">
        <v>15</v>
      </c>
      <c r="D12" s="804">
        <v>1</v>
      </c>
      <c r="E12" s="1232"/>
      <c r="F12" s="713">
        <f t="shared" si="0"/>
        <v>0</v>
      </c>
      <c r="G12" s="749"/>
    </row>
    <row r="13" spans="1:7" s="748" customFormat="1" ht="38.25">
      <c r="A13" s="807" t="s">
        <v>388</v>
      </c>
      <c r="B13" s="796" t="s">
        <v>389</v>
      </c>
      <c r="C13" s="753" t="s">
        <v>15</v>
      </c>
      <c r="D13" s="804">
        <v>1</v>
      </c>
      <c r="E13" s="1232"/>
      <c r="F13" s="713">
        <f t="shared" si="0"/>
        <v>0</v>
      </c>
      <c r="G13" s="749"/>
    </row>
    <row r="14" spans="1:7" s="748" customFormat="1" ht="38.25">
      <c r="A14" s="807" t="s">
        <v>390</v>
      </c>
      <c r="B14" s="796" t="s">
        <v>385</v>
      </c>
      <c r="C14" s="753" t="s">
        <v>15</v>
      </c>
      <c r="D14" s="804">
        <v>1</v>
      </c>
      <c r="E14" s="1232"/>
      <c r="F14" s="713">
        <f t="shared" si="0"/>
        <v>0</v>
      </c>
      <c r="G14" s="749"/>
    </row>
    <row r="15" spans="1:7" s="748" customFormat="1" ht="38.25">
      <c r="A15" s="807" t="s">
        <v>391</v>
      </c>
      <c r="B15" s="796" t="s">
        <v>392</v>
      </c>
      <c r="C15" s="753" t="s">
        <v>15</v>
      </c>
      <c r="D15" s="804">
        <v>1</v>
      </c>
      <c r="E15" s="1232"/>
      <c r="F15" s="713">
        <f t="shared" si="0"/>
        <v>0</v>
      </c>
      <c r="G15" s="749"/>
    </row>
    <row r="16" spans="1:7" s="748" customFormat="1" ht="38.25">
      <c r="A16" s="807" t="s">
        <v>393</v>
      </c>
      <c r="B16" s="796" t="s">
        <v>392</v>
      </c>
      <c r="C16" s="753" t="s">
        <v>15</v>
      </c>
      <c r="D16" s="804">
        <v>1</v>
      </c>
      <c r="E16" s="1232"/>
      <c r="F16" s="713">
        <f t="shared" si="0"/>
        <v>0</v>
      </c>
      <c r="G16" s="749"/>
    </row>
    <row r="17" spans="1:7" s="748" customFormat="1" ht="38.25">
      <c r="A17" s="807" t="s">
        <v>394</v>
      </c>
      <c r="B17" s="796" t="s">
        <v>389</v>
      </c>
      <c r="C17" s="753" t="s">
        <v>15</v>
      </c>
      <c r="D17" s="804">
        <v>1</v>
      </c>
      <c r="E17" s="1232"/>
      <c r="F17" s="713">
        <f t="shared" si="0"/>
        <v>0</v>
      </c>
      <c r="G17" s="749"/>
    </row>
    <row r="18" spans="1:7" s="748" customFormat="1" ht="38.25">
      <c r="A18" s="807" t="s">
        <v>395</v>
      </c>
      <c r="B18" s="796" t="s">
        <v>389</v>
      </c>
      <c r="C18" s="753" t="s">
        <v>15</v>
      </c>
      <c r="D18" s="804">
        <v>1</v>
      </c>
      <c r="E18" s="1232"/>
      <c r="F18" s="713">
        <f t="shared" si="0"/>
        <v>0</v>
      </c>
      <c r="G18" s="749"/>
    </row>
    <row r="19" spans="1:7" s="748" customFormat="1" ht="38.25">
      <c r="A19" s="807" t="s">
        <v>396</v>
      </c>
      <c r="B19" s="796" t="s">
        <v>3334</v>
      </c>
      <c r="C19" s="753" t="s">
        <v>15</v>
      </c>
      <c r="D19" s="804">
        <v>1</v>
      </c>
      <c r="E19" s="1232"/>
      <c r="F19" s="713">
        <f t="shared" si="0"/>
        <v>0</v>
      </c>
      <c r="G19" s="749"/>
    </row>
    <row r="20" spans="1:7" s="748" customFormat="1" ht="38.25">
      <c r="A20" s="807" t="s">
        <v>397</v>
      </c>
      <c r="B20" s="796" t="s">
        <v>398</v>
      </c>
      <c r="C20" s="753" t="s">
        <v>15</v>
      </c>
      <c r="D20" s="804">
        <v>1</v>
      </c>
      <c r="E20" s="1232"/>
      <c r="F20" s="713">
        <f t="shared" si="0"/>
        <v>0</v>
      </c>
      <c r="G20" s="749"/>
    </row>
    <row r="21" spans="1:7" s="748" customFormat="1" ht="38.25">
      <c r="A21" s="807" t="s">
        <v>399</v>
      </c>
      <c r="B21" s="796" t="s">
        <v>387</v>
      </c>
      <c r="C21" s="753" t="s">
        <v>15</v>
      </c>
      <c r="D21" s="804">
        <v>1</v>
      </c>
      <c r="E21" s="1232"/>
      <c r="F21" s="713">
        <f t="shared" si="0"/>
        <v>0</v>
      </c>
      <c r="G21" s="749"/>
    </row>
    <row r="22" spans="1:7" s="748" customFormat="1" ht="38.25">
      <c r="A22" s="807" t="s">
        <v>400</v>
      </c>
      <c r="B22" s="796" t="s">
        <v>392</v>
      </c>
      <c r="C22" s="753" t="s">
        <v>15</v>
      </c>
      <c r="D22" s="804">
        <v>1</v>
      </c>
      <c r="E22" s="1232"/>
      <c r="F22" s="713">
        <f t="shared" si="0"/>
        <v>0</v>
      </c>
      <c r="G22" s="749"/>
    </row>
    <row r="23" spans="1:7" s="748" customFormat="1" ht="38.25">
      <c r="A23" s="807" t="s">
        <v>401</v>
      </c>
      <c r="B23" s="796" t="s">
        <v>385</v>
      </c>
      <c r="C23" s="753" t="s">
        <v>15</v>
      </c>
      <c r="D23" s="804">
        <v>1</v>
      </c>
      <c r="E23" s="1232"/>
      <c r="F23" s="713">
        <f t="shared" si="0"/>
        <v>0</v>
      </c>
      <c r="G23" s="749"/>
    </row>
    <row r="24" spans="1:7" s="748" customFormat="1" ht="38.25">
      <c r="A24" s="807" t="s">
        <v>402</v>
      </c>
      <c r="B24" s="796" t="s">
        <v>3333</v>
      </c>
      <c r="C24" s="753" t="s">
        <v>15</v>
      </c>
      <c r="D24" s="804">
        <v>1</v>
      </c>
      <c r="E24" s="1232"/>
      <c r="F24" s="713">
        <f t="shared" si="0"/>
        <v>0</v>
      </c>
      <c r="G24" s="749"/>
    </row>
    <row r="25" spans="1:7" s="748" customFormat="1" ht="24.95" customHeight="1">
      <c r="A25" s="807" t="s">
        <v>403</v>
      </c>
      <c r="B25" s="796" t="s">
        <v>404</v>
      </c>
      <c r="C25" s="753" t="s">
        <v>15</v>
      </c>
      <c r="D25" s="804">
        <v>1</v>
      </c>
      <c r="E25" s="1232"/>
      <c r="F25" s="713">
        <f t="shared" si="0"/>
        <v>0</v>
      </c>
      <c r="G25" s="749"/>
    </row>
    <row r="26" spans="1:7" s="748" customFormat="1" ht="24.95" customHeight="1">
      <c r="A26" s="766"/>
      <c r="B26" s="765"/>
      <c r="C26" s="753"/>
      <c r="D26" s="804"/>
      <c r="E26" s="1232"/>
      <c r="F26" s="713">
        <f t="shared" si="0"/>
        <v>0</v>
      </c>
      <c r="G26" s="749"/>
    </row>
    <row r="27" spans="1:7" s="748" customFormat="1" ht="24.95" customHeight="1">
      <c r="A27" s="766"/>
      <c r="B27" s="765" t="s">
        <v>405</v>
      </c>
      <c r="C27" s="753" t="s">
        <v>15</v>
      </c>
      <c r="D27" s="804">
        <v>10</v>
      </c>
      <c r="E27" s="1232"/>
      <c r="F27" s="713">
        <f t="shared" si="0"/>
        <v>0</v>
      </c>
      <c r="G27" s="749"/>
    </row>
    <row r="28" spans="1:7" s="748" customFormat="1" ht="24.95" customHeight="1">
      <c r="A28" s="766"/>
      <c r="B28" s="765" t="s">
        <v>406</v>
      </c>
      <c r="C28" s="753" t="s">
        <v>15</v>
      </c>
      <c r="D28" s="804">
        <v>4</v>
      </c>
      <c r="E28" s="1232"/>
      <c r="F28" s="713">
        <f t="shared" si="0"/>
        <v>0</v>
      </c>
      <c r="G28" s="749"/>
    </row>
    <row r="29" spans="1:7" s="748" customFormat="1" ht="24.95" customHeight="1">
      <c r="A29" s="766"/>
      <c r="B29" s="765"/>
      <c r="C29" s="753"/>
      <c r="D29" s="804"/>
      <c r="E29" s="1232"/>
      <c r="F29" s="713">
        <f t="shared" si="0"/>
        <v>0</v>
      </c>
      <c r="G29" s="749"/>
    </row>
    <row r="30" spans="1:7" s="748" customFormat="1" ht="24.95" customHeight="1">
      <c r="A30" s="766"/>
      <c r="B30" s="765" t="s">
        <v>407</v>
      </c>
      <c r="C30" s="753" t="s">
        <v>15</v>
      </c>
      <c r="D30" s="804">
        <v>1</v>
      </c>
      <c r="E30" s="1232"/>
      <c r="F30" s="713">
        <f t="shared" si="0"/>
        <v>0</v>
      </c>
      <c r="G30" s="749"/>
    </row>
    <row r="31" spans="1:7" s="748" customFormat="1" ht="24.95" customHeight="1">
      <c r="A31" s="766"/>
      <c r="B31" s="765" t="s">
        <v>408</v>
      </c>
      <c r="C31" s="753" t="s">
        <v>15</v>
      </c>
      <c r="D31" s="804">
        <v>16</v>
      </c>
      <c r="E31" s="1232"/>
      <c r="F31" s="713">
        <f t="shared" si="0"/>
        <v>0</v>
      </c>
      <c r="G31" s="749"/>
    </row>
    <row r="32" spans="1:7" s="748" customFormat="1" ht="24.95" customHeight="1">
      <c r="A32" s="766"/>
      <c r="B32" s="765"/>
      <c r="C32" s="753"/>
      <c r="D32" s="804"/>
      <c r="E32" s="1232"/>
      <c r="F32" s="713">
        <f t="shared" si="0"/>
        <v>0</v>
      </c>
      <c r="G32" s="749"/>
    </row>
    <row r="33" spans="1:7" s="748" customFormat="1" ht="24.95" customHeight="1">
      <c r="A33" s="766"/>
      <c r="B33" s="793" t="s">
        <v>409</v>
      </c>
      <c r="C33" s="753"/>
      <c r="D33" s="804"/>
      <c r="E33" s="1232"/>
      <c r="F33" s="713">
        <f t="shared" si="0"/>
        <v>0</v>
      </c>
      <c r="G33" s="749"/>
    </row>
    <row r="34" spans="1:7" s="748" customFormat="1" ht="24.95" customHeight="1">
      <c r="A34" s="766"/>
      <c r="B34" s="765" t="s">
        <v>410</v>
      </c>
      <c r="C34" s="753" t="s">
        <v>411</v>
      </c>
      <c r="D34" s="804">
        <v>76</v>
      </c>
      <c r="E34" s="1232"/>
      <c r="F34" s="713">
        <f t="shared" si="0"/>
        <v>0</v>
      </c>
      <c r="G34" s="749"/>
    </row>
    <row r="35" spans="1:7" s="748" customFormat="1" ht="24.95" customHeight="1">
      <c r="A35" s="766"/>
      <c r="B35" s="765" t="s">
        <v>412</v>
      </c>
      <c r="C35" s="753" t="s">
        <v>411</v>
      </c>
      <c r="D35" s="804">
        <v>32</v>
      </c>
      <c r="E35" s="1232"/>
      <c r="F35" s="713">
        <f t="shared" si="0"/>
        <v>0</v>
      </c>
      <c r="G35" s="749"/>
    </row>
    <row r="36" spans="1:7" s="748" customFormat="1" ht="24.95" customHeight="1">
      <c r="A36" s="766"/>
      <c r="B36" s="765" t="s">
        <v>413</v>
      </c>
      <c r="C36" s="753" t="s">
        <v>411</v>
      </c>
      <c r="D36" s="804">
        <v>25</v>
      </c>
      <c r="E36" s="1232"/>
      <c r="F36" s="713">
        <f t="shared" si="0"/>
        <v>0</v>
      </c>
      <c r="G36" s="749"/>
    </row>
    <row r="37" spans="1:7" s="748" customFormat="1" ht="24.95" customHeight="1">
      <c r="A37" s="766"/>
      <c r="B37" s="765" t="s">
        <v>414</v>
      </c>
      <c r="C37" s="753" t="s">
        <v>411</v>
      </c>
      <c r="D37" s="804">
        <v>25</v>
      </c>
      <c r="E37" s="1232"/>
      <c r="F37" s="713">
        <f aca="true" t="shared" si="1" ref="F37:F68">E37*D37</f>
        <v>0</v>
      </c>
      <c r="G37" s="749"/>
    </row>
    <row r="38" spans="1:7" s="748" customFormat="1" ht="24.95" customHeight="1">
      <c r="A38" s="766"/>
      <c r="B38" s="765" t="s">
        <v>415</v>
      </c>
      <c r="C38" s="753" t="s">
        <v>411</v>
      </c>
      <c r="D38" s="804">
        <v>8</v>
      </c>
      <c r="E38" s="1232"/>
      <c r="F38" s="713">
        <f t="shared" si="1"/>
        <v>0</v>
      </c>
      <c r="G38" s="749"/>
    </row>
    <row r="39" spans="1:7" s="748" customFormat="1" ht="24.95" customHeight="1">
      <c r="A39" s="766"/>
      <c r="B39" s="793" t="s">
        <v>416</v>
      </c>
      <c r="C39" s="753"/>
      <c r="D39" s="804"/>
      <c r="E39" s="1232"/>
      <c r="F39" s="713">
        <f t="shared" si="1"/>
        <v>0</v>
      </c>
      <c r="G39" s="749"/>
    </row>
    <row r="40" spans="1:7" s="748" customFormat="1" ht="24.95" customHeight="1">
      <c r="A40" s="766"/>
      <c r="B40" s="765" t="s">
        <v>417</v>
      </c>
      <c r="C40" s="753" t="s">
        <v>411</v>
      </c>
      <c r="D40" s="804">
        <v>97</v>
      </c>
      <c r="E40" s="1232"/>
      <c r="F40" s="713">
        <f t="shared" si="1"/>
        <v>0</v>
      </c>
      <c r="G40" s="749"/>
    </row>
    <row r="41" spans="1:7" s="748" customFormat="1" ht="24.95" customHeight="1">
      <c r="A41" s="766"/>
      <c r="B41" s="765" t="s">
        <v>410</v>
      </c>
      <c r="C41" s="753" t="s">
        <v>411</v>
      </c>
      <c r="D41" s="804">
        <v>36</v>
      </c>
      <c r="E41" s="1232"/>
      <c r="F41" s="713">
        <f t="shared" si="1"/>
        <v>0</v>
      </c>
      <c r="G41" s="749"/>
    </row>
    <row r="42" spans="1:7" s="748" customFormat="1" ht="24.95" customHeight="1">
      <c r="A42" s="766"/>
      <c r="B42" s="765" t="s">
        <v>412</v>
      </c>
      <c r="C42" s="753" t="s">
        <v>411</v>
      </c>
      <c r="D42" s="804">
        <v>25</v>
      </c>
      <c r="E42" s="1232"/>
      <c r="F42" s="713">
        <f t="shared" si="1"/>
        <v>0</v>
      </c>
      <c r="G42" s="749"/>
    </row>
    <row r="43" spans="1:9" s="748" customFormat="1" ht="12.75">
      <c r="A43" s="766"/>
      <c r="B43" s="765" t="s">
        <v>413</v>
      </c>
      <c r="C43" s="753" t="s">
        <v>411</v>
      </c>
      <c r="D43" s="804">
        <v>8</v>
      </c>
      <c r="E43" s="1232"/>
      <c r="F43" s="713">
        <f t="shared" si="1"/>
        <v>0</v>
      </c>
      <c r="G43" s="749"/>
      <c r="I43" s="703"/>
    </row>
    <row r="44" spans="1:7" s="748" customFormat="1" ht="12.75">
      <c r="A44" s="766"/>
      <c r="B44" s="765" t="s">
        <v>418</v>
      </c>
      <c r="C44" s="753" t="s">
        <v>411</v>
      </c>
      <c r="D44" s="804">
        <v>200</v>
      </c>
      <c r="E44" s="1232"/>
      <c r="F44" s="713">
        <f t="shared" si="1"/>
        <v>0</v>
      </c>
      <c r="G44" s="749"/>
    </row>
    <row r="45" spans="1:9" s="748" customFormat="1" ht="12.75">
      <c r="A45" s="766"/>
      <c r="B45" s="793" t="s">
        <v>419</v>
      </c>
      <c r="C45" s="753" t="s">
        <v>420</v>
      </c>
      <c r="D45" s="804">
        <v>7.5</v>
      </c>
      <c r="E45" s="1232"/>
      <c r="F45" s="713">
        <f t="shared" si="1"/>
        <v>0</v>
      </c>
      <c r="G45" s="749"/>
      <c r="I45" s="703"/>
    </row>
    <row r="46" spans="1:7" s="748" customFormat="1" ht="12.75">
      <c r="A46" s="766"/>
      <c r="B46" s="765"/>
      <c r="C46" s="753"/>
      <c r="D46" s="804"/>
      <c r="E46" s="1232"/>
      <c r="F46" s="713">
        <f t="shared" si="1"/>
        <v>0</v>
      </c>
      <c r="G46" s="749"/>
    </row>
    <row r="47" spans="1:7" s="748" customFormat="1" ht="12.75">
      <c r="A47" s="811"/>
      <c r="B47" s="810" t="s">
        <v>421</v>
      </c>
      <c r="C47" s="810"/>
      <c r="D47" s="809"/>
      <c r="E47" s="1232"/>
      <c r="F47" s="713"/>
      <c r="G47" s="749"/>
    </row>
    <row r="48" spans="1:7" s="748" customFormat="1" ht="38.25">
      <c r="A48" s="808" t="s">
        <v>422</v>
      </c>
      <c r="B48" s="796" t="s">
        <v>423</v>
      </c>
      <c r="C48" s="753" t="s">
        <v>15</v>
      </c>
      <c r="D48" s="804">
        <v>1</v>
      </c>
      <c r="E48" s="1232"/>
      <c r="F48" s="713">
        <f t="shared" si="1"/>
        <v>0</v>
      </c>
      <c r="G48" s="749"/>
    </row>
    <row r="49" spans="1:7" s="748" customFormat="1" ht="38.25">
      <c r="A49" s="808" t="s">
        <v>424</v>
      </c>
      <c r="B49" s="796" t="s">
        <v>423</v>
      </c>
      <c r="C49" s="753" t="s">
        <v>15</v>
      </c>
      <c r="D49" s="804">
        <v>1</v>
      </c>
      <c r="E49" s="1232"/>
      <c r="F49" s="713">
        <f t="shared" si="1"/>
        <v>0</v>
      </c>
      <c r="G49" s="749"/>
    </row>
    <row r="50" spans="1:7" s="748" customFormat="1" ht="38.25">
      <c r="A50" s="808" t="s">
        <v>425</v>
      </c>
      <c r="B50" s="796" t="s">
        <v>426</v>
      </c>
      <c r="C50" s="753" t="s">
        <v>15</v>
      </c>
      <c r="D50" s="804">
        <v>1</v>
      </c>
      <c r="E50" s="1232"/>
      <c r="F50" s="713">
        <f t="shared" si="1"/>
        <v>0</v>
      </c>
      <c r="G50" s="749"/>
    </row>
    <row r="51" spans="1:7" s="748" customFormat="1" ht="38.25">
      <c r="A51" s="807" t="s">
        <v>427</v>
      </c>
      <c r="B51" s="796" t="s">
        <v>385</v>
      </c>
      <c r="C51" s="753" t="s">
        <v>15</v>
      </c>
      <c r="D51" s="804">
        <v>1</v>
      </c>
      <c r="E51" s="1232"/>
      <c r="F51" s="713">
        <f t="shared" si="1"/>
        <v>0</v>
      </c>
      <c r="G51" s="749"/>
    </row>
    <row r="52" spans="1:7" s="748" customFormat="1" ht="38.25">
      <c r="A52" s="807" t="s">
        <v>429</v>
      </c>
      <c r="B52" s="796" t="s">
        <v>385</v>
      </c>
      <c r="C52" s="753" t="s">
        <v>15</v>
      </c>
      <c r="D52" s="804">
        <v>1</v>
      </c>
      <c r="E52" s="1232"/>
      <c r="F52" s="713">
        <f t="shared" si="1"/>
        <v>0</v>
      </c>
      <c r="G52" s="749"/>
    </row>
    <row r="53" spans="1:7" s="748" customFormat="1" ht="38.25">
      <c r="A53" s="807" t="s">
        <v>3332</v>
      </c>
      <c r="B53" s="796" t="s">
        <v>3330</v>
      </c>
      <c r="C53" s="753" t="s">
        <v>15</v>
      </c>
      <c r="D53" s="804">
        <v>1</v>
      </c>
      <c r="E53" s="1232"/>
      <c r="F53" s="713">
        <f t="shared" si="1"/>
        <v>0</v>
      </c>
      <c r="G53" s="749"/>
    </row>
    <row r="54" spans="1:7" s="748" customFormat="1" ht="38.25">
      <c r="A54" s="807" t="s">
        <v>3331</v>
      </c>
      <c r="B54" s="796" t="s">
        <v>3330</v>
      </c>
      <c r="C54" s="753" t="s">
        <v>15</v>
      </c>
      <c r="D54" s="804">
        <v>1</v>
      </c>
      <c r="E54" s="1232"/>
      <c r="F54" s="713">
        <f t="shared" si="1"/>
        <v>0</v>
      </c>
      <c r="G54" s="749"/>
    </row>
    <row r="55" spans="1:7" s="748" customFormat="1" ht="38.25">
      <c r="A55" s="807" t="s">
        <v>430</v>
      </c>
      <c r="B55" s="796" t="s">
        <v>431</v>
      </c>
      <c r="C55" s="753" t="s">
        <v>15</v>
      </c>
      <c r="D55" s="804">
        <v>1</v>
      </c>
      <c r="E55" s="1232"/>
      <c r="F55" s="713">
        <f t="shared" si="1"/>
        <v>0</v>
      </c>
      <c r="G55" s="749"/>
    </row>
    <row r="56" spans="1:7" s="748" customFormat="1" ht="38.25">
      <c r="A56" s="807" t="s">
        <v>432</v>
      </c>
      <c r="B56" s="796" t="s">
        <v>431</v>
      </c>
      <c r="C56" s="753" t="s">
        <v>15</v>
      </c>
      <c r="D56" s="804">
        <v>1</v>
      </c>
      <c r="E56" s="1232"/>
      <c r="F56" s="713">
        <f t="shared" si="1"/>
        <v>0</v>
      </c>
      <c r="G56" s="749"/>
    </row>
    <row r="57" spans="1:7" s="748" customFormat="1" ht="24.95" customHeight="1">
      <c r="A57" s="807" t="s">
        <v>433</v>
      </c>
      <c r="B57" s="796" t="s">
        <v>434</v>
      </c>
      <c r="C57" s="753" t="s">
        <v>15</v>
      </c>
      <c r="D57" s="804">
        <v>1</v>
      </c>
      <c r="E57" s="1232"/>
      <c r="F57" s="713">
        <f t="shared" si="1"/>
        <v>0</v>
      </c>
      <c r="G57" s="749"/>
    </row>
    <row r="58" spans="1:7" s="748" customFormat="1" ht="24.95" customHeight="1">
      <c r="A58" s="807" t="s">
        <v>435</v>
      </c>
      <c r="B58" s="796" t="s">
        <v>428</v>
      </c>
      <c r="C58" s="753" t="s">
        <v>15</v>
      </c>
      <c r="D58" s="804">
        <v>1</v>
      </c>
      <c r="E58" s="1232"/>
      <c r="F58" s="713">
        <f t="shared" si="1"/>
        <v>0</v>
      </c>
      <c r="G58" s="749"/>
    </row>
    <row r="59" spans="1:7" s="748" customFormat="1" ht="24.95" customHeight="1">
      <c r="A59" s="807" t="s">
        <v>436</v>
      </c>
      <c r="B59" s="796" t="s">
        <v>428</v>
      </c>
      <c r="C59" s="753" t="s">
        <v>15</v>
      </c>
      <c r="D59" s="804">
        <v>1</v>
      </c>
      <c r="E59" s="1232"/>
      <c r="F59" s="713">
        <f t="shared" si="1"/>
        <v>0</v>
      </c>
      <c r="G59" s="749"/>
    </row>
    <row r="60" spans="1:7" s="748" customFormat="1" ht="24.95" customHeight="1">
      <c r="A60" s="807" t="s">
        <v>437</v>
      </c>
      <c r="B60" s="796" t="s">
        <v>385</v>
      </c>
      <c r="C60" s="753" t="s">
        <v>15</v>
      </c>
      <c r="D60" s="804">
        <v>1</v>
      </c>
      <c r="E60" s="1232"/>
      <c r="F60" s="713">
        <f t="shared" si="1"/>
        <v>0</v>
      </c>
      <c r="G60" s="749"/>
    </row>
    <row r="61" spans="1:7" s="748" customFormat="1" ht="24.95" customHeight="1">
      <c r="A61" s="807" t="s">
        <v>438</v>
      </c>
      <c r="B61" s="796" t="s">
        <v>439</v>
      </c>
      <c r="C61" s="753" t="s">
        <v>15</v>
      </c>
      <c r="D61" s="804">
        <v>1</v>
      </c>
      <c r="E61" s="1232"/>
      <c r="F61" s="713">
        <f t="shared" si="1"/>
        <v>0</v>
      </c>
      <c r="G61" s="749"/>
    </row>
    <row r="62" spans="1:7" s="748" customFormat="1" ht="22.5" customHeight="1">
      <c r="A62" s="807" t="s">
        <v>440</v>
      </c>
      <c r="B62" s="796" t="s">
        <v>441</v>
      </c>
      <c r="C62" s="753" t="s">
        <v>15</v>
      </c>
      <c r="D62" s="804">
        <v>1</v>
      </c>
      <c r="E62" s="1232"/>
      <c r="F62" s="713">
        <f t="shared" si="1"/>
        <v>0</v>
      </c>
      <c r="G62" s="749"/>
    </row>
    <row r="63" spans="1:7" s="748" customFormat="1" ht="21.75" customHeight="1">
      <c r="A63" s="764"/>
      <c r="B63" s="763"/>
      <c r="C63" s="753"/>
      <c r="D63" s="804"/>
      <c r="E63" s="1232"/>
      <c r="F63" s="713">
        <f t="shared" si="1"/>
        <v>0</v>
      </c>
      <c r="G63" s="749"/>
    </row>
    <row r="64" spans="1:7" ht="20.25" customHeight="1">
      <c r="A64" s="764"/>
      <c r="B64" s="765" t="s">
        <v>442</v>
      </c>
      <c r="C64" s="753" t="s">
        <v>15</v>
      </c>
      <c r="D64" s="804">
        <v>1</v>
      </c>
      <c r="E64" s="1232"/>
      <c r="F64" s="713">
        <f t="shared" si="1"/>
        <v>0</v>
      </c>
      <c r="G64" s="712"/>
    </row>
    <row r="65" spans="1:7" ht="23.25" customHeight="1">
      <c r="A65" s="764"/>
      <c r="B65" s="765" t="s">
        <v>443</v>
      </c>
      <c r="C65" s="753" t="s">
        <v>15</v>
      </c>
      <c r="D65" s="804">
        <v>3</v>
      </c>
      <c r="E65" s="1232"/>
      <c r="F65" s="713">
        <f t="shared" si="1"/>
        <v>0</v>
      </c>
      <c r="G65" s="712"/>
    </row>
    <row r="66" spans="1:7" ht="23.25" customHeight="1">
      <c r="A66" s="764"/>
      <c r="B66" s="765" t="s">
        <v>406</v>
      </c>
      <c r="C66" s="753" t="s">
        <v>15</v>
      </c>
      <c r="D66" s="804">
        <v>6</v>
      </c>
      <c r="E66" s="1232"/>
      <c r="F66" s="713">
        <f t="shared" si="1"/>
        <v>0</v>
      </c>
      <c r="G66" s="712"/>
    </row>
    <row r="67" spans="1:7" ht="23.25" customHeight="1">
      <c r="A67" s="754"/>
      <c r="B67" s="806"/>
      <c r="C67" s="753"/>
      <c r="D67" s="804"/>
      <c r="E67" s="1232"/>
      <c r="F67" s="713">
        <f t="shared" si="1"/>
        <v>0</v>
      </c>
      <c r="G67" s="712"/>
    </row>
    <row r="68" spans="1:7" ht="23.25" customHeight="1">
      <c r="A68" s="754"/>
      <c r="B68" s="765" t="s">
        <v>407</v>
      </c>
      <c r="C68" s="753" t="s">
        <v>15</v>
      </c>
      <c r="D68" s="804">
        <v>2</v>
      </c>
      <c r="E68" s="1232"/>
      <c r="F68" s="713">
        <f t="shared" si="1"/>
        <v>0</v>
      </c>
      <c r="G68" s="712"/>
    </row>
    <row r="69" spans="1:7" ht="24.95" customHeight="1">
      <c r="A69" s="754"/>
      <c r="B69" s="765" t="s">
        <v>408</v>
      </c>
      <c r="C69" s="753" t="s">
        <v>15</v>
      </c>
      <c r="D69" s="804">
        <v>10</v>
      </c>
      <c r="E69" s="1232"/>
      <c r="F69" s="713">
        <f aca="true" t="shared" si="2" ref="F69:F100">E69*D69</f>
        <v>0</v>
      </c>
      <c r="G69" s="712"/>
    </row>
    <row r="70" spans="1:7" ht="24.95" customHeight="1">
      <c r="A70" s="752"/>
      <c r="B70" s="751"/>
      <c r="C70" s="715"/>
      <c r="D70" s="805"/>
      <c r="E70" s="1232"/>
      <c r="F70" s="713">
        <f t="shared" si="2"/>
        <v>0</v>
      </c>
      <c r="G70" s="712"/>
    </row>
    <row r="71" spans="1:7" ht="24.95" customHeight="1">
      <c r="A71" s="747"/>
      <c r="B71" s="793" t="s">
        <v>444</v>
      </c>
      <c r="C71" s="753"/>
      <c r="D71" s="804"/>
      <c r="E71" s="1232"/>
      <c r="F71" s="713">
        <f t="shared" si="2"/>
        <v>0</v>
      </c>
      <c r="G71" s="712"/>
    </row>
    <row r="72" spans="1:7" ht="24.95" customHeight="1">
      <c r="A72" s="747"/>
      <c r="B72" s="765" t="s">
        <v>412</v>
      </c>
      <c r="C72" s="753" t="s">
        <v>411</v>
      </c>
      <c r="D72" s="804">
        <v>23</v>
      </c>
      <c r="E72" s="1232"/>
      <c r="F72" s="713">
        <f t="shared" si="2"/>
        <v>0</v>
      </c>
      <c r="G72" s="712"/>
    </row>
    <row r="73" spans="1:7" ht="24.95" customHeight="1">
      <c r="A73" s="747"/>
      <c r="B73" s="765" t="s">
        <v>413</v>
      </c>
      <c r="C73" s="753" t="s">
        <v>411</v>
      </c>
      <c r="D73" s="804">
        <v>43</v>
      </c>
      <c r="E73" s="1232"/>
      <c r="F73" s="713">
        <f t="shared" si="2"/>
        <v>0</v>
      </c>
      <c r="G73" s="712"/>
    </row>
    <row r="74" spans="1:7" ht="24.95" customHeight="1">
      <c r="A74" s="739"/>
      <c r="B74" s="765" t="s">
        <v>414</v>
      </c>
      <c r="C74" s="753" t="s">
        <v>411</v>
      </c>
      <c r="D74" s="804">
        <v>28</v>
      </c>
      <c r="E74" s="1232"/>
      <c r="F74" s="713">
        <f t="shared" si="2"/>
        <v>0</v>
      </c>
      <c r="G74" s="712"/>
    </row>
    <row r="75" spans="1:7" ht="24.95" customHeight="1">
      <c r="A75" s="739"/>
      <c r="B75" s="765" t="s">
        <v>415</v>
      </c>
      <c r="C75" s="753" t="s">
        <v>411</v>
      </c>
      <c r="D75" s="804">
        <v>12</v>
      </c>
      <c r="E75" s="1232"/>
      <c r="F75" s="713">
        <f t="shared" si="2"/>
        <v>0</v>
      </c>
      <c r="G75" s="712"/>
    </row>
    <row r="76" spans="1:7" ht="24.95" customHeight="1">
      <c r="A76" s="739"/>
      <c r="B76" s="765" t="s">
        <v>445</v>
      </c>
      <c r="C76" s="753" t="s">
        <v>411</v>
      </c>
      <c r="D76" s="804">
        <v>16</v>
      </c>
      <c r="E76" s="1232"/>
      <c r="F76" s="713">
        <f t="shared" si="2"/>
        <v>0</v>
      </c>
      <c r="G76" s="712"/>
    </row>
    <row r="77" spans="1:7" ht="24.95" customHeight="1">
      <c r="A77" s="739"/>
      <c r="B77" s="765" t="s">
        <v>446</v>
      </c>
      <c r="C77" s="753" t="s">
        <v>411</v>
      </c>
      <c r="D77" s="804">
        <v>10</v>
      </c>
      <c r="E77" s="1232"/>
      <c r="F77" s="713">
        <f t="shared" si="2"/>
        <v>0</v>
      </c>
      <c r="G77" s="712"/>
    </row>
    <row r="78" spans="1:7" ht="24.95" customHeight="1">
      <c r="A78" s="739"/>
      <c r="B78" s="765"/>
      <c r="C78" s="753"/>
      <c r="D78" s="804"/>
      <c r="E78" s="1232"/>
      <c r="F78" s="713">
        <f t="shared" si="2"/>
        <v>0</v>
      </c>
      <c r="G78" s="712"/>
    </row>
    <row r="79" spans="1:7" ht="12.75">
      <c r="A79" s="739"/>
      <c r="B79" s="793" t="s">
        <v>447</v>
      </c>
      <c r="C79" s="753"/>
      <c r="D79" s="804"/>
      <c r="E79" s="1232"/>
      <c r="F79" s="713">
        <f t="shared" si="2"/>
        <v>0</v>
      </c>
      <c r="G79" s="712"/>
    </row>
    <row r="80" spans="1:7" ht="30" customHeight="1">
      <c r="A80" s="739"/>
      <c r="B80" s="765" t="s">
        <v>417</v>
      </c>
      <c r="C80" s="753" t="s">
        <v>411</v>
      </c>
      <c r="D80" s="804">
        <v>23</v>
      </c>
      <c r="E80" s="1232"/>
      <c r="F80" s="713">
        <f t="shared" si="2"/>
        <v>0</v>
      </c>
      <c r="G80" s="712"/>
    </row>
    <row r="81" spans="1:7" ht="30" customHeight="1">
      <c r="A81" s="739"/>
      <c r="B81" s="765" t="s">
        <v>410</v>
      </c>
      <c r="C81" s="753" t="s">
        <v>411</v>
      </c>
      <c r="D81" s="804">
        <v>43</v>
      </c>
      <c r="E81" s="1232"/>
      <c r="F81" s="713">
        <f t="shared" si="2"/>
        <v>0</v>
      </c>
      <c r="G81" s="712"/>
    </row>
    <row r="82" spans="1:7" ht="30" customHeight="1">
      <c r="A82" s="739"/>
      <c r="B82" s="765" t="s">
        <v>412</v>
      </c>
      <c r="C82" s="753" t="s">
        <v>411</v>
      </c>
      <c r="D82" s="804">
        <v>29</v>
      </c>
      <c r="E82" s="1232"/>
      <c r="F82" s="713">
        <f t="shared" si="2"/>
        <v>0</v>
      </c>
      <c r="G82" s="712"/>
    </row>
    <row r="83" spans="1:7" ht="30" customHeight="1">
      <c r="A83" s="739"/>
      <c r="B83" s="765" t="s">
        <v>413</v>
      </c>
      <c r="C83" s="753" t="s">
        <v>411</v>
      </c>
      <c r="D83" s="804">
        <v>11</v>
      </c>
      <c r="E83" s="1232"/>
      <c r="F83" s="713">
        <f t="shared" si="2"/>
        <v>0</v>
      </c>
      <c r="G83" s="712"/>
    </row>
    <row r="84" spans="1:7" ht="12.75">
      <c r="A84" s="739"/>
      <c r="B84" s="765" t="s">
        <v>448</v>
      </c>
      <c r="C84" s="753" t="s">
        <v>411</v>
      </c>
      <c r="D84" s="804">
        <v>16</v>
      </c>
      <c r="E84" s="1232"/>
      <c r="F84" s="713">
        <f t="shared" si="2"/>
        <v>0</v>
      </c>
      <c r="G84" s="712"/>
    </row>
    <row r="85" spans="1:7" ht="12.75">
      <c r="A85" s="739"/>
      <c r="B85" s="765" t="s">
        <v>414</v>
      </c>
      <c r="C85" s="753" t="s">
        <v>411</v>
      </c>
      <c r="D85" s="804">
        <v>10</v>
      </c>
      <c r="E85" s="1232"/>
      <c r="F85" s="713">
        <f t="shared" si="2"/>
        <v>0</v>
      </c>
      <c r="G85" s="712"/>
    </row>
    <row r="86" spans="1:7" ht="12.75">
      <c r="A86" s="739"/>
      <c r="B86" s="765" t="s">
        <v>418</v>
      </c>
      <c r="C86" s="753" t="s">
        <v>411</v>
      </c>
      <c r="D86" s="804">
        <v>200</v>
      </c>
      <c r="E86" s="1232"/>
      <c r="F86" s="713">
        <f t="shared" si="2"/>
        <v>0</v>
      </c>
      <c r="G86" s="712"/>
    </row>
    <row r="87" spans="1:7" ht="12.75">
      <c r="A87" s="726"/>
      <c r="B87" s="793" t="s">
        <v>419</v>
      </c>
      <c r="C87" s="753" t="s">
        <v>420</v>
      </c>
      <c r="D87" s="804">
        <v>24</v>
      </c>
      <c r="E87" s="1232"/>
      <c r="F87" s="713">
        <f t="shared" si="2"/>
        <v>0</v>
      </c>
      <c r="G87" s="712"/>
    </row>
    <row r="88" spans="1:7" ht="24.95" customHeight="1">
      <c r="A88" s="726"/>
      <c r="B88" s="716"/>
      <c r="C88" s="715"/>
      <c r="D88" s="788"/>
      <c r="E88" s="1232"/>
      <c r="F88" s="713">
        <f t="shared" si="2"/>
        <v>0</v>
      </c>
      <c r="G88" s="712"/>
    </row>
    <row r="89" spans="1:7" ht="24.95" customHeight="1">
      <c r="A89" s="803"/>
      <c r="B89" s="802" t="s">
        <v>449</v>
      </c>
      <c r="C89" s="802"/>
      <c r="D89" s="801"/>
      <c r="E89" s="1232"/>
      <c r="F89" s="713"/>
      <c r="G89" s="712"/>
    </row>
    <row r="90" spans="1:7" ht="24.95" customHeight="1">
      <c r="A90" s="739"/>
      <c r="B90" s="742"/>
      <c r="C90" s="742"/>
      <c r="D90" s="797"/>
      <c r="E90" s="1232"/>
      <c r="F90" s="713">
        <f t="shared" si="2"/>
        <v>0</v>
      </c>
      <c r="G90" s="712"/>
    </row>
    <row r="91" spans="1:7" ht="24.95" customHeight="1">
      <c r="A91" s="739"/>
      <c r="B91" s="800" t="s">
        <v>376</v>
      </c>
      <c r="C91" s="799" t="s">
        <v>17</v>
      </c>
      <c r="D91" s="798">
        <v>1</v>
      </c>
      <c r="E91" s="1232"/>
      <c r="F91" s="713">
        <f t="shared" si="2"/>
        <v>0</v>
      </c>
      <c r="G91" s="712"/>
    </row>
    <row r="92" spans="1:7" ht="24.95" customHeight="1">
      <c r="A92" s="739"/>
      <c r="B92" s="742"/>
      <c r="C92" s="742"/>
      <c r="D92" s="797"/>
      <c r="E92" s="1232"/>
      <c r="F92" s="713">
        <f t="shared" si="2"/>
        <v>0</v>
      </c>
      <c r="G92" s="712"/>
    </row>
    <row r="93" spans="1:7" ht="24.95" customHeight="1">
      <c r="A93" s="726" t="s">
        <v>450</v>
      </c>
      <c r="B93" s="796" t="s">
        <v>451</v>
      </c>
      <c r="C93" s="715" t="s">
        <v>15</v>
      </c>
      <c r="D93" s="788">
        <v>1</v>
      </c>
      <c r="E93" s="1232"/>
      <c r="F93" s="713">
        <f t="shared" si="2"/>
        <v>0</v>
      </c>
      <c r="G93" s="712"/>
    </row>
    <row r="94" spans="1:7" ht="24.95" customHeight="1">
      <c r="A94" s="726" t="s">
        <v>452</v>
      </c>
      <c r="B94" s="796" t="s">
        <v>451</v>
      </c>
      <c r="C94" s="715" t="s">
        <v>15</v>
      </c>
      <c r="D94" s="788">
        <v>1</v>
      </c>
      <c r="E94" s="1232"/>
      <c r="F94" s="713">
        <f t="shared" si="2"/>
        <v>0</v>
      </c>
      <c r="G94" s="712"/>
    </row>
    <row r="95" spans="1:7" ht="24.95" customHeight="1">
      <c r="A95" s="726" t="s">
        <v>453</v>
      </c>
      <c r="B95" s="796" t="s">
        <v>451</v>
      </c>
      <c r="C95" s="715" t="s">
        <v>15</v>
      </c>
      <c r="D95" s="788">
        <v>1</v>
      </c>
      <c r="E95" s="1232"/>
      <c r="F95" s="713">
        <f t="shared" si="2"/>
        <v>0</v>
      </c>
      <c r="G95" s="712"/>
    </row>
    <row r="96" spans="1:7" ht="24.95" customHeight="1">
      <c r="A96" s="726" t="s">
        <v>454</v>
      </c>
      <c r="B96" s="796" t="s">
        <v>451</v>
      </c>
      <c r="C96" s="715" t="s">
        <v>15</v>
      </c>
      <c r="D96" s="788">
        <v>1</v>
      </c>
      <c r="E96" s="1232"/>
      <c r="F96" s="713">
        <f t="shared" si="2"/>
        <v>0</v>
      </c>
      <c r="G96" s="712"/>
    </row>
    <row r="97" spans="1:7" ht="24.95" customHeight="1">
      <c r="A97" s="728" t="s">
        <v>455</v>
      </c>
      <c r="B97" s="794" t="s">
        <v>456</v>
      </c>
      <c r="C97" s="715" t="s">
        <v>15</v>
      </c>
      <c r="D97" s="795" t="s">
        <v>457</v>
      </c>
      <c r="E97" s="1232"/>
      <c r="F97" s="713">
        <f t="shared" si="2"/>
        <v>0</v>
      </c>
      <c r="G97" s="712"/>
    </row>
    <row r="98" spans="1:7" ht="24.95" customHeight="1">
      <c r="A98" s="728" t="s">
        <v>458</v>
      </c>
      <c r="B98" s="794" t="s">
        <v>456</v>
      </c>
      <c r="C98" s="715" t="s">
        <v>15</v>
      </c>
      <c r="D98" s="788">
        <v>1</v>
      </c>
      <c r="E98" s="1232"/>
      <c r="F98" s="713">
        <f t="shared" si="2"/>
        <v>0</v>
      </c>
      <c r="G98" s="712"/>
    </row>
    <row r="99" spans="1:7" ht="24.95" customHeight="1">
      <c r="A99" s="728" t="s">
        <v>459</v>
      </c>
      <c r="B99" s="794" t="s">
        <v>456</v>
      </c>
      <c r="C99" s="715" t="s">
        <v>15</v>
      </c>
      <c r="D99" s="788">
        <v>1</v>
      </c>
      <c r="E99" s="1232"/>
      <c r="F99" s="713">
        <f t="shared" si="2"/>
        <v>0</v>
      </c>
      <c r="G99" s="712"/>
    </row>
    <row r="100" spans="1:7" ht="24.95" customHeight="1">
      <c r="A100" s="728" t="s">
        <v>460</v>
      </c>
      <c r="B100" s="794" t="s">
        <v>456</v>
      </c>
      <c r="C100" s="715" t="s">
        <v>15</v>
      </c>
      <c r="D100" s="788">
        <v>1</v>
      </c>
      <c r="E100" s="1232"/>
      <c r="F100" s="713">
        <f t="shared" si="2"/>
        <v>0</v>
      </c>
      <c r="G100" s="712"/>
    </row>
    <row r="101" spans="1:7" ht="24.95" customHeight="1">
      <c r="A101" s="726"/>
      <c r="B101" s="716"/>
      <c r="C101" s="715"/>
      <c r="D101" s="788"/>
      <c r="E101" s="1232"/>
      <c r="F101" s="713">
        <f aca="true" t="shared" si="3" ref="F101:F107">E101*D101</f>
        <v>0</v>
      </c>
      <c r="G101" s="712"/>
    </row>
    <row r="102" spans="1:7" ht="24.95" customHeight="1">
      <c r="A102" s="726"/>
      <c r="B102" s="793" t="s">
        <v>444</v>
      </c>
      <c r="C102" s="753"/>
      <c r="D102" s="788"/>
      <c r="E102" s="1232"/>
      <c r="F102" s="713">
        <f t="shared" si="3"/>
        <v>0</v>
      </c>
      <c r="G102" s="712"/>
    </row>
    <row r="103" spans="1:7" ht="24.95" customHeight="1">
      <c r="A103" s="726"/>
      <c r="B103" s="765" t="s">
        <v>461</v>
      </c>
      <c r="C103" s="753" t="s">
        <v>411</v>
      </c>
      <c r="D103" s="788">
        <v>82</v>
      </c>
      <c r="E103" s="1232"/>
      <c r="F103" s="713">
        <f t="shared" si="3"/>
        <v>0</v>
      </c>
      <c r="G103" s="712"/>
    </row>
    <row r="104" spans="1:7" ht="24.95" customHeight="1">
      <c r="A104" s="726"/>
      <c r="B104" s="793" t="s">
        <v>447</v>
      </c>
      <c r="C104" s="753"/>
      <c r="D104" s="788"/>
      <c r="E104" s="1232"/>
      <c r="F104" s="713">
        <f t="shared" si="3"/>
        <v>0</v>
      </c>
      <c r="G104" s="712"/>
    </row>
    <row r="105" spans="1:7" ht="24.95" customHeight="1">
      <c r="A105" s="740"/>
      <c r="B105" s="765" t="s">
        <v>462</v>
      </c>
      <c r="C105" s="753" t="s">
        <v>411</v>
      </c>
      <c r="D105" s="788">
        <v>82</v>
      </c>
      <c r="E105" s="1232"/>
      <c r="F105" s="713">
        <f t="shared" si="3"/>
        <v>0</v>
      </c>
      <c r="G105" s="712"/>
    </row>
    <row r="106" spans="1:7" ht="24.95" customHeight="1">
      <c r="A106" s="726"/>
      <c r="B106" s="716"/>
      <c r="C106" s="715"/>
      <c r="D106" s="788"/>
      <c r="E106" s="1232"/>
      <c r="F106" s="713">
        <f t="shared" si="3"/>
        <v>0</v>
      </c>
      <c r="G106" s="712"/>
    </row>
    <row r="107" spans="1:7" ht="24.95" customHeight="1">
      <c r="A107" s="726"/>
      <c r="B107" s="792" t="s">
        <v>463</v>
      </c>
      <c r="C107" s="715" t="s">
        <v>15</v>
      </c>
      <c r="D107" s="788">
        <v>1</v>
      </c>
      <c r="E107" s="1232"/>
      <c r="F107" s="790">
        <f t="shared" si="3"/>
        <v>0</v>
      </c>
      <c r="G107" s="712"/>
    </row>
    <row r="108" spans="1:7" ht="24.95" customHeight="1">
      <c r="A108" s="726"/>
      <c r="B108" s="792"/>
      <c r="C108" s="715"/>
      <c r="D108" s="788"/>
      <c r="E108" s="1232"/>
      <c r="F108" s="791"/>
      <c r="G108" s="712"/>
    </row>
    <row r="109" spans="1:7" ht="24.95" customHeight="1">
      <c r="A109" s="789"/>
      <c r="B109" s="716" t="s">
        <v>3309</v>
      </c>
      <c r="C109" s="715" t="s">
        <v>420</v>
      </c>
      <c r="D109" s="788">
        <v>100</v>
      </c>
      <c r="E109" s="1232"/>
      <c r="F109" s="790">
        <f>E109*D109</f>
        <v>0</v>
      </c>
      <c r="G109" s="712"/>
    </row>
    <row r="110" spans="1:7" ht="24.95" customHeight="1">
      <c r="A110" s="789"/>
      <c r="B110" s="716" t="s">
        <v>3307</v>
      </c>
      <c r="C110" s="715" t="s">
        <v>17</v>
      </c>
      <c r="D110" s="788">
        <v>1</v>
      </c>
      <c r="E110" s="1232"/>
      <c r="F110" s="713">
        <f>E110*D110</f>
        <v>0</v>
      </c>
      <c r="G110" s="712"/>
    </row>
    <row r="111" spans="1:7" ht="24.95" customHeight="1">
      <c r="A111" s="789"/>
      <c r="B111" s="716" t="s">
        <v>464</v>
      </c>
      <c r="C111" s="715" t="s">
        <v>17</v>
      </c>
      <c r="D111" s="788">
        <v>1</v>
      </c>
      <c r="E111" s="1232"/>
      <c r="F111" s="713">
        <f>E111*D111</f>
        <v>0</v>
      </c>
      <c r="G111" s="712"/>
    </row>
    <row r="112" spans="1:7" ht="24.95" customHeight="1" thickBot="1">
      <c r="A112" s="787"/>
      <c r="B112" s="786" t="s">
        <v>3305</v>
      </c>
      <c r="C112" s="785" t="s">
        <v>17</v>
      </c>
      <c r="D112" s="784">
        <v>1</v>
      </c>
      <c r="E112" s="1232"/>
      <c r="F112" s="713">
        <f>E112*D112</f>
        <v>0</v>
      </c>
      <c r="G112" s="712"/>
    </row>
    <row r="113" spans="1:6" ht="23.25" customHeight="1" thickBot="1">
      <c r="A113" s="1416" t="s">
        <v>135</v>
      </c>
      <c r="B113" s="1417"/>
      <c r="C113" s="1417"/>
      <c r="D113" s="1418"/>
      <c r="E113" s="1419">
        <f>SUM(F5:F112)</f>
        <v>0</v>
      </c>
      <c r="F113" s="1420"/>
    </row>
    <row r="114" spans="5:6" ht="12.75">
      <c r="E114" s="704"/>
      <c r="F114" s="704"/>
    </row>
  </sheetData>
  <sheetProtection algorithmName="SHA-512" hashValue="Ap1qHrqpvwWJT7BV5J9J0w5/NrZXa9H0eDN3JeSWyurr71zDjZkm2RAUxIFjHCvUAKrS38LTcZd0YaYV6ZWhcg==" saltValue="5ZnIJA3h0SPVTkQEvvxPtg==" spinCount="100000" sheet="1" objects="1" scenarios="1" selectLockedCells="1"/>
  <mergeCells count="3">
    <mergeCell ref="A1:F1"/>
    <mergeCell ref="A113:D113"/>
    <mergeCell ref="E113:F113"/>
  </mergeCells>
  <printOptions/>
  <pageMargins left="0.7874015748031497" right="0.7874015748031497" top="0.5905511811023623" bottom="0.7874015748031497" header="0.5118110236220472" footer="0.5118110236220472"/>
  <pageSetup fitToHeight="0" fitToWidth="1" horizontalDpi="600" verticalDpi="600" orientation="landscape" paperSize="9" scale="97" r:id="rId1"/>
  <headerFooter alignWithMargins="0">
    <oddFooter>&amp;C&amp;A&amp;RStránka &amp;P</oddFooter>
  </headerFooter>
  <rowBreaks count="5" manualBreakCount="5">
    <brk id="15" max="16383" man="1"/>
    <brk id="30" max="16383" man="1"/>
    <brk id="47" max="16383" man="1"/>
    <brk id="62" max="16383" man="1"/>
    <brk id="8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35"/>
  <sheetViews>
    <sheetView workbookViewId="0" topLeftCell="A1">
      <pane ySplit="2" topLeftCell="A111" activePane="bottomLeft" state="frozen"/>
      <selection pane="bottomLeft" activeCell="E127" sqref="E127"/>
    </sheetView>
  </sheetViews>
  <sheetFormatPr defaultColWidth="9.140625" defaultRowHeight="12.75"/>
  <cols>
    <col min="1" max="1" width="22.7109375" style="0" customWidth="1"/>
    <col min="2" max="2" width="15.140625" style="0" customWidth="1"/>
    <col min="3" max="3" width="52.421875" style="0" customWidth="1"/>
    <col min="4" max="4" width="8.57421875" style="85" customWidth="1"/>
    <col min="5" max="5" width="12.7109375" style="87" customWidth="1"/>
    <col min="6" max="6" width="14.421875" style="87" customWidth="1"/>
  </cols>
  <sheetData>
    <row r="1" spans="1:6" ht="21" thickBot="1">
      <c r="A1" s="1406" t="s">
        <v>775</v>
      </c>
      <c r="B1" s="1406"/>
      <c r="C1" s="1406"/>
      <c r="D1" s="1406"/>
      <c r="E1" s="1406"/>
      <c r="F1" s="1406"/>
    </row>
    <row r="2" spans="1:6" s="344" customFormat="1" ht="18" customHeight="1" thickBot="1">
      <c r="A2" s="858" t="s">
        <v>142</v>
      </c>
      <c r="B2" s="857" t="s">
        <v>143</v>
      </c>
      <c r="C2" s="857" t="s">
        <v>144</v>
      </c>
      <c r="D2" s="856" t="s">
        <v>372</v>
      </c>
      <c r="E2" s="855" t="s">
        <v>373</v>
      </c>
      <c r="F2" s="854" t="s">
        <v>374</v>
      </c>
    </row>
    <row r="3" spans="1:6" s="839" customFormat="1" ht="128.25" customHeight="1">
      <c r="A3" s="848" t="s">
        <v>145</v>
      </c>
      <c r="B3" s="840" t="s">
        <v>146</v>
      </c>
      <c r="C3" s="840" t="s">
        <v>147</v>
      </c>
      <c r="D3" s="840">
        <v>1</v>
      </c>
      <c r="E3" s="1236"/>
      <c r="F3" s="859">
        <f aca="true" t="shared" si="0" ref="F3:F44">E3*D3</f>
        <v>0</v>
      </c>
    </row>
    <row r="4" spans="1:6" s="839" customFormat="1" ht="51">
      <c r="A4" s="848" t="s">
        <v>148</v>
      </c>
      <c r="B4" s="840" t="s">
        <v>146</v>
      </c>
      <c r="C4" s="840" t="s">
        <v>149</v>
      </c>
      <c r="D4" s="840">
        <v>2</v>
      </c>
      <c r="E4" s="1236"/>
      <c r="F4" s="859">
        <f t="shared" si="0"/>
        <v>0</v>
      </c>
    </row>
    <row r="5" spans="1:6" s="839" customFormat="1" ht="12.75">
      <c r="A5" s="842" t="s">
        <v>150</v>
      </c>
      <c r="B5" s="841"/>
      <c r="C5" s="841" t="s">
        <v>151</v>
      </c>
      <c r="D5" s="1244"/>
      <c r="E5" s="1236"/>
      <c r="F5" s="859">
        <f t="shared" si="0"/>
        <v>0</v>
      </c>
    </row>
    <row r="6" spans="1:6" s="839" customFormat="1" ht="12.75">
      <c r="A6" s="842" t="s">
        <v>152</v>
      </c>
      <c r="B6" s="841" t="s">
        <v>153</v>
      </c>
      <c r="C6" s="841" t="s">
        <v>154</v>
      </c>
      <c r="D6" s="840">
        <v>2</v>
      </c>
      <c r="E6" s="1236"/>
      <c r="F6" s="859">
        <f t="shared" si="0"/>
        <v>0</v>
      </c>
    </row>
    <row r="7" spans="1:6" s="839" customFormat="1" ht="12.75">
      <c r="A7" s="842" t="s">
        <v>155</v>
      </c>
      <c r="B7" s="841" t="s">
        <v>156</v>
      </c>
      <c r="C7" s="841" t="s">
        <v>157</v>
      </c>
      <c r="D7" s="840">
        <v>2</v>
      </c>
      <c r="E7" s="1236"/>
      <c r="F7" s="859">
        <f t="shared" si="0"/>
        <v>0</v>
      </c>
    </row>
    <row r="8" spans="1:6" s="839" customFormat="1" ht="49.5" customHeight="1">
      <c r="A8" s="848" t="s">
        <v>158</v>
      </c>
      <c r="B8" s="840" t="s">
        <v>159</v>
      </c>
      <c r="C8" s="840" t="s">
        <v>160</v>
      </c>
      <c r="D8" s="840">
        <v>15</v>
      </c>
      <c r="E8" s="1236"/>
      <c r="F8" s="859">
        <f t="shared" si="0"/>
        <v>0</v>
      </c>
    </row>
    <row r="9" spans="1:6" s="839" customFormat="1" ht="51">
      <c r="A9" s="848" t="s">
        <v>161</v>
      </c>
      <c r="B9" s="840" t="s">
        <v>162</v>
      </c>
      <c r="C9" s="840" t="s">
        <v>163</v>
      </c>
      <c r="D9" s="840">
        <v>20</v>
      </c>
      <c r="E9" s="1236"/>
      <c r="F9" s="859">
        <f t="shared" si="0"/>
        <v>0</v>
      </c>
    </row>
    <row r="10" spans="1:6" s="839" customFormat="1" ht="34.5" customHeight="1">
      <c r="A10" s="848" t="s">
        <v>164</v>
      </c>
      <c r="B10" s="840" t="s">
        <v>153</v>
      </c>
      <c r="C10" s="840" t="s">
        <v>165</v>
      </c>
      <c r="D10" s="840">
        <v>1</v>
      </c>
      <c r="E10" s="1236"/>
      <c r="F10" s="859">
        <f t="shared" si="0"/>
        <v>0</v>
      </c>
    </row>
    <row r="11" spans="1:6" s="839" customFormat="1" ht="49.5" customHeight="1">
      <c r="A11" s="848" t="s">
        <v>166</v>
      </c>
      <c r="B11" s="840" t="s">
        <v>167</v>
      </c>
      <c r="C11" s="840" t="s">
        <v>168</v>
      </c>
      <c r="D11" s="840">
        <v>1</v>
      </c>
      <c r="E11" s="1236"/>
      <c r="F11" s="859">
        <f t="shared" si="0"/>
        <v>0</v>
      </c>
    </row>
    <row r="12" spans="1:6" s="839" customFormat="1" ht="20.25" customHeight="1">
      <c r="A12" s="842" t="s">
        <v>169</v>
      </c>
      <c r="B12" s="841"/>
      <c r="C12" s="841" t="s">
        <v>170</v>
      </c>
      <c r="D12" s="1244"/>
      <c r="E12" s="1236"/>
      <c r="F12" s="859">
        <f t="shared" si="0"/>
        <v>0</v>
      </c>
    </row>
    <row r="13" spans="1:6" s="839" customFormat="1" ht="25.5">
      <c r="A13" s="848" t="s">
        <v>171</v>
      </c>
      <c r="B13" s="840" t="s">
        <v>172</v>
      </c>
      <c r="C13" s="840" t="s">
        <v>173</v>
      </c>
      <c r="D13" s="840">
        <v>4</v>
      </c>
      <c r="E13" s="1236"/>
      <c r="F13" s="859">
        <f t="shared" si="0"/>
        <v>0</v>
      </c>
    </row>
    <row r="14" spans="1:6" s="839" customFormat="1" ht="27.75" customHeight="1">
      <c r="A14" s="848" t="s">
        <v>174</v>
      </c>
      <c r="B14" s="840" t="s">
        <v>172</v>
      </c>
      <c r="C14" s="840" t="s">
        <v>175</v>
      </c>
      <c r="D14" s="840">
        <v>7</v>
      </c>
      <c r="E14" s="1236"/>
      <c r="F14" s="859">
        <f t="shared" si="0"/>
        <v>0</v>
      </c>
    </row>
    <row r="15" spans="1:6" s="839" customFormat="1" ht="29.25" customHeight="1">
      <c r="A15" s="848" t="s">
        <v>176</v>
      </c>
      <c r="B15" s="840" t="s">
        <v>172</v>
      </c>
      <c r="C15" s="840" t="s">
        <v>177</v>
      </c>
      <c r="D15" s="840">
        <v>4</v>
      </c>
      <c r="E15" s="1236"/>
      <c r="F15" s="859">
        <f t="shared" si="0"/>
        <v>0</v>
      </c>
    </row>
    <row r="16" spans="1:6" s="839" customFormat="1" ht="25.5">
      <c r="A16" s="848" t="s">
        <v>178</v>
      </c>
      <c r="B16" s="840" t="s">
        <v>172</v>
      </c>
      <c r="C16" s="840" t="s">
        <v>179</v>
      </c>
      <c r="D16" s="840">
        <v>1</v>
      </c>
      <c r="E16" s="1236"/>
      <c r="F16" s="859">
        <f t="shared" si="0"/>
        <v>0</v>
      </c>
    </row>
    <row r="17" spans="1:6" s="839" customFormat="1" ht="25.5">
      <c r="A17" s="848" t="s">
        <v>3363</v>
      </c>
      <c r="B17" s="840" t="s">
        <v>172</v>
      </c>
      <c r="C17" s="840" t="s">
        <v>180</v>
      </c>
      <c r="D17" s="840">
        <v>2</v>
      </c>
      <c r="E17" s="1236"/>
      <c r="F17" s="859">
        <f t="shared" si="0"/>
        <v>0</v>
      </c>
    </row>
    <row r="18" spans="1:6" s="839" customFormat="1" ht="25.5" customHeight="1">
      <c r="A18" s="848" t="s">
        <v>3362</v>
      </c>
      <c r="B18" s="840" t="s">
        <v>172</v>
      </c>
      <c r="C18" s="840" t="s">
        <v>181</v>
      </c>
      <c r="D18" s="840">
        <v>2</v>
      </c>
      <c r="E18" s="1236"/>
      <c r="F18" s="859">
        <f t="shared" si="0"/>
        <v>0</v>
      </c>
    </row>
    <row r="19" spans="1:6" s="839" customFormat="1" ht="45.75" customHeight="1">
      <c r="A19" s="848" t="s">
        <v>182</v>
      </c>
      <c r="B19" s="840" t="s">
        <v>172</v>
      </c>
      <c r="C19" s="840" t="s">
        <v>183</v>
      </c>
      <c r="D19" s="840">
        <v>2</v>
      </c>
      <c r="E19" s="1236"/>
      <c r="F19" s="859">
        <f t="shared" si="0"/>
        <v>0</v>
      </c>
    </row>
    <row r="20" spans="1:6" s="839" customFormat="1" ht="38.25">
      <c r="A20" s="848" t="s">
        <v>184</v>
      </c>
      <c r="B20" s="840"/>
      <c r="C20" s="840" t="s">
        <v>185</v>
      </c>
      <c r="D20" s="840"/>
      <c r="E20" s="1236"/>
      <c r="F20" s="859">
        <f t="shared" si="0"/>
        <v>0</v>
      </c>
    </row>
    <row r="21" spans="1:6" s="839" customFormat="1" ht="26.25" customHeight="1">
      <c r="A21" s="848" t="s">
        <v>3364</v>
      </c>
      <c r="B21" s="840" t="s">
        <v>186</v>
      </c>
      <c r="C21" s="840" t="s">
        <v>3361</v>
      </c>
      <c r="D21" s="840">
        <v>6</v>
      </c>
      <c r="E21" s="1236"/>
      <c r="F21" s="859">
        <f t="shared" si="0"/>
        <v>0</v>
      </c>
    </row>
    <row r="22" spans="1:6" s="839" customFormat="1" ht="52.5" customHeight="1">
      <c r="A22" s="848" t="s">
        <v>3365</v>
      </c>
      <c r="B22" s="840" t="s">
        <v>186</v>
      </c>
      <c r="C22" s="840" t="s">
        <v>3360</v>
      </c>
      <c r="D22" s="840">
        <v>14</v>
      </c>
      <c r="E22" s="1236"/>
      <c r="F22" s="859">
        <f t="shared" si="0"/>
        <v>0</v>
      </c>
    </row>
    <row r="23" spans="1:6" s="839" customFormat="1" ht="80.25" customHeight="1">
      <c r="A23" s="848" t="s">
        <v>3366</v>
      </c>
      <c r="B23" s="840" t="s">
        <v>186</v>
      </c>
      <c r="C23" s="840" t="s">
        <v>3359</v>
      </c>
      <c r="D23" s="840">
        <v>19</v>
      </c>
      <c r="E23" s="1236"/>
      <c r="F23" s="859">
        <f t="shared" si="0"/>
        <v>0</v>
      </c>
    </row>
    <row r="24" spans="1:6" s="839" customFormat="1" ht="30" customHeight="1">
      <c r="A24" s="848" t="s">
        <v>3367</v>
      </c>
      <c r="B24" s="840" t="s">
        <v>186</v>
      </c>
      <c r="C24" s="840" t="s">
        <v>3358</v>
      </c>
      <c r="D24" s="840">
        <v>7</v>
      </c>
      <c r="E24" s="1236"/>
      <c r="F24" s="859">
        <f t="shared" si="0"/>
        <v>0</v>
      </c>
    </row>
    <row r="25" spans="1:6" s="839" customFormat="1" ht="30" customHeight="1">
      <c r="A25" s="848" t="s">
        <v>3368</v>
      </c>
      <c r="B25" s="840" t="s">
        <v>186</v>
      </c>
      <c r="C25" s="840" t="s">
        <v>3357</v>
      </c>
      <c r="D25" s="840">
        <v>8</v>
      </c>
      <c r="E25" s="1236"/>
      <c r="F25" s="859">
        <f t="shared" si="0"/>
        <v>0</v>
      </c>
    </row>
    <row r="26" spans="1:6" s="839" customFormat="1" ht="30.75" customHeight="1">
      <c r="A26" s="848" t="s">
        <v>187</v>
      </c>
      <c r="B26" s="840"/>
      <c r="C26" s="840" t="s">
        <v>3356</v>
      </c>
      <c r="D26" s="840">
        <v>30</v>
      </c>
      <c r="E26" s="1236"/>
      <c r="F26" s="859">
        <f t="shared" si="0"/>
        <v>0</v>
      </c>
    </row>
    <row r="27" spans="1:6" s="839" customFormat="1" ht="12.75">
      <c r="A27" s="848" t="s">
        <v>188</v>
      </c>
      <c r="B27" s="840"/>
      <c r="C27" s="840" t="s">
        <v>189</v>
      </c>
      <c r="D27" s="840">
        <v>7</v>
      </c>
      <c r="E27" s="1236"/>
      <c r="F27" s="859">
        <f t="shared" si="0"/>
        <v>0</v>
      </c>
    </row>
    <row r="28" spans="1:6" s="839" customFormat="1" ht="12.75">
      <c r="A28" s="848" t="s">
        <v>190</v>
      </c>
      <c r="B28" s="840"/>
      <c r="C28" s="840" t="s">
        <v>191</v>
      </c>
      <c r="D28" s="840">
        <v>12</v>
      </c>
      <c r="E28" s="1236"/>
      <c r="F28" s="859">
        <f t="shared" si="0"/>
        <v>0</v>
      </c>
    </row>
    <row r="29" spans="1:6" s="839" customFormat="1" ht="12.75">
      <c r="A29" s="848" t="s">
        <v>192</v>
      </c>
      <c r="B29" s="840"/>
      <c r="C29" s="840" t="s">
        <v>193</v>
      </c>
      <c r="D29" s="840">
        <v>24</v>
      </c>
      <c r="E29" s="1236"/>
      <c r="F29" s="859">
        <f t="shared" si="0"/>
        <v>0</v>
      </c>
    </row>
    <row r="30" spans="1:6" s="839" customFormat="1" ht="12.75">
      <c r="A30" s="848" t="s">
        <v>194</v>
      </c>
      <c r="B30" s="840"/>
      <c r="C30" s="840" t="s">
        <v>195</v>
      </c>
      <c r="D30" s="840">
        <v>24</v>
      </c>
      <c r="E30" s="1236"/>
      <c r="F30" s="859">
        <f t="shared" si="0"/>
        <v>0</v>
      </c>
    </row>
    <row r="31" spans="1:6" s="839" customFormat="1" ht="12.75">
      <c r="A31" s="848" t="s">
        <v>196</v>
      </c>
      <c r="B31" s="840"/>
      <c r="C31" s="840" t="s">
        <v>197</v>
      </c>
      <c r="D31" s="840">
        <v>2</v>
      </c>
      <c r="E31" s="1236"/>
      <c r="F31" s="859">
        <f t="shared" si="0"/>
        <v>0</v>
      </c>
    </row>
    <row r="32" spans="1:6" s="839" customFormat="1" ht="12.75">
      <c r="A32" s="848" t="s">
        <v>198</v>
      </c>
      <c r="B32" s="840"/>
      <c r="C32" s="840" t="s">
        <v>3355</v>
      </c>
      <c r="D32" s="840">
        <v>60</v>
      </c>
      <c r="E32" s="1236"/>
      <c r="F32" s="859">
        <f t="shared" si="0"/>
        <v>0</v>
      </c>
    </row>
    <row r="33" spans="1:6" s="839" customFormat="1" ht="12.75">
      <c r="A33" s="848" t="s">
        <v>199</v>
      </c>
      <c r="B33" s="840"/>
      <c r="C33" s="840" t="s">
        <v>3354</v>
      </c>
      <c r="D33" s="840">
        <v>50</v>
      </c>
      <c r="E33" s="1236"/>
      <c r="F33" s="859">
        <f t="shared" si="0"/>
        <v>0</v>
      </c>
    </row>
    <row r="34" spans="1:6" s="839" customFormat="1" ht="12.75">
      <c r="A34" s="848" t="s">
        <v>200</v>
      </c>
      <c r="B34" s="840"/>
      <c r="C34" s="840" t="s">
        <v>3353</v>
      </c>
      <c r="D34" s="840">
        <v>90</v>
      </c>
      <c r="E34" s="1236"/>
      <c r="F34" s="859">
        <f t="shared" si="0"/>
        <v>0</v>
      </c>
    </row>
    <row r="35" spans="1:6" s="839" customFormat="1" ht="15" customHeight="1">
      <c r="A35" s="848" t="s">
        <v>201</v>
      </c>
      <c r="B35" s="840"/>
      <c r="C35" s="840" t="s">
        <v>202</v>
      </c>
      <c r="D35" s="840">
        <v>850</v>
      </c>
      <c r="E35" s="1236"/>
      <c r="F35" s="859">
        <f t="shared" si="0"/>
        <v>0</v>
      </c>
    </row>
    <row r="36" spans="1:6" s="839" customFormat="1" ht="12.75">
      <c r="A36" s="848" t="s">
        <v>203</v>
      </c>
      <c r="B36" s="840"/>
      <c r="C36" s="840" t="s">
        <v>204</v>
      </c>
      <c r="D36" s="840">
        <v>420</v>
      </c>
      <c r="E36" s="1236"/>
      <c r="F36" s="859">
        <f t="shared" si="0"/>
        <v>0</v>
      </c>
    </row>
    <row r="37" spans="1:6" s="839" customFormat="1" ht="12.75">
      <c r="A37" s="848" t="s">
        <v>205</v>
      </c>
      <c r="B37" s="840"/>
      <c r="C37" s="840" t="s">
        <v>206</v>
      </c>
      <c r="D37" s="840">
        <v>54</v>
      </c>
      <c r="E37" s="1236"/>
      <c r="F37" s="859">
        <f t="shared" si="0"/>
        <v>0</v>
      </c>
    </row>
    <row r="38" spans="1:6" s="839" customFormat="1" ht="12.75">
      <c r="A38" s="848" t="s">
        <v>207</v>
      </c>
      <c r="B38" s="840"/>
      <c r="C38" s="840" t="s">
        <v>208</v>
      </c>
      <c r="D38" s="840">
        <v>24</v>
      </c>
      <c r="E38" s="1236"/>
      <c r="F38" s="859">
        <f t="shared" si="0"/>
        <v>0</v>
      </c>
    </row>
    <row r="39" spans="1:6" s="839" customFormat="1" ht="12.75">
      <c r="A39" s="848" t="s">
        <v>209</v>
      </c>
      <c r="B39" s="840"/>
      <c r="C39" s="840" t="s">
        <v>210</v>
      </c>
      <c r="D39" s="840">
        <v>20</v>
      </c>
      <c r="E39" s="1236"/>
      <c r="F39" s="859">
        <f t="shared" si="0"/>
        <v>0</v>
      </c>
    </row>
    <row r="40" spans="1:6" s="839" customFormat="1" ht="12.75">
      <c r="A40" s="848" t="s">
        <v>211</v>
      </c>
      <c r="B40" s="840"/>
      <c r="C40" s="840" t="s">
        <v>212</v>
      </c>
      <c r="D40" s="840">
        <v>2</v>
      </c>
      <c r="E40" s="1236"/>
      <c r="F40" s="859">
        <f t="shared" si="0"/>
        <v>0</v>
      </c>
    </row>
    <row r="41" spans="1:6" s="839" customFormat="1" ht="12.75">
      <c r="A41" s="848" t="s">
        <v>213</v>
      </c>
      <c r="B41" s="840"/>
      <c r="C41" s="840" t="s">
        <v>3352</v>
      </c>
      <c r="D41" s="840">
        <v>1</v>
      </c>
      <c r="E41" s="1236"/>
      <c r="F41" s="859">
        <f t="shared" si="0"/>
        <v>0</v>
      </c>
    </row>
    <row r="42" spans="1:6" s="839" customFormat="1" ht="25.5">
      <c r="A42" s="848" t="s">
        <v>3351</v>
      </c>
      <c r="B42" s="840"/>
      <c r="C42" s="840" t="s">
        <v>3350</v>
      </c>
      <c r="D42" s="840">
        <v>6</v>
      </c>
      <c r="E42" s="1236"/>
      <c r="F42" s="859">
        <f t="shared" si="0"/>
        <v>0</v>
      </c>
    </row>
    <row r="43" spans="1:6" s="839" customFormat="1" ht="12.75">
      <c r="A43" s="848" t="s">
        <v>3349</v>
      </c>
      <c r="B43" s="840"/>
      <c r="C43" s="840" t="s">
        <v>3348</v>
      </c>
      <c r="D43" s="840">
        <v>4</v>
      </c>
      <c r="E43" s="1236"/>
      <c r="F43" s="859">
        <f t="shared" si="0"/>
        <v>0</v>
      </c>
    </row>
    <row r="44" spans="1:6" s="839" customFormat="1" ht="12.75">
      <c r="A44" s="848" t="s">
        <v>3347</v>
      </c>
      <c r="B44" s="840"/>
      <c r="C44" s="840" t="s">
        <v>3346</v>
      </c>
      <c r="D44" s="840">
        <v>4</v>
      </c>
      <c r="E44" s="1236"/>
      <c r="F44" s="859">
        <f t="shared" si="0"/>
        <v>0</v>
      </c>
    </row>
    <row r="45" spans="1:6" s="839" customFormat="1" ht="12.75">
      <c r="A45" s="853"/>
      <c r="B45" s="849"/>
      <c r="C45" s="849"/>
      <c r="D45" s="849"/>
      <c r="E45" s="1237"/>
      <c r="F45" s="860"/>
    </row>
    <row r="46" spans="1:6" s="839" customFormat="1" ht="12.75">
      <c r="A46" s="865" t="s">
        <v>214</v>
      </c>
      <c r="B46" s="844"/>
      <c r="C46" s="844"/>
      <c r="D46" s="843"/>
      <c r="E46" s="1238"/>
      <c r="F46" s="861"/>
    </row>
    <row r="47" spans="1:6" s="839" customFormat="1" ht="12.75">
      <c r="A47" s="842" t="s">
        <v>215</v>
      </c>
      <c r="B47" s="841" t="s">
        <v>216</v>
      </c>
      <c r="C47" s="841" t="s">
        <v>217</v>
      </c>
      <c r="D47" s="840">
        <v>1</v>
      </c>
      <c r="E47" s="1236"/>
      <c r="F47" s="859">
        <f aca="true" t="shared" si="1" ref="F47:F53">E47*D47</f>
        <v>0</v>
      </c>
    </row>
    <row r="48" spans="1:6" s="839" customFormat="1" ht="12.75">
      <c r="A48" s="842" t="s">
        <v>218</v>
      </c>
      <c r="B48" s="841"/>
      <c r="C48" s="841" t="s">
        <v>163</v>
      </c>
      <c r="D48" s="840">
        <v>1</v>
      </c>
      <c r="E48" s="1236"/>
      <c r="F48" s="859">
        <f t="shared" si="1"/>
        <v>0</v>
      </c>
    </row>
    <row r="49" spans="1:6" s="839" customFormat="1" ht="12.75">
      <c r="A49" s="842" t="s">
        <v>219</v>
      </c>
      <c r="B49" s="841"/>
      <c r="C49" s="841" t="s">
        <v>220</v>
      </c>
      <c r="D49" s="840">
        <v>8</v>
      </c>
      <c r="E49" s="1236"/>
      <c r="F49" s="859">
        <f t="shared" si="1"/>
        <v>0</v>
      </c>
    </row>
    <row r="50" spans="1:6" s="839" customFormat="1" ht="12.75">
      <c r="A50" s="842" t="s">
        <v>221</v>
      </c>
      <c r="B50" s="841"/>
      <c r="C50" s="841" t="s">
        <v>222</v>
      </c>
      <c r="D50" s="840">
        <v>1</v>
      </c>
      <c r="E50" s="1236"/>
      <c r="F50" s="859">
        <f t="shared" si="1"/>
        <v>0</v>
      </c>
    </row>
    <row r="51" spans="1:6" s="839" customFormat="1" ht="51.75" customHeight="1">
      <c r="A51" s="842" t="s">
        <v>223</v>
      </c>
      <c r="B51" s="841"/>
      <c r="C51" s="841" t="s">
        <v>3345</v>
      </c>
      <c r="D51" s="840">
        <v>2</v>
      </c>
      <c r="E51" s="1236"/>
      <c r="F51" s="859">
        <f t="shared" si="1"/>
        <v>0</v>
      </c>
    </row>
    <row r="52" spans="1:6" s="839" customFormat="1" ht="12.75">
      <c r="A52" s="842" t="s">
        <v>224</v>
      </c>
      <c r="B52" s="841"/>
      <c r="C52" s="841" t="s">
        <v>225</v>
      </c>
      <c r="D52" s="840">
        <v>1</v>
      </c>
      <c r="E52" s="1236"/>
      <c r="F52" s="859">
        <f t="shared" si="1"/>
        <v>0</v>
      </c>
    </row>
    <row r="53" spans="1:6" s="839" customFormat="1" ht="12.75">
      <c r="A53" s="842" t="s">
        <v>226</v>
      </c>
      <c r="B53" s="841"/>
      <c r="C53" s="841" t="s">
        <v>227</v>
      </c>
      <c r="D53" s="840">
        <v>1</v>
      </c>
      <c r="E53" s="1236"/>
      <c r="F53" s="859">
        <f t="shared" si="1"/>
        <v>0</v>
      </c>
    </row>
    <row r="54" spans="1:6" s="839" customFormat="1" ht="12.75">
      <c r="A54" s="847"/>
      <c r="B54" s="846"/>
      <c r="C54" s="846"/>
      <c r="D54" s="845"/>
      <c r="E54" s="1239"/>
      <c r="F54" s="860"/>
    </row>
    <row r="55" spans="1:6" s="839" customFormat="1" ht="19.5" customHeight="1">
      <c r="A55" s="1430" t="s">
        <v>228</v>
      </c>
      <c r="B55" s="1431"/>
      <c r="C55" s="840"/>
      <c r="D55" s="840"/>
      <c r="E55" s="1236"/>
      <c r="F55" s="859"/>
    </row>
    <row r="56" spans="1:6" s="839" customFormat="1" ht="51">
      <c r="A56" s="848" t="s">
        <v>229</v>
      </c>
      <c r="B56" s="840" t="s">
        <v>230</v>
      </c>
      <c r="C56" s="840" t="s">
        <v>231</v>
      </c>
      <c r="D56" s="840">
        <v>1</v>
      </c>
      <c r="E56" s="1236"/>
      <c r="F56" s="859">
        <f aca="true" t="shared" si="2" ref="F56:F62">E56*D56</f>
        <v>0</v>
      </c>
    </row>
    <row r="57" spans="1:6" s="839" customFormat="1" ht="12.75">
      <c r="A57" s="848" t="s">
        <v>232</v>
      </c>
      <c r="B57" s="840"/>
      <c r="C57" s="840" t="s">
        <v>233</v>
      </c>
      <c r="D57" s="840">
        <v>4</v>
      </c>
      <c r="E57" s="1236"/>
      <c r="F57" s="859">
        <f t="shared" si="2"/>
        <v>0</v>
      </c>
    </row>
    <row r="58" spans="1:6" s="839" customFormat="1" ht="12.75">
      <c r="A58" s="848" t="s">
        <v>234</v>
      </c>
      <c r="B58" s="840"/>
      <c r="C58" s="840" t="s">
        <v>235</v>
      </c>
      <c r="D58" s="840">
        <v>4</v>
      </c>
      <c r="E58" s="1236"/>
      <c r="F58" s="859">
        <f t="shared" si="2"/>
        <v>0</v>
      </c>
    </row>
    <row r="59" spans="1:6" s="839" customFormat="1" ht="12.75">
      <c r="A59" s="848" t="s">
        <v>236</v>
      </c>
      <c r="B59" s="840"/>
      <c r="C59" s="840" t="s">
        <v>3344</v>
      </c>
      <c r="D59" s="840">
        <v>8</v>
      </c>
      <c r="E59" s="1236"/>
      <c r="F59" s="859">
        <f t="shared" si="2"/>
        <v>0</v>
      </c>
    </row>
    <row r="60" spans="1:6" s="839" customFormat="1" ht="12.75">
      <c r="A60" s="848" t="s">
        <v>237</v>
      </c>
      <c r="B60" s="840"/>
      <c r="C60" s="840" t="s">
        <v>238</v>
      </c>
      <c r="D60" s="840">
        <v>30</v>
      </c>
      <c r="E60" s="1236"/>
      <c r="F60" s="859">
        <f t="shared" si="2"/>
        <v>0</v>
      </c>
    </row>
    <row r="61" spans="1:6" s="839" customFormat="1" ht="12.75">
      <c r="A61" s="848" t="s">
        <v>239</v>
      </c>
      <c r="B61" s="840"/>
      <c r="C61" s="840" t="s">
        <v>240</v>
      </c>
      <c r="D61" s="840">
        <v>10</v>
      </c>
      <c r="E61" s="1236"/>
      <c r="F61" s="859">
        <f t="shared" si="2"/>
        <v>0</v>
      </c>
    </row>
    <row r="62" spans="1:6" s="839" customFormat="1" ht="12.75">
      <c r="A62" s="848" t="s">
        <v>241</v>
      </c>
      <c r="B62" s="840"/>
      <c r="C62" s="840" t="s">
        <v>242</v>
      </c>
      <c r="D62" s="840">
        <v>1</v>
      </c>
      <c r="E62" s="1236"/>
      <c r="F62" s="859">
        <f t="shared" si="2"/>
        <v>0</v>
      </c>
    </row>
    <row r="63" spans="1:6" s="839" customFormat="1" ht="12.75">
      <c r="A63" s="847"/>
      <c r="B63" s="846"/>
      <c r="C63" s="846"/>
      <c r="D63" s="845"/>
      <c r="E63" s="1239"/>
      <c r="F63" s="860"/>
    </row>
    <row r="64" spans="1:6" s="839" customFormat="1" ht="12.75">
      <c r="A64" s="865" t="s">
        <v>243</v>
      </c>
      <c r="B64" s="844"/>
      <c r="C64" s="844"/>
      <c r="D64" s="843"/>
      <c r="E64" s="1238"/>
      <c r="F64" s="861"/>
    </row>
    <row r="65" spans="1:6" s="839" customFormat="1" ht="12.75">
      <c r="A65" s="842" t="s">
        <v>244</v>
      </c>
      <c r="B65" s="841" t="s">
        <v>230</v>
      </c>
      <c r="C65" s="841" t="s">
        <v>245</v>
      </c>
      <c r="D65" s="840">
        <v>1</v>
      </c>
      <c r="E65" s="1236"/>
      <c r="F65" s="859">
        <f aca="true" t="shared" si="3" ref="F65:F88">E65*D65</f>
        <v>0</v>
      </c>
    </row>
    <row r="66" spans="1:6" s="839" customFormat="1" ht="12.75">
      <c r="A66" s="842" t="s">
        <v>246</v>
      </c>
      <c r="B66" s="841"/>
      <c r="C66" s="841" t="s">
        <v>3343</v>
      </c>
      <c r="D66" s="840">
        <v>2</v>
      </c>
      <c r="E66" s="1236"/>
      <c r="F66" s="859">
        <f t="shared" si="3"/>
        <v>0</v>
      </c>
    </row>
    <row r="67" spans="1:6" s="839" customFormat="1" ht="12.75">
      <c r="A67" s="842" t="s">
        <v>247</v>
      </c>
      <c r="B67" s="841"/>
      <c r="C67" s="841" t="s">
        <v>248</v>
      </c>
      <c r="D67" s="840">
        <v>2</v>
      </c>
      <c r="E67" s="1236"/>
      <c r="F67" s="859">
        <f t="shared" si="3"/>
        <v>0</v>
      </c>
    </row>
    <row r="68" spans="1:6" s="839" customFormat="1" ht="12.75">
      <c r="A68" s="842" t="s">
        <v>249</v>
      </c>
      <c r="B68" s="841"/>
      <c r="C68" s="841" t="s">
        <v>250</v>
      </c>
      <c r="D68" s="840">
        <v>1</v>
      </c>
      <c r="E68" s="1236"/>
      <c r="F68" s="859">
        <f t="shared" si="3"/>
        <v>0</v>
      </c>
    </row>
    <row r="69" spans="1:6" s="839" customFormat="1" ht="12.75">
      <c r="A69" s="842" t="s">
        <v>251</v>
      </c>
      <c r="B69" s="841"/>
      <c r="C69" s="841" t="s">
        <v>252</v>
      </c>
      <c r="D69" s="840">
        <v>1</v>
      </c>
      <c r="E69" s="1236"/>
      <c r="F69" s="859">
        <f t="shared" si="3"/>
        <v>0</v>
      </c>
    </row>
    <row r="70" spans="1:6" s="839" customFormat="1" ht="12.75">
      <c r="A70" s="842" t="s">
        <v>253</v>
      </c>
      <c r="B70" s="841"/>
      <c r="C70" s="841" t="s">
        <v>254</v>
      </c>
      <c r="D70" s="840">
        <v>1</v>
      </c>
      <c r="E70" s="1236"/>
      <c r="F70" s="859">
        <f t="shared" si="3"/>
        <v>0</v>
      </c>
    </row>
    <row r="71" spans="1:6" s="839" customFormat="1" ht="12.75">
      <c r="A71" s="842" t="s">
        <v>255</v>
      </c>
      <c r="B71" s="841" t="s">
        <v>230</v>
      </c>
      <c r="C71" s="841" t="s">
        <v>256</v>
      </c>
      <c r="D71" s="840">
        <v>3</v>
      </c>
      <c r="E71" s="1236"/>
      <c r="F71" s="859">
        <f t="shared" si="3"/>
        <v>0</v>
      </c>
    </row>
    <row r="72" spans="1:6" s="839" customFormat="1" ht="12.75">
      <c r="A72" s="842" t="s">
        <v>257</v>
      </c>
      <c r="B72" s="841"/>
      <c r="C72" s="841" t="s">
        <v>3338</v>
      </c>
      <c r="D72" s="840">
        <v>6</v>
      </c>
      <c r="E72" s="1236"/>
      <c r="F72" s="859">
        <f t="shared" si="3"/>
        <v>0</v>
      </c>
    </row>
    <row r="73" spans="1:6" s="839" customFormat="1" ht="12.75">
      <c r="A73" s="842" t="s">
        <v>258</v>
      </c>
      <c r="B73" s="841"/>
      <c r="C73" s="841" t="s">
        <v>248</v>
      </c>
      <c r="D73" s="840">
        <v>6</v>
      </c>
      <c r="E73" s="1236"/>
      <c r="F73" s="859">
        <f t="shared" si="3"/>
        <v>0</v>
      </c>
    </row>
    <row r="74" spans="1:6" s="839" customFormat="1" ht="12.75">
      <c r="A74" s="842" t="s">
        <v>259</v>
      </c>
      <c r="B74" s="841"/>
      <c r="C74" s="841" t="s">
        <v>260</v>
      </c>
      <c r="D74" s="840">
        <v>3</v>
      </c>
      <c r="E74" s="1236"/>
      <c r="F74" s="859">
        <f t="shared" si="3"/>
        <v>0</v>
      </c>
    </row>
    <row r="75" spans="1:6" s="839" customFormat="1" ht="12.75">
      <c r="A75" s="842" t="s">
        <v>261</v>
      </c>
      <c r="B75" s="841"/>
      <c r="C75" s="841" t="s">
        <v>262</v>
      </c>
      <c r="D75" s="840">
        <v>3</v>
      </c>
      <c r="E75" s="1236"/>
      <c r="F75" s="859">
        <f t="shared" si="3"/>
        <v>0</v>
      </c>
    </row>
    <row r="76" spans="1:6" s="839" customFormat="1" ht="12.75">
      <c r="A76" s="842" t="s">
        <v>263</v>
      </c>
      <c r="B76" s="841"/>
      <c r="C76" s="841" t="s">
        <v>254</v>
      </c>
      <c r="D76" s="840">
        <v>3</v>
      </c>
      <c r="E76" s="1236"/>
      <c r="F76" s="859">
        <f t="shared" si="3"/>
        <v>0</v>
      </c>
    </row>
    <row r="77" spans="1:6" s="839" customFormat="1" ht="12.75">
      <c r="A77" s="842" t="s">
        <v>264</v>
      </c>
      <c r="B77" s="841" t="s">
        <v>230</v>
      </c>
      <c r="C77" s="841" t="s">
        <v>265</v>
      </c>
      <c r="D77" s="840">
        <v>1</v>
      </c>
      <c r="E77" s="1236"/>
      <c r="F77" s="859">
        <f t="shared" si="3"/>
        <v>0</v>
      </c>
    </row>
    <row r="78" spans="1:6" s="839" customFormat="1" ht="12.75">
      <c r="A78" s="842" t="s">
        <v>266</v>
      </c>
      <c r="B78" s="841"/>
      <c r="C78" s="841" t="s">
        <v>3340</v>
      </c>
      <c r="D78" s="840">
        <v>2</v>
      </c>
      <c r="E78" s="1236"/>
      <c r="F78" s="859">
        <f t="shared" si="3"/>
        <v>0</v>
      </c>
    </row>
    <row r="79" spans="1:6" s="839" customFormat="1" ht="12.75">
      <c r="A79" s="842" t="s">
        <v>267</v>
      </c>
      <c r="B79" s="841"/>
      <c r="C79" s="841" t="s">
        <v>248</v>
      </c>
      <c r="D79" s="840">
        <v>1.5</v>
      </c>
      <c r="E79" s="1236"/>
      <c r="F79" s="859">
        <f t="shared" si="3"/>
        <v>0</v>
      </c>
    </row>
    <row r="80" spans="1:6" s="839" customFormat="1" ht="12.75">
      <c r="A80" s="842" t="s">
        <v>268</v>
      </c>
      <c r="B80" s="841"/>
      <c r="C80" s="841" t="s">
        <v>269</v>
      </c>
      <c r="D80" s="840">
        <v>1</v>
      </c>
      <c r="E80" s="1236"/>
      <c r="F80" s="859">
        <f t="shared" si="3"/>
        <v>0</v>
      </c>
    </row>
    <row r="81" spans="1:6" s="839" customFormat="1" ht="12.75">
      <c r="A81" s="842" t="s">
        <v>270</v>
      </c>
      <c r="B81" s="841"/>
      <c r="C81" s="841" t="s">
        <v>271</v>
      </c>
      <c r="D81" s="840">
        <v>1</v>
      </c>
      <c r="E81" s="1236"/>
      <c r="F81" s="859">
        <f t="shared" si="3"/>
        <v>0</v>
      </c>
    </row>
    <row r="82" spans="1:6" s="839" customFormat="1" ht="12.75">
      <c r="A82" s="842" t="s">
        <v>272</v>
      </c>
      <c r="B82" s="841"/>
      <c r="C82" s="841" t="s">
        <v>254</v>
      </c>
      <c r="D82" s="840">
        <v>1</v>
      </c>
      <c r="E82" s="1236"/>
      <c r="F82" s="859">
        <f t="shared" si="3"/>
        <v>0</v>
      </c>
    </row>
    <row r="83" spans="1:6" s="839" customFormat="1" ht="12.75">
      <c r="A83" s="842" t="s">
        <v>273</v>
      </c>
      <c r="B83" s="841" t="s">
        <v>230</v>
      </c>
      <c r="C83" s="841" t="s">
        <v>274</v>
      </c>
      <c r="D83" s="840">
        <v>1</v>
      </c>
      <c r="E83" s="1236"/>
      <c r="F83" s="859">
        <f t="shared" si="3"/>
        <v>0</v>
      </c>
    </row>
    <row r="84" spans="1:6" s="839" customFormat="1" ht="12.75">
      <c r="A84" s="842" t="s">
        <v>275</v>
      </c>
      <c r="B84" s="841"/>
      <c r="C84" s="841" t="s">
        <v>3342</v>
      </c>
      <c r="D84" s="840">
        <v>2</v>
      </c>
      <c r="E84" s="1236"/>
      <c r="F84" s="859">
        <f t="shared" si="3"/>
        <v>0</v>
      </c>
    </row>
    <row r="85" spans="1:6" s="839" customFormat="1" ht="12.75">
      <c r="A85" s="842" t="s">
        <v>276</v>
      </c>
      <c r="B85" s="841"/>
      <c r="C85" s="841" t="s">
        <v>248</v>
      </c>
      <c r="D85" s="840">
        <v>1.5</v>
      </c>
      <c r="E85" s="1236"/>
      <c r="F85" s="859">
        <f t="shared" si="3"/>
        <v>0</v>
      </c>
    </row>
    <row r="86" spans="1:6" s="839" customFormat="1" ht="12.75">
      <c r="A86" s="842" t="s">
        <v>277</v>
      </c>
      <c r="B86" s="841"/>
      <c r="C86" s="841" t="s">
        <v>278</v>
      </c>
      <c r="D86" s="840">
        <v>1</v>
      </c>
      <c r="E86" s="1236"/>
      <c r="F86" s="859">
        <f t="shared" si="3"/>
        <v>0</v>
      </c>
    </row>
    <row r="87" spans="1:6" s="839" customFormat="1" ht="12.75">
      <c r="A87" s="842" t="s">
        <v>279</v>
      </c>
      <c r="B87" s="841"/>
      <c r="C87" s="841" t="s">
        <v>280</v>
      </c>
      <c r="D87" s="840">
        <v>1</v>
      </c>
      <c r="E87" s="1236"/>
      <c r="F87" s="859">
        <f t="shared" si="3"/>
        <v>0</v>
      </c>
    </row>
    <row r="88" spans="1:6" s="839" customFormat="1" ht="12.75">
      <c r="A88" s="842" t="s">
        <v>281</v>
      </c>
      <c r="B88" s="841"/>
      <c r="C88" s="841" t="s">
        <v>254</v>
      </c>
      <c r="D88" s="840">
        <v>1</v>
      </c>
      <c r="E88" s="1236"/>
      <c r="F88" s="859">
        <f t="shared" si="3"/>
        <v>0</v>
      </c>
    </row>
    <row r="89" spans="1:6" s="839" customFormat="1" ht="12.75">
      <c r="A89" s="842" t="s">
        <v>282</v>
      </c>
      <c r="B89" s="841" t="s">
        <v>230</v>
      </c>
      <c r="C89" s="846" t="s">
        <v>283</v>
      </c>
      <c r="D89" s="1244" t="s">
        <v>284</v>
      </c>
      <c r="E89" s="1236"/>
      <c r="F89" s="859"/>
    </row>
    <row r="90" spans="1:6" s="839" customFormat="1" ht="12.75">
      <c r="A90" s="842" t="s">
        <v>285</v>
      </c>
      <c r="B90" s="841"/>
      <c r="C90" s="841" t="s">
        <v>3341</v>
      </c>
      <c r="D90" s="840">
        <v>2</v>
      </c>
      <c r="E90" s="1236"/>
      <c r="F90" s="859">
        <f>E90*D90</f>
        <v>0</v>
      </c>
    </row>
    <row r="91" spans="1:6" s="839" customFormat="1" ht="12.75">
      <c r="A91" s="842" t="s">
        <v>286</v>
      </c>
      <c r="B91" s="841"/>
      <c r="C91" s="841" t="s">
        <v>248</v>
      </c>
      <c r="D91" s="840">
        <v>1.5</v>
      </c>
      <c r="E91" s="1236"/>
      <c r="F91" s="859">
        <f>E91*D91</f>
        <v>0</v>
      </c>
    </row>
    <row r="92" spans="1:6" s="839" customFormat="1" ht="12.75">
      <c r="A92" s="842" t="s">
        <v>287</v>
      </c>
      <c r="B92" s="841"/>
      <c r="C92" s="841" t="s">
        <v>278</v>
      </c>
      <c r="D92" s="840">
        <v>1</v>
      </c>
      <c r="E92" s="1236"/>
      <c r="F92" s="859">
        <f>E92*D92</f>
        <v>0</v>
      </c>
    </row>
    <row r="93" spans="1:6" s="839" customFormat="1" ht="12.75">
      <c r="A93" s="842" t="s">
        <v>288</v>
      </c>
      <c r="B93" s="841"/>
      <c r="C93" s="841" t="s">
        <v>280</v>
      </c>
      <c r="D93" s="840">
        <v>1</v>
      </c>
      <c r="E93" s="1236"/>
      <c r="F93" s="859">
        <f>E93*D93</f>
        <v>0</v>
      </c>
    </row>
    <row r="94" spans="1:6" s="839" customFormat="1" ht="12.75">
      <c r="A94" s="842" t="s">
        <v>289</v>
      </c>
      <c r="B94" s="841"/>
      <c r="C94" s="841" t="s">
        <v>254</v>
      </c>
      <c r="D94" s="840">
        <v>1</v>
      </c>
      <c r="E94" s="1236"/>
      <c r="F94" s="859">
        <f>E94*D94</f>
        <v>0</v>
      </c>
    </row>
    <row r="95" spans="1:6" s="839" customFormat="1" ht="12.75">
      <c r="A95" s="847"/>
      <c r="B95" s="846"/>
      <c r="C95" s="846"/>
      <c r="D95" s="845"/>
      <c r="E95" s="1239"/>
      <c r="F95" s="860"/>
    </row>
    <row r="96" spans="1:6" s="839" customFormat="1" ht="12.75">
      <c r="A96" s="865" t="s">
        <v>290</v>
      </c>
      <c r="B96" s="844"/>
      <c r="C96" s="844"/>
      <c r="D96" s="843"/>
      <c r="E96" s="1238"/>
      <c r="F96" s="861"/>
    </row>
    <row r="97" spans="1:6" s="839" customFormat="1" ht="12.75">
      <c r="A97" s="842" t="s">
        <v>291</v>
      </c>
      <c r="B97" s="841" t="s">
        <v>292</v>
      </c>
      <c r="C97" s="841" t="s">
        <v>256</v>
      </c>
      <c r="D97" s="840">
        <v>1</v>
      </c>
      <c r="E97" s="1236"/>
      <c r="F97" s="859">
        <f aca="true" t="shared" si="4" ref="F97:F102">E97*D97</f>
        <v>0</v>
      </c>
    </row>
    <row r="98" spans="1:6" s="839" customFormat="1" ht="12.75">
      <c r="A98" s="842" t="s">
        <v>293</v>
      </c>
      <c r="B98" s="841"/>
      <c r="C98" s="841" t="s">
        <v>3338</v>
      </c>
      <c r="D98" s="840">
        <v>6</v>
      </c>
      <c r="E98" s="1236"/>
      <c r="F98" s="859">
        <f t="shared" si="4"/>
        <v>0</v>
      </c>
    </row>
    <row r="99" spans="1:6" s="839" customFormat="1" ht="12.75">
      <c r="A99" s="842" t="s">
        <v>294</v>
      </c>
      <c r="B99" s="841"/>
      <c r="C99" s="841" t="s">
        <v>248</v>
      </c>
      <c r="D99" s="840">
        <v>6</v>
      </c>
      <c r="E99" s="1236"/>
      <c r="F99" s="859">
        <f t="shared" si="4"/>
        <v>0</v>
      </c>
    </row>
    <row r="100" spans="1:6" s="852" customFormat="1" ht="12.75">
      <c r="A100" s="842" t="s">
        <v>295</v>
      </c>
      <c r="B100" s="841"/>
      <c r="C100" s="841" t="s">
        <v>260</v>
      </c>
      <c r="D100" s="840">
        <v>1</v>
      </c>
      <c r="E100" s="1236"/>
      <c r="F100" s="859">
        <f t="shared" si="4"/>
        <v>0</v>
      </c>
    </row>
    <row r="101" spans="1:6" s="839" customFormat="1" ht="12.75">
      <c r="A101" s="842" t="s">
        <v>296</v>
      </c>
      <c r="B101" s="841"/>
      <c r="C101" s="841" t="s">
        <v>262</v>
      </c>
      <c r="D101" s="840">
        <v>1</v>
      </c>
      <c r="E101" s="1236"/>
      <c r="F101" s="859">
        <f t="shared" si="4"/>
        <v>0</v>
      </c>
    </row>
    <row r="102" spans="1:6" s="839" customFormat="1" ht="12.75">
      <c r="A102" s="842" t="s">
        <v>297</v>
      </c>
      <c r="B102" s="841"/>
      <c r="C102" s="841" t="s">
        <v>254</v>
      </c>
      <c r="D102" s="840">
        <v>1</v>
      </c>
      <c r="E102" s="1236"/>
      <c r="F102" s="859">
        <f t="shared" si="4"/>
        <v>0</v>
      </c>
    </row>
    <row r="103" spans="1:6" s="839" customFormat="1" ht="12.75">
      <c r="A103" s="847"/>
      <c r="B103" s="846"/>
      <c r="C103" s="846"/>
      <c r="D103" s="845"/>
      <c r="E103" s="1239"/>
      <c r="F103" s="860"/>
    </row>
    <row r="104" spans="1:6" s="839" customFormat="1" ht="38.25">
      <c r="A104" s="865" t="s">
        <v>298</v>
      </c>
      <c r="B104" s="844"/>
      <c r="C104" s="844"/>
      <c r="D104" s="843"/>
      <c r="E104" s="1238"/>
      <c r="F104" s="861"/>
    </row>
    <row r="105" spans="1:6" s="839" customFormat="1" ht="12.75">
      <c r="A105" s="842" t="s">
        <v>299</v>
      </c>
      <c r="B105" s="841" t="s">
        <v>300</v>
      </c>
      <c r="C105" s="841" t="s">
        <v>301</v>
      </c>
      <c r="D105" s="840">
        <v>1</v>
      </c>
      <c r="E105" s="1236"/>
      <c r="F105" s="859">
        <f>E105*D105</f>
        <v>0</v>
      </c>
    </row>
    <row r="106" spans="1:6" s="839" customFormat="1" ht="12.75">
      <c r="A106" s="842" t="s">
        <v>302</v>
      </c>
      <c r="B106" s="841"/>
      <c r="C106" s="841" t="s">
        <v>303</v>
      </c>
      <c r="D106" s="840">
        <v>6</v>
      </c>
      <c r="E106" s="1236"/>
      <c r="F106" s="859">
        <f>E106*D106</f>
        <v>0</v>
      </c>
    </row>
    <row r="107" spans="1:6" s="839" customFormat="1" ht="12.75">
      <c r="A107" s="842" t="s">
        <v>304</v>
      </c>
      <c r="B107" s="841"/>
      <c r="C107" s="841" t="s">
        <v>305</v>
      </c>
      <c r="D107" s="840">
        <v>1</v>
      </c>
      <c r="E107" s="1236"/>
      <c r="F107" s="859">
        <f>E107*D107</f>
        <v>0</v>
      </c>
    </row>
    <row r="108" spans="1:6" s="839" customFormat="1" ht="12.75">
      <c r="A108" s="847"/>
      <c r="B108" s="846"/>
      <c r="C108" s="846"/>
      <c r="D108" s="845"/>
      <c r="E108" s="1239"/>
      <c r="F108" s="860"/>
    </row>
    <row r="109" spans="1:6" s="839" customFormat="1" ht="25.5">
      <c r="A109" s="865" t="s">
        <v>306</v>
      </c>
      <c r="B109" s="844"/>
      <c r="C109" s="844"/>
      <c r="D109" s="843"/>
      <c r="E109" s="1238"/>
      <c r="F109" s="861"/>
    </row>
    <row r="110" spans="1:6" s="839" customFormat="1" ht="12.75">
      <c r="A110" s="842" t="s">
        <v>307</v>
      </c>
      <c r="B110" s="841" t="s">
        <v>308</v>
      </c>
      <c r="C110" s="841" t="s">
        <v>309</v>
      </c>
      <c r="D110" s="840">
        <v>1</v>
      </c>
      <c r="E110" s="1236"/>
      <c r="F110" s="859">
        <f aca="true" t="shared" si="5" ref="F110:F115">E110*D110</f>
        <v>0</v>
      </c>
    </row>
    <row r="111" spans="1:6" s="839" customFormat="1" ht="12.75">
      <c r="A111" s="842" t="s">
        <v>310</v>
      </c>
      <c r="B111" s="841"/>
      <c r="C111" s="841" t="s">
        <v>3340</v>
      </c>
      <c r="D111" s="840">
        <v>6</v>
      </c>
      <c r="E111" s="1236"/>
      <c r="F111" s="859">
        <f t="shared" si="5"/>
        <v>0</v>
      </c>
    </row>
    <row r="112" spans="1:6" s="839" customFormat="1" ht="12.75">
      <c r="A112" s="842" t="s">
        <v>311</v>
      </c>
      <c r="B112" s="841"/>
      <c r="C112" s="841" t="s">
        <v>248</v>
      </c>
      <c r="D112" s="840">
        <v>1.5</v>
      </c>
      <c r="E112" s="1236"/>
      <c r="F112" s="859">
        <f t="shared" si="5"/>
        <v>0</v>
      </c>
    </row>
    <row r="113" spans="1:6" s="839" customFormat="1" ht="12.75">
      <c r="A113" s="842" t="s">
        <v>312</v>
      </c>
      <c r="B113" s="841"/>
      <c r="C113" s="841" t="s">
        <v>269</v>
      </c>
      <c r="D113" s="840">
        <v>1</v>
      </c>
      <c r="E113" s="1236"/>
      <c r="F113" s="859">
        <f t="shared" si="5"/>
        <v>0</v>
      </c>
    </row>
    <row r="114" spans="1:6" s="839" customFormat="1" ht="12.75">
      <c r="A114" s="842" t="s">
        <v>313</v>
      </c>
      <c r="B114" s="841"/>
      <c r="C114" s="841" t="s">
        <v>271</v>
      </c>
      <c r="D114" s="840">
        <v>1</v>
      </c>
      <c r="E114" s="1236"/>
      <c r="F114" s="859">
        <f t="shared" si="5"/>
        <v>0</v>
      </c>
    </row>
    <row r="115" spans="1:6" s="839" customFormat="1" ht="26.25" customHeight="1">
      <c r="A115" s="842" t="s">
        <v>314</v>
      </c>
      <c r="B115" s="841"/>
      <c r="C115" s="841" t="s">
        <v>254</v>
      </c>
      <c r="D115" s="840">
        <v>1</v>
      </c>
      <c r="E115" s="1236"/>
      <c r="F115" s="859">
        <f t="shared" si="5"/>
        <v>0</v>
      </c>
    </row>
    <row r="116" spans="1:6" s="839" customFormat="1" ht="12.75">
      <c r="A116" s="847"/>
      <c r="B116" s="846"/>
      <c r="C116" s="846"/>
      <c r="D116" s="845"/>
      <c r="E116" s="1239"/>
      <c r="F116" s="860"/>
    </row>
    <row r="117" spans="1:6" s="839" customFormat="1" ht="38.25">
      <c r="A117" s="865" t="s">
        <v>315</v>
      </c>
      <c r="B117" s="844"/>
      <c r="C117" s="844"/>
      <c r="D117" s="843"/>
      <c r="E117" s="1238"/>
      <c r="F117" s="861"/>
    </row>
    <row r="118" spans="1:6" s="839" customFormat="1" ht="12.75">
      <c r="A118" s="842" t="s">
        <v>316</v>
      </c>
      <c r="B118" s="841" t="s">
        <v>317</v>
      </c>
      <c r="C118" s="846" t="s">
        <v>283</v>
      </c>
      <c r="D118" s="1244"/>
      <c r="E118" s="1236"/>
      <c r="F118" s="859">
        <f aca="true" t="shared" si="6" ref="F118:F123">E118*D118</f>
        <v>0</v>
      </c>
    </row>
    <row r="119" spans="1:6" s="839" customFormat="1" ht="12.75">
      <c r="A119" s="842" t="s">
        <v>318</v>
      </c>
      <c r="B119" s="841"/>
      <c r="C119" s="841" t="s">
        <v>3340</v>
      </c>
      <c r="D119" s="840">
        <v>6</v>
      </c>
      <c r="E119" s="1236"/>
      <c r="F119" s="859">
        <f t="shared" si="6"/>
        <v>0</v>
      </c>
    </row>
    <row r="120" spans="1:6" s="839" customFormat="1" ht="12.75">
      <c r="A120" s="842" t="s">
        <v>319</v>
      </c>
      <c r="B120" s="841"/>
      <c r="C120" s="841" t="s">
        <v>248</v>
      </c>
      <c r="D120" s="840">
        <v>1.5</v>
      </c>
      <c r="E120" s="1236"/>
      <c r="F120" s="859">
        <f t="shared" si="6"/>
        <v>0</v>
      </c>
    </row>
    <row r="121" spans="1:6" s="839" customFormat="1" ht="12.75">
      <c r="A121" s="842" t="s">
        <v>320</v>
      </c>
      <c r="B121" s="841"/>
      <c r="C121" s="841" t="s">
        <v>269</v>
      </c>
      <c r="D121" s="840">
        <v>1</v>
      </c>
      <c r="E121" s="1236"/>
      <c r="F121" s="859">
        <f t="shared" si="6"/>
        <v>0</v>
      </c>
    </row>
    <row r="122" spans="1:6" s="839" customFormat="1" ht="12.75">
      <c r="A122" s="842" t="s">
        <v>321</v>
      </c>
      <c r="B122" s="841"/>
      <c r="C122" s="841" t="s">
        <v>271</v>
      </c>
      <c r="D122" s="840">
        <v>1</v>
      </c>
      <c r="E122" s="1236"/>
      <c r="F122" s="859">
        <f t="shared" si="6"/>
        <v>0</v>
      </c>
    </row>
    <row r="123" spans="1:6" s="839" customFormat="1" ht="12.75">
      <c r="A123" s="842" t="s">
        <v>322</v>
      </c>
      <c r="B123" s="841"/>
      <c r="C123" s="841" t="s">
        <v>254</v>
      </c>
      <c r="D123" s="840">
        <v>1</v>
      </c>
      <c r="E123" s="1236"/>
      <c r="F123" s="859">
        <f t="shared" si="6"/>
        <v>0</v>
      </c>
    </row>
    <row r="124" spans="1:6" s="839" customFormat="1" ht="12.75">
      <c r="A124" s="851"/>
      <c r="B124" s="850"/>
      <c r="C124" s="850"/>
      <c r="D124" s="849"/>
      <c r="E124" s="1237"/>
      <c r="F124" s="860"/>
    </row>
    <row r="125" spans="1:6" s="839" customFormat="1" ht="38.25">
      <c r="A125" s="865" t="s">
        <v>323</v>
      </c>
      <c r="B125" s="844"/>
      <c r="C125" s="844"/>
      <c r="D125" s="843"/>
      <c r="E125" s="1238"/>
      <c r="F125" s="861"/>
    </row>
    <row r="126" spans="1:6" s="839" customFormat="1" ht="25.5">
      <c r="A126" s="848" t="s">
        <v>324</v>
      </c>
      <c r="B126" s="840" t="s">
        <v>325</v>
      </c>
      <c r="C126" s="840" t="s">
        <v>326</v>
      </c>
      <c r="D126" s="840">
        <v>2</v>
      </c>
      <c r="E126" s="1236"/>
      <c r="F126" s="859">
        <f aca="true" t="shared" si="7" ref="F126:F139">E126*D126</f>
        <v>0</v>
      </c>
    </row>
    <row r="127" spans="1:6" s="839" customFormat="1" ht="12.75">
      <c r="A127" s="842" t="s">
        <v>327</v>
      </c>
      <c r="B127" s="841"/>
      <c r="C127" s="841" t="s">
        <v>3339</v>
      </c>
      <c r="D127" s="1333">
        <v>6</v>
      </c>
      <c r="E127" s="1236"/>
      <c r="F127" s="859">
        <f t="shared" si="7"/>
        <v>0</v>
      </c>
    </row>
    <row r="128" spans="1:6" s="839" customFormat="1" ht="12.75">
      <c r="A128" s="842" t="s">
        <v>328</v>
      </c>
      <c r="B128" s="841"/>
      <c r="C128" s="841" t="s">
        <v>248</v>
      </c>
      <c r="D128" s="840">
        <v>4</v>
      </c>
      <c r="E128" s="1236"/>
      <c r="F128" s="859">
        <f t="shared" si="7"/>
        <v>0</v>
      </c>
    </row>
    <row r="129" spans="1:6" s="839" customFormat="1" ht="12.75">
      <c r="A129" s="842" t="s">
        <v>329</v>
      </c>
      <c r="B129" s="841"/>
      <c r="C129" s="841" t="s">
        <v>330</v>
      </c>
      <c r="D129" s="840">
        <v>2</v>
      </c>
      <c r="E129" s="1236"/>
      <c r="F129" s="859">
        <f t="shared" si="7"/>
        <v>0</v>
      </c>
    </row>
    <row r="130" spans="1:6" s="839" customFormat="1" ht="12.75">
      <c r="A130" s="842" t="s">
        <v>331</v>
      </c>
      <c r="B130" s="841"/>
      <c r="C130" s="841" t="s">
        <v>332</v>
      </c>
      <c r="D130" s="840">
        <v>2</v>
      </c>
      <c r="E130" s="1236"/>
      <c r="F130" s="859">
        <f t="shared" si="7"/>
        <v>0</v>
      </c>
    </row>
    <row r="131" spans="1:6" s="839" customFormat="1" ht="12.75">
      <c r="A131" s="842" t="s">
        <v>333</v>
      </c>
      <c r="B131" s="841"/>
      <c r="C131" s="841" t="s">
        <v>254</v>
      </c>
      <c r="D131" s="840">
        <v>2</v>
      </c>
      <c r="E131" s="1236"/>
      <c r="F131" s="859">
        <f t="shared" si="7"/>
        <v>0</v>
      </c>
    </row>
    <row r="132" spans="1:6" s="839" customFormat="1" ht="12.75">
      <c r="A132" s="842" t="s">
        <v>334</v>
      </c>
      <c r="B132" s="841"/>
      <c r="C132" s="841" t="s">
        <v>3338</v>
      </c>
      <c r="D132" s="840">
        <v>4</v>
      </c>
      <c r="E132" s="1236"/>
      <c r="F132" s="859">
        <f t="shared" si="7"/>
        <v>0</v>
      </c>
    </row>
    <row r="133" spans="1:6" s="839" customFormat="1" ht="12.75">
      <c r="A133" s="842" t="s">
        <v>335</v>
      </c>
      <c r="B133" s="841"/>
      <c r="C133" s="841" t="s">
        <v>248</v>
      </c>
      <c r="D133" s="840">
        <v>2</v>
      </c>
      <c r="E133" s="1236"/>
      <c r="F133" s="859">
        <f t="shared" si="7"/>
        <v>0</v>
      </c>
    </row>
    <row r="134" spans="1:6" s="839" customFormat="1" ht="12.75">
      <c r="A134" s="842" t="s">
        <v>336</v>
      </c>
      <c r="B134" s="841"/>
      <c r="C134" s="841" t="s">
        <v>337</v>
      </c>
      <c r="D134" s="840">
        <v>1</v>
      </c>
      <c r="E134" s="1236"/>
      <c r="F134" s="859">
        <f t="shared" si="7"/>
        <v>0</v>
      </c>
    </row>
    <row r="135" spans="1:6" s="839" customFormat="1" ht="12.75">
      <c r="A135" s="842" t="s">
        <v>338</v>
      </c>
      <c r="B135" s="841"/>
      <c r="C135" s="841" t="s">
        <v>262</v>
      </c>
      <c r="D135" s="840">
        <v>1</v>
      </c>
      <c r="E135" s="1236"/>
      <c r="F135" s="859">
        <f t="shared" si="7"/>
        <v>0</v>
      </c>
    </row>
    <row r="136" spans="1:6" s="839" customFormat="1" ht="12.75">
      <c r="A136" s="842" t="s">
        <v>339</v>
      </c>
      <c r="B136" s="841"/>
      <c r="C136" s="841" t="s">
        <v>254</v>
      </c>
      <c r="D136" s="840">
        <v>2</v>
      </c>
      <c r="E136" s="1236"/>
      <c r="F136" s="859">
        <f t="shared" si="7"/>
        <v>0</v>
      </c>
    </row>
    <row r="137" spans="1:6" s="839" customFormat="1" ht="12.75">
      <c r="A137" s="842" t="s">
        <v>340</v>
      </c>
      <c r="B137" s="841"/>
      <c r="C137" s="841" t="s">
        <v>341</v>
      </c>
      <c r="D137" s="840">
        <v>1</v>
      </c>
      <c r="E137" s="1236"/>
      <c r="F137" s="859">
        <f t="shared" si="7"/>
        <v>0</v>
      </c>
    </row>
    <row r="138" spans="1:6" s="839" customFormat="1" ht="12.75">
      <c r="A138" s="842" t="s">
        <v>342</v>
      </c>
      <c r="B138" s="841"/>
      <c r="C138" s="841" t="s">
        <v>343</v>
      </c>
      <c r="D138" s="840">
        <v>1</v>
      </c>
      <c r="E138" s="1236"/>
      <c r="F138" s="859">
        <f t="shared" si="7"/>
        <v>0</v>
      </c>
    </row>
    <row r="139" spans="1:6" s="839" customFormat="1" ht="12.75">
      <c r="A139" s="842" t="s">
        <v>344</v>
      </c>
      <c r="B139" s="841"/>
      <c r="C139" s="841" t="s">
        <v>345</v>
      </c>
      <c r="D139" s="840">
        <v>2</v>
      </c>
      <c r="E139" s="1236"/>
      <c r="F139" s="859">
        <f t="shared" si="7"/>
        <v>0</v>
      </c>
    </row>
    <row r="140" spans="1:6" s="839" customFormat="1" ht="12.75">
      <c r="A140" s="847"/>
      <c r="B140" s="846"/>
      <c r="C140" s="846"/>
      <c r="D140" s="845"/>
      <c r="E140" s="1239"/>
      <c r="F140" s="860"/>
    </row>
    <row r="141" spans="1:6" s="839" customFormat="1" ht="25.5">
      <c r="A141" s="865" t="s">
        <v>346</v>
      </c>
      <c r="B141" s="844"/>
      <c r="C141" s="844"/>
      <c r="D141" s="843"/>
      <c r="E141" s="1238"/>
      <c r="F141" s="861"/>
    </row>
    <row r="142" spans="1:6" s="839" customFormat="1" ht="12.75">
      <c r="A142" s="842" t="s">
        <v>347</v>
      </c>
      <c r="B142" s="841" t="s">
        <v>348</v>
      </c>
      <c r="C142" s="841" t="s">
        <v>283</v>
      </c>
      <c r="D142" s="1244"/>
      <c r="E142" s="1236"/>
      <c r="F142" s="859">
        <f aca="true" t="shared" si="8" ref="F142:F147">E142*D142</f>
        <v>0</v>
      </c>
    </row>
    <row r="143" spans="1:6" s="839" customFormat="1" ht="12.75">
      <c r="A143" s="842" t="s">
        <v>349</v>
      </c>
      <c r="B143" s="841"/>
      <c r="C143" s="841" t="s">
        <v>3337</v>
      </c>
      <c r="D143" s="840">
        <v>2</v>
      </c>
      <c r="E143" s="1236"/>
      <c r="F143" s="859">
        <f t="shared" si="8"/>
        <v>0</v>
      </c>
    </row>
    <row r="144" spans="1:6" s="839" customFormat="1" ht="12.75">
      <c r="A144" s="842" t="s">
        <v>350</v>
      </c>
      <c r="B144" s="841"/>
      <c r="C144" s="841" t="s">
        <v>248</v>
      </c>
      <c r="D144" s="840">
        <v>1.5</v>
      </c>
      <c r="E144" s="1236"/>
      <c r="F144" s="859">
        <f t="shared" si="8"/>
        <v>0</v>
      </c>
    </row>
    <row r="145" spans="1:6" s="839" customFormat="1" ht="12.75">
      <c r="A145" s="842" t="s">
        <v>351</v>
      </c>
      <c r="B145" s="841"/>
      <c r="C145" s="841" t="s">
        <v>352</v>
      </c>
      <c r="D145" s="840">
        <v>1</v>
      </c>
      <c r="E145" s="1236"/>
      <c r="F145" s="859">
        <f t="shared" si="8"/>
        <v>0</v>
      </c>
    </row>
    <row r="146" spans="1:6" s="839" customFormat="1" ht="12.75">
      <c r="A146" s="842" t="s">
        <v>353</v>
      </c>
      <c r="B146" s="841"/>
      <c r="C146" s="841" t="s">
        <v>354</v>
      </c>
      <c r="D146" s="840">
        <v>1</v>
      </c>
      <c r="E146" s="1236"/>
      <c r="F146" s="859">
        <f t="shared" si="8"/>
        <v>0</v>
      </c>
    </row>
    <row r="147" spans="1:6" s="839" customFormat="1" ht="12.75">
      <c r="A147" s="842" t="s">
        <v>355</v>
      </c>
      <c r="B147" s="841"/>
      <c r="C147" s="841" t="s">
        <v>254</v>
      </c>
      <c r="D147" s="840">
        <v>1</v>
      </c>
      <c r="E147" s="1236"/>
      <c r="F147" s="859">
        <f t="shared" si="8"/>
        <v>0</v>
      </c>
    </row>
    <row r="148" spans="1:6" s="839" customFormat="1" ht="12.75">
      <c r="A148" s="847"/>
      <c r="B148" s="846"/>
      <c r="C148" s="846"/>
      <c r="D148" s="845"/>
      <c r="E148" s="1239"/>
      <c r="F148" s="860"/>
    </row>
    <row r="149" spans="1:6" s="839" customFormat="1" ht="12.75">
      <c r="A149" s="865" t="s">
        <v>356</v>
      </c>
      <c r="B149" s="844"/>
      <c r="C149" s="844"/>
      <c r="D149" s="843"/>
      <c r="E149" s="1238"/>
      <c r="F149" s="861"/>
    </row>
    <row r="150" spans="1:6" s="839" customFormat="1" ht="12.75">
      <c r="A150" s="842" t="s">
        <v>357</v>
      </c>
      <c r="B150" s="841" t="s">
        <v>358</v>
      </c>
      <c r="C150" s="841" t="s">
        <v>359</v>
      </c>
      <c r="D150" s="840">
        <v>1</v>
      </c>
      <c r="E150" s="1236"/>
      <c r="F150" s="859">
        <f aca="true" t="shared" si="9" ref="F150:F157">E150*D150</f>
        <v>0</v>
      </c>
    </row>
    <row r="151" spans="1:6" s="839" customFormat="1" ht="12.75">
      <c r="A151" s="842" t="s">
        <v>360</v>
      </c>
      <c r="B151" s="841"/>
      <c r="C151" s="841" t="s">
        <v>3336</v>
      </c>
      <c r="D151" s="840">
        <v>2</v>
      </c>
      <c r="E151" s="1236"/>
      <c r="F151" s="859">
        <f t="shared" si="9"/>
        <v>0</v>
      </c>
    </row>
    <row r="152" spans="1:6" s="839" customFormat="1" ht="12.75">
      <c r="A152" s="842" t="s">
        <v>361</v>
      </c>
      <c r="B152" s="841"/>
      <c r="C152" s="841" t="s">
        <v>362</v>
      </c>
      <c r="D152" s="840">
        <v>20</v>
      </c>
      <c r="E152" s="1236"/>
      <c r="F152" s="859">
        <f t="shared" si="9"/>
        <v>0</v>
      </c>
    </row>
    <row r="153" spans="1:6" s="839" customFormat="1" ht="12.75">
      <c r="A153" s="842" t="s">
        <v>363</v>
      </c>
      <c r="B153" s="841"/>
      <c r="C153" s="841" t="s">
        <v>206</v>
      </c>
      <c r="D153" s="840">
        <v>24</v>
      </c>
      <c r="E153" s="1236"/>
      <c r="F153" s="859">
        <f t="shared" si="9"/>
        <v>0</v>
      </c>
    </row>
    <row r="154" spans="1:6" s="839" customFormat="1" ht="12.75">
      <c r="A154" s="842" t="s">
        <v>364</v>
      </c>
      <c r="B154" s="841"/>
      <c r="C154" s="841" t="s">
        <v>365</v>
      </c>
      <c r="D154" s="840">
        <v>2</v>
      </c>
      <c r="E154" s="1236"/>
      <c r="F154" s="859">
        <f t="shared" si="9"/>
        <v>0</v>
      </c>
    </row>
    <row r="155" spans="1:6" s="839" customFormat="1" ht="12.75">
      <c r="A155" s="842" t="s">
        <v>366</v>
      </c>
      <c r="B155" s="841"/>
      <c r="C155" s="841" t="s">
        <v>367</v>
      </c>
      <c r="D155" s="840">
        <v>1</v>
      </c>
      <c r="E155" s="1236"/>
      <c r="F155" s="859">
        <f t="shared" si="9"/>
        <v>0</v>
      </c>
    </row>
    <row r="156" spans="1:6" ht="12.75">
      <c r="A156" s="835"/>
      <c r="B156" s="834"/>
      <c r="C156" s="834"/>
      <c r="D156" s="833"/>
      <c r="E156" s="1240"/>
      <c r="F156" s="862">
        <f t="shared" si="9"/>
        <v>0</v>
      </c>
    </row>
    <row r="157" spans="1:6" ht="12.75">
      <c r="A157" s="838" t="s">
        <v>368</v>
      </c>
      <c r="B157" s="837"/>
      <c r="C157" s="837"/>
      <c r="D157" s="836">
        <v>1</v>
      </c>
      <c r="E157" s="1240"/>
      <c r="F157" s="862">
        <f t="shared" si="9"/>
        <v>0</v>
      </c>
    </row>
    <row r="158" spans="1:6" ht="12.75">
      <c r="A158" s="835"/>
      <c r="B158" s="834"/>
      <c r="C158" s="834"/>
      <c r="D158" s="833"/>
      <c r="E158" s="1241"/>
      <c r="F158" s="863"/>
    </row>
    <row r="159" spans="1:6" ht="12.75">
      <c r="A159" s="832" t="s">
        <v>3335</v>
      </c>
      <c r="B159" s="831"/>
      <c r="C159" s="831"/>
      <c r="D159" s="830"/>
      <c r="E159" s="1242"/>
      <c r="F159" s="864">
        <f>SUM(F3:F157)</f>
        <v>0</v>
      </c>
    </row>
    <row r="160" spans="1:6" ht="12.75">
      <c r="A160" s="832" t="s">
        <v>369</v>
      </c>
      <c r="B160" s="831"/>
      <c r="C160" s="831"/>
      <c r="D160" s="830"/>
      <c r="E160" s="1242"/>
      <c r="F160" s="1243">
        <v>0</v>
      </c>
    </row>
    <row r="161" spans="1:6" ht="21" thickBot="1">
      <c r="A161" s="1427" t="s">
        <v>135</v>
      </c>
      <c r="B161" s="1428"/>
      <c r="C161" s="1429"/>
      <c r="D161" s="1424">
        <f>SUM(F159:F160)</f>
        <v>0</v>
      </c>
      <c r="E161" s="1425"/>
      <c r="F161" s="1426"/>
    </row>
    <row r="835" ht="12.75">
      <c r="L835" s="87">
        <f>'SO 01 VZT D 1.4.4'!D161</f>
        <v>0</v>
      </c>
    </row>
  </sheetData>
  <sheetProtection algorithmName="SHA-512" hashValue="50LjaKYjFmHTBNV0SRu1wp50SDjKXfF/yLysmh6xoVLOoYLwYN73esTI4egKKrDjZRW2lI1SEfjn1zim2iN6Tg==" saltValue="KqhPpVHA4hMn3O4O7corvQ==" spinCount="100000" sheet="1" objects="1" scenarios="1" selectLockedCells="1"/>
  <mergeCells count="4">
    <mergeCell ref="A1:F1"/>
    <mergeCell ref="D161:F161"/>
    <mergeCell ref="A161:C161"/>
    <mergeCell ref="A55:B55"/>
  </mergeCells>
  <printOptions/>
  <pageMargins left="0.7086614173228347" right="0.7086614173228347" top="0.3937007874015748" bottom="0.5905511811023623" header="0.31496062992125984" footer="0.31496062992125984"/>
  <pageSetup fitToHeight="0" fitToWidth="1" horizontalDpi="600" verticalDpi="600" orientation="landscape" paperSize="9" r:id="rId1"/>
  <headerFooter>
    <oddFooter>&amp;C&amp;A&amp;RStránka &amp;P</oddFooter>
  </headerFooter>
  <rowBreaks count="4" manualBreakCount="4">
    <brk id="14" max="16383" man="1"/>
    <brk id="31" max="16383" man="1"/>
    <brk id="68" max="16383" man="1"/>
    <brk id="10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824"/>
  <sheetViews>
    <sheetView view="pageBreakPreview" zoomScaleSheetLayoutView="100" workbookViewId="0" topLeftCell="A1">
      <pane ySplit="1" topLeftCell="A510" activePane="bottomLeft" state="frozen"/>
      <selection pane="bottomLeft" activeCell="F531" sqref="F531"/>
    </sheetView>
  </sheetViews>
  <sheetFormatPr defaultColWidth="9.140625" defaultRowHeight="12.75"/>
  <cols>
    <col min="1" max="1" width="7.28125" style="348" customWidth="1"/>
    <col min="2" max="2" width="6.57421875" style="348" customWidth="1"/>
    <col min="3" max="3" width="52.28125" style="349" customWidth="1"/>
    <col min="4" max="4" width="5.8515625" style="348" customWidth="1"/>
    <col min="5" max="5" width="7.00390625" style="350" customWidth="1"/>
    <col min="6" max="7" width="13.28125" style="351" customWidth="1"/>
    <col min="8" max="8" width="9.140625" style="352" customWidth="1"/>
    <col min="9" max="9" width="13.28125" style="874" customWidth="1"/>
    <col min="11" max="11" width="17.140625" style="0" customWidth="1"/>
    <col min="12" max="12" width="15.28125" style="0" customWidth="1"/>
  </cols>
  <sheetData>
    <row r="1" spans="1:7" s="876" customFormat="1" ht="21" thickBot="1">
      <c r="A1" s="1432" t="s">
        <v>3382</v>
      </c>
      <c r="B1" s="1433"/>
      <c r="C1" s="1433"/>
      <c r="D1" s="1433"/>
      <c r="E1" s="1433"/>
      <c r="F1" s="1433"/>
      <c r="G1" s="890"/>
    </row>
    <row r="2" spans="1:7" ht="15" customHeight="1" thickBot="1">
      <c r="A2" s="866"/>
      <c r="B2" s="866"/>
      <c r="C2" s="868"/>
      <c r="D2" s="866"/>
      <c r="E2" s="867"/>
      <c r="F2" s="867"/>
      <c r="G2" s="866"/>
    </row>
    <row r="3" spans="1:7" ht="23.25" thickBot="1">
      <c r="A3" s="883" t="s">
        <v>1080</v>
      </c>
      <c r="B3" s="882"/>
      <c r="C3" s="881" t="s">
        <v>1081</v>
      </c>
      <c r="D3" s="880" t="s">
        <v>777</v>
      </c>
      <c r="E3" s="880" t="s">
        <v>1082</v>
      </c>
      <c r="F3" s="879" t="s">
        <v>1083</v>
      </c>
      <c r="G3" s="878" t="s">
        <v>1084</v>
      </c>
    </row>
    <row r="4" spans="1:7" ht="15">
      <c r="A4" s="353"/>
      <c r="B4" s="354"/>
      <c r="C4" s="355" t="s">
        <v>3381</v>
      </c>
      <c r="D4" s="354"/>
      <c r="E4" s="354"/>
      <c r="F4" s="354"/>
      <c r="G4" s="356"/>
    </row>
    <row r="5" spans="1:8" ht="22.5">
      <c r="A5" s="357">
        <v>1</v>
      </c>
      <c r="B5" s="358"/>
      <c r="C5" s="359" t="s">
        <v>3380</v>
      </c>
      <c r="D5" s="358" t="s">
        <v>17</v>
      </c>
      <c r="E5" s="360">
        <v>1</v>
      </c>
      <c r="F5" s="1245"/>
      <c r="G5" s="362">
        <f aca="true" t="shared" si="0" ref="G5:G28">E5*F5</f>
        <v>0</v>
      </c>
      <c r="H5"/>
    </row>
    <row r="6" spans="1:8" ht="12.75">
      <c r="A6" s="357">
        <v>2</v>
      </c>
      <c r="B6" s="358"/>
      <c r="C6" s="359" t="s">
        <v>1085</v>
      </c>
      <c r="D6" s="358" t="s">
        <v>15</v>
      </c>
      <c r="E6" s="360">
        <v>9</v>
      </c>
      <c r="F6" s="1245"/>
      <c r="G6" s="362">
        <f t="shared" si="0"/>
        <v>0</v>
      </c>
      <c r="H6"/>
    </row>
    <row r="7" spans="1:8" ht="22.5">
      <c r="A7" s="357">
        <v>3</v>
      </c>
      <c r="B7" s="358"/>
      <c r="C7" s="359" t="s">
        <v>1086</v>
      </c>
      <c r="D7" s="358" t="s">
        <v>15</v>
      </c>
      <c r="E7" s="360">
        <v>1</v>
      </c>
      <c r="F7" s="1245"/>
      <c r="G7" s="362">
        <f t="shared" si="0"/>
        <v>0</v>
      </c>
      <c r="H7"/>
    </row>
    <row r="8" spans="1:8" ht="12.75">
      <c r="A8" s="357">
        <v>4</v>
      </c>
      <c r="B8" s="358"/>
      <c r="C8" s="359" t="s">
        <v>1087</v>
      </c>
      <c r="D8" s="360" t="s">
        <v>15</v>
      </c>
      <c r="E8" s="360">
        <v>15</v>
      </c>
      <c r="F8" s="1245"/>
      <c r="G8" s="362">
        <f t="shared" si="0"/>
        <v>0</v>
      </c>
      <c r="H8"/>
    </row>
    <row r="9" spans="1:9" s="352" customFormat="1" ht="12.75">
      <c r="A9" s="357">
        <v>5</v>
      </c>
      <c r="B9" s="358"/>
      <c r="C9" s="359" t="s">
        <v>1088</v>
      </c>
      <c r="D9" s="358" t="s">
        <v>14</v>
      </c>
      <c r="E9" s="360">
        <v>254</v>
      </c>
      <c r="F9" s="1245"/>
      <c r="G9" s="362">
        <f t="shared" si="0"/>
        <v>0</v>
      </c>
      <c r="I9" s="874"/>
    </row>
    <row r="10" spans="1:11" ht="12.75">
      <c r="A10" s="357">
        <v>6</v>
      </c>
      <c r="B10" s="358"/>
      <c r="C10" s="359" t="s">
        <v>1089</v>
      </c>
      <c r="D10" s="358" t="s">
        <v>14</v>
      </c>
      <c r="E10" s="360">
        <v>65</v>
      </c>
      <c r="F10" s="1245"/>
      <c r="G10" s="362">
        <f t="shared" si="0"/>
        <v>0</v>
      </c>
      <c r="H10"/>
      <c r="K10" s="363" t="s">
        <v>781</v>
      </c>
    </row>
    <row r="11" spans="1:9" ht="12.75">
      <c r="A11" s="357">
        <v>7</v>
      </c>
      <c r="B11" s="358"/>
      <c r="C11" s="359" t="s">
        <v>1135</v>
      </c>
      <c r="D11" s="360" t="s">
        <v>14</v>
      </c>
      <c r="E11" s="360">
        <v>62</v>
      </c>
      <c r="F11" s="1245"/>
      <c r="G11" s="362">
        <f t="shared" si="0"/>
        <v>0</v>
      </c>
      <c r="H11"/>
      <c r="I11"/>
    </row>
    <row r="12" spans="1:9" ht="12.75">
      <c r="A12" s="357">
        <v>8</v>
      </c>
      <c r="B12" s="358"/>
      <c r="C12" s="359" t="s">
        <v>1093</v>
      </c>
      <c r="D12" s="360" t="s">
        <v>14</v>
      </c>
      <c r="E12" s="360">
        <v>96</v>
      </c>
      <c r="F12" s="1245"/>
      <c r="G12" s="362">
        <f t="shared" si="0"/>
        <v>0</v>
      </c>
      <c r="H12"/>
      <c r="I12"/>
    </row>
    <row r="13" spans="1:9" ht="12.75">
      <c r="A13" s="357">
        <v>9</v>
      </c>
      <c r="B13" s="358"/>
      <c r="C13" s="359" t="s">
        <v>1094</v>
      </c>
      <c r="D13" s="360" t="s">
        <v>14</v>
      </c>
      <c r="E13" s="360">
        <v>215</v>
      </c>
      <c r="F13" s="1245"/>
      <c r="G13" s="362">
        <f t="shared" si="0"/>
        <v>0</v>
      </c>
      <c r="H13"/>
      <c r="I13"/>
    </row>
    <row r="14" spans="1:8" ht="12.75">
      <c r="A14" s="357">
        <v>10</v>
      </c>
      <c r="B14" s="358"/>
      <c r="C14" s="359" t="s">
        <v>1095</v>
      </c>
      <c r="D14" s="360" t="s">
        <v>411</v>
      </c>
      <c r="E14" s="360">
        <v>62</v>
      </c>
      <c r="F14" s="1245"/>
      <c r="G14" s="362">
        <f t="shared" si="0"/>
        <v>0</v>
      </c>
      <c r="H14"/>
    </row>
    <row r="15" spans="1:9" s="352" customFormat="1" ht="12.75">
      <c r="A15" s="357">
        <v>11</v>
      </c>
      <c r="B15" s="358"/>
      <c r="C15" s="359" t="s">
        <v>1096</v>
      </c>
      <c r="D15" s="360" t="s">
        <v>411</v>
      </c>
      <c r="E15" s="360">
        <v>85</v>
      </c>
      <c r="F15" s="1245"/>
      <c r="G15" s="362">
        <f t="shared" si="0"/>
        <v>0</v>
      </c>
      <c r="I15" s="874"/>
    </row>
    <row r="16" spans="1:9" s="352" customFormat="1" ht="12.75">
      <c r="A16" s="357">
        <v>12</v>
      </c>
      <c r="B16" s="358"/>
      <c r="C16" s="359" t="s">
        <v>1097</v>
      </c>
      <c r="D16" s="360" t="s">
        <v>14</v>
      </c>
      <c r="E16" s="360">
        <v>240</v>
      </c>
      <c r="F16" s="1245"/>
      <c r="G16" s="362">
        <f t="shared" si="0"/>
        <v>0</v>
      </c>
      <c r="I16" s="874"/>
    </row>
    <row r="17" spans="1:8" ht="12.75">
      <c r="A17" s="357">
        <v>13</v>
      </c>
      <c r="B17" s="358" t="s">
        <v>1098</v>
      </c>
      <c r="C17" s="364" t="s">
        <v>1099</v>
      </c>
      <c r="D17" s="358" t="s">
        <v>15</v>
      </c>
      <c r="E17" s="360">
        <v>2</v>
      </c>
      <c r="F17" s="1245"/>
      <c r="G17" s="362">
        <f t="shared" si="0"/>
        <v>0</v>
      </c>
      <c r="H17"/>
    </row>
    <row r="18" spans="1:8" ht="12.75">
      <c r="A18" s="357">
        <v>14</v>
      </c>
      <c r="B18" s="358" t="s">
        <v>3379</v>
      </c>
      <c r="C18" s="364" t="s">
        <v>3378</v>
      </c>
      <c r="D18" s="358" t="s">
        <v>15</v>
      </c>
      <c r="E18" s="360">
        <v>1</v>
      </c>
      <c r="F18" s="1245"/>
      <c r="G18" s="362">
        <f t="shared" si="0"/>
        <v>0</v>
      </c>
      <c r="H18"/>
    </row>
    <row r="19" spans="1:9" s="352" customFormat="1" ht="22.5">
      <c r="A19" s="357">
        <v>15</v>
      </c>
      <c r="B19" s="358" t="s">
        <v>1100</v>
      </c>
      <c r="C19" s="359" t="s">
        <v>1101</v>
      </c>
      <c r="D19" s="365" t="s">
        <v>15</v>
      </c>
      <c r="E19" s="366">
        <v>30</v>
      </c>
      <c r="F19" s="1245"/>
      <c r="G19" s="362">
        <f t="shared" si="0"/>
        <v>0</v>
      </c>
      <c r="I19" s="874"/>
    </row>
    <row r="20" spans="1:9" s="352" customFormat="1" ht="12.75">
      <c r="A20" s="357">
        <v>16</v>
      </c>
      <c r="B20" s="358"/>
      <c r="C20" s="359" t="s">
        <v>1102</v>
      </c>
      <c r="D20" s="365" t="s">
        <v>15</v>
      </c>
      <c r="E20" s="366">
        <v>1</v>
      </c>
      <c r="F20" s="1245"/>
      <c r="G20" s="362">
        <f t="shared" si="0"/>
        <v>0</v>
      </c>
      <c r="I20" s="874"/>
    </row>
    <row r="21" spans="1:9" s="352" customFormat="1" ht="33.75">
      <c r="A21" s="357">
        <v>17</v>
      </c>
      <c r="B21" s="358"/>
      <c r="C21" s="359" t="s">
        <v>1103</v>
      </c>
      <c r="D21" s="365" t="s">
        <v>15</v>
      </c>
      <c r="E21" s="366">
        <v>1</v>
      </c>
      <c r="F21" s="1245"/>
      <c r="G21" s="362">
        <f t="shared" si="0"/>
        <v>0</v>
      </c>
      <c r="I21" s="874"/>
    </row>
    <row r="22" spans="1:9" s="352" customFormat="1" ht="12.75">
      <c r="A22" s="357">
        <v>18</v>
      </c>
      <c r="B22" s="358"/>
      <c r="C22" s="359" t="s">
        <v>1104</v>
      </c>
      <c r="D22" s="365" t="s">
        <v>15</v>
      </c>
      <c r="E22" s="366">
        <v>1</v>
      </c>
      <c r="F22" s="1245"/>
      <c r="G22" s="362">
        <f t="shared" si="0"/>
        <v>0</v>
      </c>
      <c r="I22" s="874"/>
    </row>
    <row r="23" spans="1:9" s="352" customFormat="1" ht="12.75">
      <c r="A23" s="357">
        <v>19</v>
      </c>
      <c r="B23" s="358"/>
      <c r="C23" s="359" t="s">
        <v>1106</v>
      </c>
      <c r="D23" s="365" t="s">
        <v>17</v>
      </c>
      <c r="E23" s="366">
        <v>1</v>
      </c>
      <c r="F23" s="1245"/>
      <c r="G23" s="362">
        <f t="shared" si="0"/>
        <v>0</v>
      </c>
      <c r="I23" s="874"/>
    </row>
    <row r="24" spans="1:9" s="352" customFormat="1" ht="12.75">
      <c r="A24" s="357">
        <v>20</v>
      </c>
      <c r="B24" s="358"/>
      <c r="C24" s="359" t="s">
        <v>3377</v>
      </c>
      <c r="D24" s="358" t="s">
        <v>1107</v>
      </c>
      <c r="E24" s="360">
        <v>210</v>
      </c>
      <c r="F24" s="1245"/>
      <c r="G24" s="362">
        <f t="shared" si="0"/>
        <v>0</v>
      </c>
      <c r="I24" s="874"/>
    </row>
    <row r="25" spans="1:9" s="352" customFormat="1" ht="12.75">
      <c r="A25" s="357">
        <v>21</v>
      </c>
      <c r="B25" s="358"/>
      <c r="C25" s="359" t="s">
        <v>1108</v>
      </c>
      <c r="D25" s="358" t="s">
        <v>17</v>
      </c>
      <c r="E25" s="360">
        <v>1</v>
      </c>
      <c r="F25" s="1245"/>
      <c r="G25" s="362">
        <f t="shared" si="0"/>
        <v>0</v>
      </c>
      <c r="I25" s="874"/>
    </row>
    <row r="26" spans="1:9" s="352" customFormat="1" ht="12.75">
      <c r="A26" s="357">
        <v>22</v>
      </c>
      <c r="B26" s="367"/>
      <c r="C26" s="364" t="s">
        <v>464</v>
      </c>
      <c r="D26" s="358" t="s">
        <v>1107</v>
      </c>
      <c r="E26" s="360">
        <v>3</v>
      </c>
      <c r="F26" s="1245"/>
      <c r="G26" s="362">
        <f t="shared" si="0"/>
        <v>0</v>
      </c>
      <c r="I26" s="874"/>
    </row>
    <row r="27" spans="1:9" s="352" customFormat="1" ht="12.75">
      <c r="A27" s="357">
        <v>23</v>
      </c>
      <c r="B27" s="358"/>
      <c r="C27" s="359" t="s">
        <v>1109</v>
      </c>
      <c r="D27" s="358" t="s">
        <v>17</v>
      </c>
      <c r="E27" s="360">
        <v>1</v>
      </c>
      <c r="F27" s="1245"/>
      <c r="G27" s="362">
        <f t="shared" si="0"/>
        <v>0</v>
      </c>
      <c r="I27" s="874"/>
    </row>
    <row r="28" spans="1:9" s="352" customFormat="1" ht="12.75">
      <c r="A28" s="357">
        <v>24</v>
      </c>
      <c r="B28" s="358"/>
      <c r="C28" s="359" t="s">
        <v>1110</v>
      </c>
      <c r="D28" s="358" t="s">
        <v>17</v>
      </c>
      <c r="E28" s="360">
        <v>6</v>
      </c>
      <c r="F28" s="1245"/>
      <c r="G28" s="362">
        <f t="shared" si="0"/>
        <v>0</v>
      </c>
      <c r="I28" s="874"/>
    </row>
    <row r="29" spans="1:9" ht="13.5" thickBot="1">
      <c r="A29" s="369"/>
      <c r="G29" s="877"/>
      <c r="H29"/>
      <c r="I29"/>
    </row>
    <row r="30" spans="1:9" ht="16.5" thickBot="1">
      <c r="A30" s="891"/>
      <c r="B30" s="872"/>
      <c r="C30" s="873" t="s">
        <v>3369</v>
      </c>
      <c r="D30" s="872"/>
      <c r="E30" s="872"/>
      <c r="F30" s="872"/>
      <c r="G30" s="892">
        <f>SUM(G5:G29)</f>
        <v>0</v>
      </c>
      <c r="H30"/>
      <c r="I30"/>
    </row>
    <row r="31" spans="1:7" ht="13.5" thickBot="1">
      <c r="A31" s="357"/>
      <c r="B31" s="358"/>
      <c r="C31" s="373"/>
      <c r="D31" s="358"/>
      <c r="E31" s="360"/>
      <c r="F31" s="361"/>
      <c r="G31" s="362"/>
    </row>
    <row r="32" spans="1:9" ht="22.5">
      <c r="A32" s="889" t="s">
        <v>1080</v>
      </c>
      <c r="B32" s="888"/>
      <c r="C32" s="887" t="s">
        <v>1081</v>
      </c>
      <c r="D32" s="886" t="s">
        <v>777</v>
      </c>
      <c r="E32" s="886" t="s">
        <v>1082</v>
      </c>
      <c r="F32" s="885" t="s">
        <v>1083</v>
      </c>
      <c r="G32" s="884" t="s">
        <v>1084</v>
      </c>
      <c r="H32"/>
      <c r="I32"/>
    </row>
    <row r="33" spans="1:9" ht="15">
      <c r="A33" s="353"/>
      <c r="B33" s="354"/>
      <c r="C33" s="355" t="s">
        <v>3376</v>
      </c>
      <c r="D33" s="354"/>
      <c r="E33" s="354"/>
      <c r="F33" s="354"/>
      <c r="G33" s="356"/>
      <c r="H33"/>
      <c r="I33"/>
    </row>
    <row r="34" spans="1:9" s="352" customFormat="1" ht="22.5">
      <c r="A34" s="357">
        <v>1</v>
      </c>
      <c r="B34" s="358"/>
      <c r="C34" s="359" t="s">
        <v>3375</v>
      </c>
      <c r="D34" s="358" t="s">
        <v>17</v>
      </c>
      <c r="E34" s="360">
        <v>1</v>
      </c>
      <c r="F34" s="1245"/>
      <c r="G34" s="362">
        <f aca="true" t="shared" si="1" ref="G34:G56">E34*F34</f>
        <v>0</v>
      </c>
      <c r="I34" s="874"/>
    </row>
    <row r="35" spans="1:9" s="352" customFormat="1" ht="12.75">
      <c r="A35" s="357">
        <v>2</v>
      </c>
      <c r="B35" s="358"/>
      <c r="C35" s="359" t="s">
        <v>1085</v>
      </c>
      <c r="D35" s="358" t="s">
        <v>15</v>
      </c>
      <c r="E35" s="360">
        <v>24</v>
      </c>
      <c r="F35" s="1245"/>
      <c r="G35" s="362">
        <f t="shared" si="1"/>
        <v>0</v>
      </c>
      <c r="I35" s="874"/>
    </row>
    <row r="36" spans="1:9" s="352" customFormat="1" ht="22.5">
      <c r="A36" s="357">
        <v>3</v>
      </c>
      <c r="B36" s="358"/>
      <c r="C36" s="359" t="s">
        <v>1086</v>
      </c>
      <c r="D36" s="358" t="s">
        <v>15</v>
      </c>
      <c r="E36" s="360">
        <v>7</v>
      </c>
      <c r="F36" s="1245"/>
      <c r="G36" s="362">
        <f t="shared" si="1"/>
        <v>0</v>
      </c>
      <c r="I36" s="874"/>
    </row>
    <row r="37" spans="1:9" s="352" customFormat="1" ht="12.75">
      <c r="A37" s="357">
        <v>4</v>
      </c>
      <c r="B37" s="358"/>
      <c r="C37" s="359" t="s">
        <v>1087</v>
      </c>
      <c r="D37" s="360" t="s">
        <v>15</v>
      </c>
      <c r="E37" s="360">
        <v>32</v>
      </c>
      <c r="F37" s="1245"/>
      <c r="G37" s="362">
        <f t="shared" si="1"/>
        <v>0</v>
      </c>
      <c r="I37" s="874"/>
    </row>
    <row r="38" spans="1:9" s="352" customFormat="1" ht="12.75">
      <c r="A38" s="357">
        <v>5</v>
      </c>
      <c r="B38" s="358"/>
      <c r="C38" s="359" t="s">
        <v>1088</v>
      </c>
      <c r="D38" s="358" t="s">
        <v>14</v>
      </c>
      <c r="E38" s="360">
        <v>286</v>
      </c>
      <c r="F38" s="1245"/>
      <c r="G38" s="362">
        <f t="shared" si="1"/>
        <v>0</v>
      </c>
      <c r="I38" s="874"/>
    </row>
    <row r="39" spans="1:11" s="352" customFormat="1" ht="12.75">
      <c r="A39" s="357">
        <v>6</v>
      </c>
      <c r="B39" s="358"/>
      <c r="C39" s="359" t="s">
        <v>1089</v>
      </c>
      <c r="D39" s="358" t="s">
        <v>14</v>
      </c>
      <c r="E39" s="360">
        <v>145</v>
      </c>
      <c r="F39" s="1245"/>
      <c r="G39" s="362">
        <f t="shared" si="1"/>
        <v>0</v>
      </c>
      <c r="I39" s="874"/>
      <c r="K39" s="875" t="s">
        <v>781</v>
      </c>
    </row>
    <row r="40" spans="1:9" ht="12.75">
      <c r="A40" s="357">
        <v>7</v>
      </c>
      <c r="B40" s="358"/>
      <c r="C40" s="359" t="s">
        <v>1135</v>
      </c>
      <c r="D40" s="360" t="s">
        <v>14</v>
      </c>
      <c r="E40" s="360">
        <v>65</v>
      </c>
      <c r="F40" s="1245"/>
      <c r="G40" s="362">
        <f t="shared" si="1"/>
        <v>0</v>
      </c>
      <c r="H40"/>
      <c r="I40"/>
    </row>
    <row r="41" spans="1:9" ht="12.75">
      <c r="A41" s="357">
        <v>8</v>
      </c>
      <c r="B41" s="358"/>
      <c r="C41" s="359" t="s">
        <v>1093</v>
      </c>
      <c r="D41" s="360" t="s">
        <v>14</v>
      </c>
      <c r="E41" s="360">
        <v>85</v>
      </c>
      <c r="F41" s="1245"/>
      <c r="G41" s="362">
        <f t="shared" si="1"/>
        <v>0</v>
      </c>
      <c r="H41"/>
      <c r="I41"/>
    </row>
    <row r="42" spans="1:9" ht="12.75">
      <c r="A42" s="357">
        <v>9</v>
      </c>
      <c r="B42" s="358"/>
      <c r="C42" s="359" t="s">
        <v>1094</v>
      </c>
      <c r="D42" s="360" t="s">
        <v>14</v>
      </c>
      <c r="E42" s="360">
        <v>205</v>
      </c>
      <c r="F42" s="1245"/>
      <c r="G42" s="362">
        <f t="shared" si="1"/>
        <v>0</v>
      </c>
      <c r="H42"/>
      <c r="I42"/>
    </row>
    <row r="43" spans="1:9" s="352" customFormat="1" ht="12.75">
      <c r="A43" s="357">
        <v>10</v>
      </c>
      <c r="B43" s="358"/>
      <c r="C43" s="359" t="s">
        <v>1095</v>
      </c>
      <c r="D43" s="360" t="s">
        <v>411</v>
      </c>
      <c r="E43" s="360">
        <v>48</v>
      </c>
      <c r="F43" s="1245"/>
      <c r="G43" s="362">
        <f t="shared" si="1"/>
        <v>0</v>
      </c>
      <c r="I43" s="874"/>
    </row>
    <row r="44" spans="1:9" s="352" customFormat="1" ht="12.75">
      <c r="A44" s="357">
        <v>11</v>
      </c>
      <c r="B44" s="358"/>
      <c r="C44" s="359" t="s">
        <v>1096</v>
      </c>
      <c r="D44" s="360" t="s">
        <v>411</v>
      </c>
      <c r="E44" s="360">
        <v>72</v>
      </c>
      <c r="F44" s="1245"/>
      <c r="G44" s="362">
        <f t="shared" si="1"/>
        <v>0</v>
      </c>
      <c r="I44" s="874"/>
    </row>
    <row r="45" spans="1:9" s="352" customFormat="1" ht="12.75">
      <c r="A45" s="357">
        <v>12</v>
      </c>
      <c r="B45" s="358"/>
      <c r="C45" s="359" t="s">
        <v>1097</v>
      </c>
      <c r="D45" s="360" t="s">
        <v>14</v>
      </c>
      <c r="E45" s="360">
        <v>195</v>
      </c>
      <c r="F45" s="1245"/>
      <c r="G45" s="362">
        <f t="shared" si="1"/>
        <v>0</v>
      </c>
      <c r="I45" s="874"/>
    </row>
    <row r="46" spans="1:9" s="352" customFormat="1" ht="22.5">
      <c r="A46" s="357">
        <v>13</v>
      </c>
      <c r="B46" s="358" t="s">
        <v>1100</v>
      </c>
      <c r="C46" s="359" t="s">
        <v>1101</v>
      </c>
      <c r="D46" s="365" t="s">
        <v>15</v>
      </c>
      <c r="E46" s="366">
        <v>20</v>
      </c>
      <c r="F46" s="1245"/>
      <c r="G46" s="362">
        <f t="shared" si="1"/>
        <v>0</v>
      </c>
      <c r="I46" s="874"/>
    </row>
    <row r="47" spans="1:7" ht="12.75">
      <c r="A47" s="357">
        <v>14</v>
      </c>
      <c r="B47" s="358"/>
      <c r="C47" s="359" t="s">
        <v>1105</v>
      </c>
      <c r="D47" s="365" t="s">
        <v>15</v>
      </c>
      <c r="E47" s="366">
        <v>1</v>
      </c>
      <c r="F47" s="1245"/>
      <c r="G47" s="362">
        <f t="shared" si="1"/>
        <v>0</v>
      </c>
    </row>
    <row r="48" spans="1:9" s="352" customFormat="1" ht="12.75">
      <c r="A48" s="357">
        <v>15</v>
      </c>
      <c r="B48" s="358"/>
      <c r="C48" s="359" t="s">
        <v>1102</v>
      </c>
      <c r="D48" s="365" t="s">
        <v>15</v>
      </c>
      <c r="E48" s="366">
        <v>1</v>
      </c>
      <c r="F48" s="1245"/>
      <c r="G48" s="362">
        <f t="shared" si="1"/>
        <v>0</v>
      </c>
      <c r="I48" s="874"/>
    </row>
    <row r="49" spans="1:9" s="352" customFormat="1" ht="33.75">
      <c r="A49" s="357">
        <v>16</v>
      </c>
      <c r="B49" s="358"/>
      <c r="C49" s="359" t="s">
        <v>1103</v>
      </c>
      <c r="D49" s="365" t="s">
        <v>15</v>
      </c>
      <c r="E49" s="366">
        <v>1</v>
      </c>
      <c r="F49" s="1245"/>
      <c r="G49" s="362">
        <f t="shared" si="1"/>
        <v>0</v>
      </c>
      <c r="I49" s="874"/>
    </row>
    <row r="50" spans="1:9" s="352" customFormat="1" ht="12.75">
      <c r="A50" s="357">
        <v>17</v>
      </c>
      <c r="B50" s="358"/>
      <c r="C50" s="359" t="s">
        <v>1104</v>
      </c>
      <c r="D50" s="365" t="s">
        <v>15</v>
      </c>
      <c r="E50" s="366">
        <v>1</v>
      </c>
      <c r="F50" s="1245"/>
      <c r="G50" s="362">
        <f t="shared" si="1"/>
        <v>0</v>
      </c>
      <c r="I50" s="874"/>
    </row>
    <row r="51" spans="1:9" s="352" customFormat="1" ht="12.75">
      <c r="A51" s="357">
        <v>18</v>
      </c>
      <c r="B51" s="358"/>
      <c r="C51" s="359" t="s">
        <v>1106</v>
      </c>
      <c r="D51" s="365" t="s">
        <v>17</v>
      </c>
      <c r="E51" s="366">
        <v>1</v>
      </c>
      <c r="F51" s="1245"/>
      <c r="G51" s="362">
        <f t="shared" si="1"/>
        <v>0</v>
      </c>
      <c r="I51" s="874"/>
    </row>
    <row r="52" spans="1:9" s="352" customFormat="1" ht="12.75">
      <c r="A52" s="357">
        <v>19</v>
      </c>
      <c r="B52" s="358"/>
      <c r="C52" s="359" t="s">
        <v>3374</v>
      </c>
      <c r="D52" s="358" t="s">
        <v>1107</v>
      </c>
      <c r="E52" s="360">
        <v>210</v>
      </c>
      <c r="F52" s="1245"/>
      <c r="G52" s="362">
        <f t="shared" si="1"/>
        <v>0</v>
      </c>
      <c r="I52" s="874"/>
    </row>
    <row r="53" spans="1:9" s="352" customFormat="1" ht="12.75">
      <c r="A53" s="357">
        <v>20</v>
      </c>
      <c r="B53" s="358"/>
      <c r="C53" s="359" t="s">
        <v>1108</v>
      </c>
      <c r="D53" s="358" t="s">
        <v>17</v>
      </c>
      <c r="E53" s="360">
        <v>1</v>
      </c>
      <c r="F53" s="1245"/>
      <c r="G53" s="362">
        <f t="shared" si="1"/>
        <v>0</v>
      </c>
      <c r="I53" s="874"/>
    </row>
    <row r="54" spans="1:9" s="352" customFormat="1" ht="12.75">
      <c r="A54" s="357">
        <v>21</v>
      </c>
      <c r="B54" s="367"/>
      <c r="C54" s="364" t="s">
        <v>464</v>
      </c>
      <c r="D54" s="358" t="s">
        <v>1107</v>
      </c>
      <c r="E54" s="360">
        <v>3</v>
      </c>
      <c r="F54" s="1245"/>
      <c r="G54" s="362">
        <f t="shared" si="1"/>
        <v>0</v>
      </c>
      <c r="I54" s="874"/>
    </row>
    <row r="55" spans="1:9" s="352" customFormat="1" ht="12.75">
      <c r="A55" s="357">
        <v>22</v>
      </c>
      <c r="B55" s="358"/>
      <c r="C55" s="359" t="s">
        <v>1109</v>
      </c>
      <c r="D55" s="358" t="s">
        <v>17</v>
      </c>
      <c r="E55" s="360">
        <v>1</v>
      </c>
      <c r="F55" s="1245"/>
      <c r="G55" s="362">
        <f t="shared" si="1"/>
        <v>0</v>
      </c>
      <c r="I55" s="874"/>
    </row>
    <row r="56" spans="1:9" s="352" customFormat="1" ht="12.75">
      <c r="A56" s="357">
        <v>23</v>
      </c>
      <c r="B56" s="358"/>
      <c r="C56" s="359" t="s">
        <v>1110</v>
      </c>
      <c r="D56" s="358" t="s">
        <v>17</v>
      </c>
      <c r="E56" s="360">
        <v>6</v>
      </c>
      <c r="F56" s="1245"/>
      <c r="G56" s="362">
        <f t="shared" si="1"/>
        <v>0</v>
      </c>
      <c r="I56" s="874"/>
    </row>
    <row r="57" spans="1:9" ht="13.5" thickBot="1">
      <c r="A57" s="369"/>
      <c r="G57" s="877"/>
      <c r="H57"/>
      <c r="I57"/>
    </row>
    <row r="58" spans="1:9" ht="16.5" thickBot="1">
      <c r="A58" s="891"/>
      <c r="B58" s="872"/>
      <c r="C58" s="873" t="s">
        <v>3369</v>
      </c>
      <c r="D58" s="872"/>
      <c r="E58" s="872"/>
      <c r="F58" s="872"/>
      <c r="G58" s="892">
        <f>SUM(G34:G57)</f>
        <v>0</v>
      </c>
      <c r="H58"/>
      <c r="I58"/>
    </row>
    <row r="59" spans="1:7" ht="21" customHeight="1" thickBot="1">
      <c r="A59" s="866"/>
      <c r="B59" s="866"/>
      <c r="C59" s="868"/>
      <c r="D59" s="866"/>
      <c r="E59" s="867"/>
      <c r="F59" s="867"/>
      <c r="G59" s="866"/>
    </row>
    <row r="60" spans="1:7" ht="23.25" thickBot="1">
      <c r="A60" s="883" t="s">
        <v>1080</v>
      </c>
      <c r="B60" s="882"/>
      <c r="C60" s="881" t="s">
        <v>1081</v>
      </c>
      <c r="D60" s="880" t="s">
        <v>777</v>
      </c>
      <c r="E60" s="880" t="s">
        <v>1082</v>
      </c>
      <c r="F60" s="879" t="s">
        <v>1083</v>
      </c>
      <c r="G60" s="878" t="s">
        <v>1084</v>
      </c>
    </row>
    <row r="61" spans="1:7" ht="15">
      <c r="A61" s="353"/>
      <c r="B61" s="354"/>
      <c r="C61" s="355" t="s">
        <v>1112</v>
      </c>
      <c r="D61" s="354"/>
      <c r="E61" s="354"/>
      <c r="F61" s="354"/>
      <c r="G61" s="356" t="s">
        <v>781</v>
      </c>
    </row>
    <row r="62" spans="1:7" ht="33.75">
      <c r="A62" s="357">
        <v>1</v>
      </c>
      <c r="B62" s="358"/>
      <c r="C62" s="359" t="s">
        <v>1113</v>
      </c>
      <c r="D62" s="358" t="s">
        <v>17</v>
      </c>
      <c r="E62" s="360">
        <v>1</v>
      </c>
      <c r="F62" s="1245"/>
      <c r="G62" s="362">
        <f aca="true" t="shared" si="2" ref="G62:G85">E62*F62</f>
        <v>0</v>
      </c>
    </row>
    <row r="63" spans="1:7" ht="12.75">
      <c r="A63" s="357">
        <v>2</v>
      </c>
      <c r="B63" s="358"/>
      <c r="C63" s="359" t="s">
        <v>3373</v>
      </c>
      <c r="D63" s="358" t="s">
        <v>17</v>
      </c>
      <c r="E63" s="360">
        <v>1</v>
      </c>
      <c r="F63" s="1245"/>
      <c r="G63" s="362">
        <f t="shared" si="2"/>
        <v>0</v>
      </c>
    </row>
    <row r="64" spans="1:7" ht="12.75">
      <c r="A64" s="357">
        <v>3</v>
      </c>
      <c r="B64" s="358"/>
      <c r="C64" s="359" t="s">
        <v>1085</v>
      </c>
      <c r="D64" s="358" t="s">
        <v>15</v>
      </c>
      <c r="E64" s="360">
        <v>13</v>
      </c>
      <c r="F64" s="1245"/>
      <c r="G64" s="362">
        <f t="shared" si="2"/>
        <v>0</v>
      </c>
    </row>
    <row r="65" spans="1:7" ht="12.75">
      <c r="A65" s="357">
        <v>4</v>
      </c>
      <c r="B65" s="358"/>
      <c r="C65" s="359" t="s">
        <v>1087</v>
      </c>
      <c r="D65" s="360" t="s">
        <v>15</v>
      </c>
      <c r="E65" s="360">
        <f>SUM(E64:E64)</f>
        <v>13</v>
      </c>
      <c r="F65" s="1245"/>
      <c r="G65" s="362">
        <f t="shared" si="2"/>
        <v>0</v>
      </c>
    </row>
    <row r="66" spans="1:7" ht="12.75">
      <c r="A66" s="357">
        <v>5</v>
      </c>
      <c r="B66" s="358"/>
      <c r="C66" s="359" t="s">
        <v>1088</v>
      </c>
      <c r="D66" s="358" t="s">
        <v>14</v>
      </c>
      <c r="E66" s="360">
        <v>187</v>
      </c>
      <c r="F66" s="1245"/>
      <c r="G66" s="362">
        <f t="shared" si="2"/>
        <v>0</v>
      </c>
    </row>
    <row r="67" spans="1:7" ht="12.75">
      <c r="A67" s="357">
        <v>6</v>
      </c>
      <c r="B67" s="358"/>
      <c r="C67" s="359" t="s">
        <v>1089</v>
      </c>
      <c r="D67" s="358" t="s">
        <v>14</v>
      </c>
      <c r="E67" s="360">
        <v>95</v>
      </c>
      <c r="F67" s="1245"/>
      <c r="G67" s="362">
        <f t="shared" si="2"/>
        <v>0</v>
      </c>
    </row>
    <row r="68" spans="1:7" ht="12.75">
      <c r="A68" s="357">
        <v>7</v>
      </c>
      <c r="B68" s="358"/>
      <c r="C68" s="359" t="s">
        <v>1114</v>
      </c>
      <c r="D68" s="360" t="s">
        <v>14</v>
      </c>
      <c r="E68" s="360">
        <v>52</v>
      </c>
      <c r="F68" s="1245"/>
      <c r="G68" s="362">
        <f t="shared" si="2"/>
        <v>0</v>
      </c>
    </row>
    <row r="69" spans="1:7" ht="12.75">
      <c r="A69" s="357">
        <v>8</v>
      </c>
      <c r="B69" s="358"/>
      <c r="C69" s="359" t="s">
        <v>1093</v>
      </c>
      <c r="D69" s="360" t="s">
        <v>14</v>
      </c>
      <c r="E69" s="360">
        <v>35</v>
      </c>
      <c r="F69" s="1245"/>
      <c r="G69" s="362">
        <f t="shared" si="2"/>
        <v>0</v>
      </c>
    </row>
    <row r="70" spans="1:7" ht="12.75">
      <c r="A70" s="357">
        <v>9</v>
      </c>
      <c r="B70" s="358"/>
      <c r="C70" s="359" t="s">
        <v>1094</v>
      </c>
      <c r="D70" s="360" t="s">
        <v>14</v>
      </c>
      <c r="E70" s="360">
        <v>85</v>
      </c>
      <c r="F70" s="1245"/>
      <c r="G70" s="362">
        <f t="shared" si="2"/>
        <v>0</v>
      </c>
    </row>
    <row r="71" spans="1:7" ht="12.75">
      <c r="A71" s="357">
        <v>10</v>
      </c>
      <c r="B71" s="358"/>
      <c r="C71" s="359" t="s">
        <v>1095</v>
      </c>
      <c r="D71" s="360" t="s">
        <v>411</v>
      </c>
      <c r="E71" s="360">
        <v>26</v>
      </c>
      <c r="F71" s="1245"/>
      <c r="G71" s="362">
        <f t="shared" si="2"/>
        <v>0</v>
      </c>
    </row>
    <row r="72" spans="1:7" ht="12.75">
      <c r="A72" s="357">
        <v>11</v>
      </c>
      <c r="B72" s="358"/>
      <c r="C72" s="359" t="s">
        <v>1096</v>
      </c>
      <c r="D72" s="360" t="s">
        <v>411</v>
      </c>
      <c r="E72" s="360">
        <v>30</v>
      </c>
      <c r="F72" s="1245"/>
      <c r="G72" s="362">
        <f t="shared" si="2"/>
        <v>0</v>
      </c>
    </row>
    <row r="73" spans="1:7" ht="12.75">
      <c r="A73" s="357">
        <v>12</v>
      </c>
      <c r="B73" s="358"/>
      <c r="C73" s="359" t="s">
        <v>1097</v>
      </c>
      <c r="D73" s="360" t="s">
        <v>14</v>
      </c>
      <c r="E73" s="360">
        <v>25</v>
      </c>
      <c r="F73" s="1245"/>
      <c r="G73" s="362">
        <f t="shared" si="2"/>
        <v>0</v>
      </c>
    </row>
    <row r="74" spans="1:7" ht="12.75">
      <c r="A74" s="357">
        <v>13</v>
      </c>
      <c r="B74" s="358" t="s">
        <v>1098</v>
      </c>
      <c r="C74" s="364" t="s">
        <v>1099</v>
      </c>
      <c r="D74" s="358" t="s">
        <v>15</v>
      </c>
      <c r="E74" s="360">
        <v>1</v>
      </c>
      <c r="F74" s="1245"/>
      <c r="G74" s="362">
        <f t="shared" si="2"/>
        <v>0</v>
      </c>
    </row>
    <row r="75" spans="1:7" ht="27" customHeight="1">
      <c r="A75" s="357">
        <v>14</v>
      </c>
      <c r="B75" s="358" t="s">
        <v>1100</v>
      </c>
      <c r="C75" s="359" t="s">
        <v>1101</v>
      </c>
      <c r="D75" s="365" t="s">
        <v>15</v>
      </c>
      <c r="E75" s="366">
        <v>12</v>
      </c>
      <c r="F75" s="1245"/>
      <c r="G75" s="362">
        <f t="shared" si="2"/>
        <v>0</v>
      </c>
    </row>
    <row r="76" spans="1:7" ht="12.75">
      <c r="A76" s="357">
        <v>15</v>
      </c>
      <c r="B76" s="370"/>
      <c r="C76" s="359" t="s">
        <v>1102</v>
      </c>
      <c r="D76" s="365" t="s">
        <v>15</v>
      </c>
      <c r="E76" s="366">
        <v>1</v>
      </c>
      <c r="F76" s="1245"/>
      <c r="G76" s="362">
        <f t="shared" si="2"/>
        <v>0</v>
      </c>
    </row>
    <row r="77" spans="1:7" ht="33.75">
      <c r="A77" s="357">
        <v>16</v>
      </c>
      <c r="B77" s="370"/>
      <c r="C77" s="359" t="s">
        <v>1103</v>
      </c>
      <c r="D77" s="365" t="s">
        <v>15</v>
      </c>
      <c r="E77" s="366">
        <v>1</v>
      </c>
      <c r="F77" s="1245"/>
      <c r="G77" s="362">
        <f t="shared" si="2"/>
        <v>0</v>
      </c>
    </row>
    <row r="78" spans="1:7" ht="12.75" customHeight="1">
      <c r="A78" s="357">
        <v>17</v>
      </c>
      <c r="B78" s="370"/>
      <c r="C78" s="359" t="s">
        <v>1104</v>
      </c>
      <c r="D78" s="365" t="s">
        <v>15</v>
      </c>
      <c r="E78" s="366">
        <v>1</v>
      </c>
      <c r="F78" s="1245"/>
      <c r="G78" s="362">
        <f t="shared" si="2"/>
        <v>0</v>
      </c>
    </row>
    <row r="79" spans="1:7" ht="12.75" customHeight="1">
      <c r="A79" s="357">
        <v>18</v>
      </c>
      <c r="B79" s="370"/>
      <c r="C79" s="359" t="s">
        <v>1106</v>
      </c>
      <c r="D79" s="365" t="s">
        <v>17</v>
      </c>
      <c r="E79" s="366">
        <v>1</v>
      </c>
      <c r="F79" s="1245"/>
      <c r="G79" s="362">
        <f t="shared" si="2"/>
        <v>0</v>
      </c>
    </row>
    <row r="80" spans="1:7" ht="12.75" customHeight="1">
      <c r="A80" s="357">
        <v>19</v>
      </c>
      <c r="B80" s="358"/>
      <c r="C80" s="359" t="s">
        <v>1115</v>
      </c>
      <c r="D80" s="358" t="s">
        <v>1107</v>
      </c>
      <c r="E80" s="360">
        <v>185</v>
      </c>
      <c r="F80" s="1245"/>
      <c r="G80" s="362">
        <f t="shared" si="2"/>
        <v>0</v>
      </c>
    </row>
    <row r="81" spans="1:7" ht="12.75">
      <c r="A81" s="357">
        <v>20</v>
      </c>
      <c r="B81" s="358"/>
      <c r="C81" s="359" t="s">
        <v>1108</v>
      </c>
      <c r="D81" s="358" t="s">
        <v>17</v>
      </c>
      <c r="E81" s="360">
        <v>1</v>
      </c>
      <c r="F81" s="1245"/>
      <c r="G81" s="362">
        <f t="shared" si="2"/>
        <v>0</v>
      </c>
    </row>
    <row r="82" spans="1:7" ht="12.75">
      <c r="A82" s="357">
        <v>21</v>
      </c>
      <c r="B82" s="367"/>
      <c r="C82" s="364" t="s">
        <v>464</v>
      </c>
      <c r="D82" s="358" t="s">
        <v>1107</v>
      </c>
      <c r="E82" s="360">
        <v>3</v>
      </c>
      <c r="F82" s="1245"/>
      <c r="G82" s="362">
        <f t="shared" si="2"/>
        <v>0</v>
      </c>
    </row>
    <row r="83" spans="1:7" ht="12.75">
      <c r="A83" s="357">
        <v>22</v>
      </c>
      <c r="B83" s="367"/>
      <c r="C83" s="359" t="s">
        <v>1109</v>
      </c>
      <c r="D83" s="358" t="s">
        <v>17</v>
      </c>
      <c r="E83" s="360">
        <v>1</v>
      </c>
      <c r="F83" s="1245"/>
      <c r="G83" s="362">
        <f t="shared" si="2"/>
        <v>0</v>
      </c>
    </row>
    <row r="84" spans="1:7" ht="12.75" customHeight="1">
      <c r="A84" s="357">
        <v>23</v>
      </c>
      <c r="B84" s="358"/>
      <c r="C84" s="359" t="s">
        <v>1110</v>
      </c>
      <c r="D84" s="358" t="s">
        <v>17</v>
      </c>
      <c r="E84" s="360">
        <v>6</v>
      </c>
      <c r="F84" s="1245"/>
      <c r="G84" s="362">
        <f t="shared" si="2"/>
        <v>0</v>
      </c>
    </row>
    <row r="85" spans="1:7" ht="12.75" customHeight="1">
      <c r="A85" s="357">
        <v>24</v>
      </c>
      <c r="B85" s="358"/>
      <c r="C85" s="359" t="s">
        <v>1111</v>
      </c>
      <c r="D85" s="358" t="s">
        <v>17</v>
      </c>
      <c r="E85" s="360">
        <v>3</v>
      </c>
      <c r="F85" s="1245"/>
      <c r="G85" s="362">
        <f t="shared" si="2"/>
        <v>0</v>
      </c>
    </row>
    <row r="86" spans="1:7" ht="13.5" thickBot="1">
      <c r="A86" s="369"/>
      <c r="G86" s="877"/>
    </row>
    <row r="87" spans="1:7" ht="16.5" thickBot="1">
      <c r="A87" s="891"/>
      <c r="B87" s="872"/>
      <c r="C87" s="873" t="s">
        <v>3369</v>
      </c>
      <c r="D87" s="872"/>
      <c r="E87" s="872"/>
      <c r="F87" s="872"/>
      <c r="G87" s="892">
        <f>SUM(G62:G86)</f>
        <v>0</v>
      </c>
    </row>
    <row r="88" spans="1:7" ht="21" customHeight="1" thickBot="1">
      <c r="A88" s="866"/>
      <c r="B88" s="866"/>
      <c r="C88" s="868"/>
      <c r="D88" s="866"/>
      <c r="E88" s="867"/>
      <c r="F88" s="867"/>
      <c r="G88" s="866"/>
    </row>
    <row r="89" spans="1:7" ht="23.25" thickBot="1">
      <c r="A89" s="883" t="s">
        <v>1080</v>
      </c>
      <c r="B89" s="882"/>
      <c r="C89" s="881" t="s">
        <v>1081</v>
      </c>
      <c r="D89" s="880" t="s">
        <v>777</v>
      </c>
      <c r="E89" s="880" t="s">
        <v>1082</v>
      </c>
      <c r="F89" s="879" t="s">
        <v>1083</v>
      </c>
      <c r="G89" s="878" t="s">
        <v>1084</v>
      </c>
    </row>
    <row r="90" spans="1:7" ht="15">
      <c r="A90" s="353"/>
      <c r="B90" s="354"/>
      <c r="C90" s="355" t="s">
        <v>1116</v>
      </c>
      <c r="D90" s="354"/>
      <c r="E90" s="354"/>
      <c r="F90" s="354"/>
      <c r="G90" s="356"/>
    </row>
    <row r="91" spans="1:7" ht="33.75">
      <c r="A91" s="357">
        <v>1</v>
      </c>
      <c r="B91" s="358"/>
      <c r="C91" s="359" t="s">
        <v>1117</v>
      </c>
      <c r="D91" s="358" t="s">
        <v>17</v>
      </c>
      <c r="E91" s="360">
        <v>1</v>
      </c>
      <c r="F91" s="1245"/>
      <c r="G91" s="362">
        <f aca="true" t="shared" si="3" ref="G91:G115">E91*F91</f>
        <v>0</v>
      </c>
    </row>
    <row r="92" spans="1:7" ht="12.75">
      <c r="A92" s="357">
        <v>2</v>
      </c>
      <c r="B92" s="358"/>
      <c r="C92" s="359" t="s">
        <v>1118</v>
      </c>
      <c r="D92" s="358" t="s">
        <v>15</v>
      </c>
      <c r="E92" s="360">
        <v>1</v>
      </c>
      <c r="F92" s="1245"/>
      <c r="G92" s="362">
        <f t="shared" si="3"/>
        <v>0</v>
      </c>
    </row>
    <row r="93" spans="1:7" ht="12.75">
      <c r="A93" s="357">
        <v>3</v>
      </c>
      <c r="B93" s="358"/>
      <c r="C93" s="359" t="s">
        <v>1085</v>
      </c>
      <c r="D93" s="358" t="s">
        <v>15</v>
      </c>
      <c r="E93" s="360">
        <v>29</v>
      </c>
      <c r="F93" s="1245"/>
      <c r="G93" s="362">
        <f t="shared" si="3"/>
        <v>0</v>
      </c>
    </row>
    <row r="94" spans="1:7" ht="12.75">
      <c r="A94" s="357">
        <v>4</v>
      </c>
      <c r="B94" s="358"/>
      <c r="C94" s="359" t="s">
        <v>1087</v>
      </c>
      <c r="D94" s="358" t="s">
        <v>15</v>
      </c>
      <c r="E94" s="360">
        <f>SUM(E93:E93)</f>
        <v>29</v>
      </c>
      <c r="F94" s="1245"/>
      <c r="G94" s="362">
        <f t="shared" si="3"/>
        <v>0</v>
      </c>
    </row>
    <row r="95" spans="1:7" ht="12.75">
      <c r="A95" s="357">
        <v>5</v>
      </c>
      <c r="B95" s="358"/>
      <c r="C95" s="359" t="s">
        <v>1119</v>
      </c>
      <c r="D95" s="358" t="s">
        <v>14</v>
      </c>
      <c r="E95" s="360">
        <v>10</v>
      </c>
      <c r="F95" s="1245"/>
      <c r="G95" s="362">
        <f t="shared" si="3"/>
        <v>0</v>
      </c>
    </row>
    <row r="96" spans="1:7" ht="12.75">
      <c r="A96" s="357">
        <v>6</v>
      </c>
      <c r="B96" s="358"/>
      <c r="C96" s="359" t="s">
        <v>1088</v>
      </c>
      <c r="D96" s="358" t="s">
        <v>14</v>
      </c>
      <c r="E96" s="360">
        <v>164</v>
      </c>
      <c r="F96" s="1245"/>
      <c r="G96" s="362">
        <f t="shared" si="3"/>
        <v>0</v>
      </c>
    </row>
    <row r="97" spans="1:13" ht="12.75">
      <c r="A97" s="357">
        <v>7</v>
      </c>
      <c r="B97" s="358"/>
      <c r="C97" s="359" t="s">
        <v>1089</v>
      </c>
      <c r="D97" s="358" t="s">
        <v>14</v>
      </c>
      <c r="E97" s="360">
        <v>126</v>
      </c>
      <c r="F97" s="1245"/>
      <c r="G97" s="362">
        <f t="shared" si="3"/>
        <v>0</v>
      </c>
      <c r="M97" t="s">
        <v>781</v>
      </c>
    </row>
    <row r="98" spans="1:7" ht="12.75">
      <c r="A98" s="357">
        <v>8</v>
      </c>
      <c r="B98" s="358"/>
      <c r="C98" s="359" t="s">
        <v>1114</v>
      </c>
      <c r="D98" s="358" t="s">
        <v>14</v>
      </c>
      <c r="E98" s="360">
        <v>36</v>
      </c>
      <c r="F98" s="1245"/>
      <c r="G98" s="362">
        <f t="shared" si="3"/>
        <v>0</v>
      </c>
    </row>
    <row r="99" spans="1:7" ht="12.75">
      <c r="A99" s="357">
        <v>9</v>
      </c>
      <c r="B99" s="358"/>
      <c r="C99" s="359" t="s">
        <v>1093</v>
      </c>
      <c r="D99" s="360" t="s">
        <v>14</v>
      </c>
      <c r="E99" s="360">
        <v>35</v>
      </c>
      <c r="F99" s="1245"/>
      <c r="G99" s="362">
        <f t="shared" si="3"/>
        <v>0</v>
      </c>
    </row>
    <row r="100" spans="1:7" ht="12.75">
      <c r="A100" s="357">
        <v>10</v>
      </c>
      <c r="B100" s="358"/>
      <c r="C100" s="359" t="s">
        <v>1094</v>
      </c>
      <c r="D100" s="360" t="s">
        <v>14</v>
      </c>
      <c r="E100" s="360">
        <v>84</v>
      </c>
      <c r="F100" s="1245"/>
      <c r="G100" s="362">
        <f t="shared" si="3"/>
        <v>0</v>
      </c>
    </row>
    <row r="101" spans="1:7" ht="12.75">
      <c r="A101" s="357">
        <v>11</v>
      </c>
      <c r="B101" s="358"/>
      <c r="C101" s="359" t="s">
        <v>1095</v>
      </c>
      <c r="D101" s="358" t="s">
        <v>14</v>
      </c>
      <c r="E101" s="360">
        <v>27</v>
      </c>
      <c r="F101" s="1245"/>
      <c r="G101" s="362">
        <f t="shared" si="3"/>
        <v>0</v>
      </c>
    </row>
    <row r="102" spans="1:7" ht="12.75">
      <c r="A102" s="357">
        <v>12</v>
      </c>
      <c r="B102" s="358"/>
      <c r="C102" s="359" t="s">
        <v>1096</v>
      </c>
      <c r="D102" s="358" t="s">
        <v>411</v>
      </c>
      <c r="E102" s="360">
        <v>38</v>
      </c>
      <c r="F102" s="1245"/>
      <c r="G102" s="362">
        <f t="shared" si="3"/>
        <v>0</v>
      </c>
    </row>
    <row r="103" spans="1:7" ht="12.75">
      <c r="A103" s="357">
        <v>13</v>
      </c>
      <c r="B103" s="358"/>
      <c r="C103" s="359" t="s">
        <v>1097</v>
      </c>
      <c r="D103" s="360" t="s">
        <v>14</v>
      </c>
      <c r="E103" s="360">
        <v>25</v>
      </c>
      <c r="F103" s="1245"/>
      <c r="G103" s="362">
        <f t="shared" si="3"/>
        <v>0</v>
      </c>
    </row>
    <row r="104" spans="1:7" ht="12.75">
      <c r="A104" s="357">
        <v>14</v>
      </c>
      <c r="B104" s="358" t="s">
        <v>1098</v>
      </c>
      <c r="C104" s="364" t="s">
        <v>1099</v>
      </c>
      <c r="D104" s="358" t="s">
        <v>15</v>
      </c>
      <c r="E104" s="360">
        <v>1</v>
      </c>
      <c r="F104" s="1245"/>
      <c r="G104" s="362">
        <f t="shared" si="3"/>
        <v>0</v>
      </c>
    </row>
    <row r="105" spans="1:7" ht="22.5">
      <c r="A105" s="357">
        <v>15</v>
      </c>
      <c r="B105" s="367" t="s">
        <v>1100</v>
      </c>
      <c r="C105" s="359" t="s">
        <v>1101</v>
      </c>
      <c r="D105" s="365" t="s">
        <v>15</v>
      </c>
      <c r="E105" s="366">
        <v>12</v>
      </c>
      <c r="F105" s="1245"/>
      <c r="G105" s="362">
        <f t="shared" si="3"/>
        <v>0</v>
      </c>
    </row>
    <row r="106" spans="1:7" ht="12.75">
      <c r="A106" s="357">
        <v>16</v>
      </c>
      <c r="B106" s="367"/>
      <c r="C106" s="359" t="s">
        <v>1102</v>
      </c>
      <c r="D106" s="365" t="s">
        <v>15</v>
      </c>
      <c r="E106" s="366">
        <v>1</v>
      </c>
      <c r="F106" s="1245"/>
      <c r="G106" s="362">
        <f t="shared" si="3"/>
        <v>0</v>
      </c>
    </row>
    <row r="107" spans="1:7" ht="33.75">
      <c r="A107" s="357">
        <v>17</v>
      </c>
      <c r="B107" s="367"/>
      <c r="C107" s="359" t="s">
        <v>1103</v>
      </c>
      <c r="D107" s="365" t="s">
        <v>15</v>
      </c>
      <c r="E107" s="366">
        <v>1</v>
      </c>
      <c r="F107" s="1245"/>
      <c r="G107" s="362">
        <f t="shared" si="3"/>
        <v>0</v>
      </c>
    </row>
    <row r="108" spans="1:7" ht="12.75">
      <c r="A108" s="357">
        <v>18</v>
      </c>
      <c r="B108" s="367"/>
      <c r="C108" s="359" t="s">
        <v>1104</v>
      </c>
      <c r="D108" s="365" t="s">
        <v>15</v>
      </c>
      <c r="E108" s="366">
        <v>2</v>
      </c>
      <c r="F108" s="1245"/>
      <c r="G108" s="362">
        <f t="shared" si="3"/>
        <v>0</v>
      </c>
    </row>
    <row r="109" spans="1:7" ht="12.75">
      <c r="A109" s="357">
        <v>19</v>
      </c>
      <c r="B109" s="367"/>
      <c r="C109" s="359" t="s">
        <v>1106</v>
      </c>
      <c r="D109" s="365" t="s">
        <v>17</v>
      </c>
      <c r="E109" s="366">
        <v>1</v>
      </c>
      <c r="F109" s="1245"/>
      <c r="G109" s="362">
        <f t="shared" si="3"/>
        <v>0</v>
      </c>
    </row>
    <row r="110" spans="1:7" ht="12.75" customHeight="1">
      <c r="A110" s="357">
        <v>20</v>
      </c>
      <c r="B110" s="358"/>
      <c r="C110" s="359" t="s">
        <v>1120</v>
      </c>
      <c r="D110" s="358" t="s">
        <v>1107</v>
      </c>
      <c r="E110" s="360">
        <v>150</v>
      </c>
      <c r="F110" s="1245"/>
      <c r="G110" s="362">
        <f t="shared" si="3"/>
        <v>0</v>
      </c>
    </row>
    <row r="111" spans="1:7" ht="12.75">
      <c r="A111" s="357">
        <v>21</v>
      </c>
      <c r="B111" s="358"/>
      <c r="C111" s="359" t="s">
        <v>1108</v>
      </c>
      <c r="D111" s="358" t="s">
        <v>17</v>
      </c>
      <c r="E111" s="360">
        <v>1</v>
      </c>
      <c r="F111" s="1245"/>
      <c r="G111" s="362">
        <f t="shared" si="3"/>
        <v>0</v>
      </c>
    </row>
    <row r="112" spans="1:7" ht="12.75">
      <c r="A112" s="357">
        <v>22</v>
      </c>
      <c r="B112" s="367"/>
      <c r="C112" s="364" t="s">
        <v>464</v>
      </c>
      <c r="D112" s="358" t="s">
        <v>1107</v>
      </c>
      <c r="E112" s="360">
        <v>3</v>
      </c>
      <c r="F112" s="1245"/>
      <c r="G112" s="362">
        <f t="shared" si="3"/>
        <v>0</v>
      </c>
    </row>
    <row r="113" spans="1:7" ht="12.75">
      <c r="A113" s="357">
        <v>23</v>
      </c>
      <c r="B113" s="367"/>
      <c r="C113" s="359" t="s">
        <v>1109</v>
      </c>
      <c r="D113" s="358" t="s">
        <v>17</v>
      </c>
      <c r="E113" s="360">
        <v>1</v>
      </c>
      <c r="F113" s="1245"/>
      <c r="G113" s="362">
        <f t="shared" si="3"/>
        <v>0</v>
      </c>
    </row>
    <row r="114" spans="1:7" ht="12.75" customHeight="1">
      <c r="A114" s="357">
        <v>24</v>
      </c>
      <c r="B114" s="358"/>
      <c r="C114" s="359" t="s">
        <v>1110</v>
      </c>
      <c r="D114" s="358" t="s">
        <v>17</v>
      </c>
      <c r="E114" s="360">
        <v>6</v>
      </c>
      <c r="F114" s="1245"/>
      <c r="G114" s="362">
        <f t="shared" si="3"/>
        <v>0</v>
      </c>
    </row>
    <row r="115" spans="1:7" ht="12.75" customHeight="1">
      <c r="A115" s="357">
        <v>25</v>
      </c>
      <c r="B115" s="358"/>
      <c r="C115" s="359" t="s">
        <v>1111</v>
      </c>
      <c r="D115" s="358" t="s">
        <v>17</v>
      </c>
      <c r="E115" s="360">
        <v>3</v>
      </c>
      <c r="F115" s="1245"/>
      <c r="G115" s="362">
        <f t="shared" si="3"/>
        <v>0</v>
      </c>
    </row>
    <row r="116" spans="1:7" ht="13.5" thickBot="1">
      <c r="A116" s="369"/>
      <c r="G116" s="877"/>
    </row>
    <row r="117" spans="1:7" ht="16.5" thickBot="1">
      <c r="A117" s="891"/>
      <c r="B117" s="872"/>
      <c r="C117" s="873" t="s">
        <v>3369</v>
      </c>
      <c r="D117" s="872"/>
      <c r="E117" s="872"/>
      <c r="F117" s="872"/>
      <c r="G117" s="892">
        <f>SUM(G91:G116)</f>
        <v>0</v>
      </c>
    </row>
    <row r="118" spans="1:7" ht="21" customHeight="1" thickBot="1">
      <c r="A118" s="866"/>
      <c r="B118" s="866"/>
      <c r="C118" s="868"/>
      <c r="D118" s="866"/>
      <c r="E118" s="867"/>
      <c r="F118" s="867"/>
      <c r="G118" s="866"/>
    </row>
    <row r="119" spans="1:7" ht="23.25" thickBot="1">
      <c r="A119" s="883" t="s">
        <v>1080</v>
      </c>
      <c r="B119" s="882"/>
      <c r="C119" s="881" t="s">
        <v>1081</v>
      </c>
      <c r="D119" s="880" t="s">
        <v>777</v>
      </c>
      <c r="E119" s="880" t="s">
        <v>1082</v>
      </c>
      <c r="F119" s="879" t="s">
        <v>1083</v>
      </c>
      <c r="G119" s="878" t="s">
        <v>1084</v>
      </c>
    </row>
    <row r="120" spans="1:7" ht="15">
      <c r="A120" s="353"/>
      <c r="B120" s="354"/>
      <c r="C120" s="355" t="s">
        <v>767</v>
      </c>
      <c r="D120" s="354"/>
      <c r="E120" s="354"/>
      <c r="F120" s="354"/>
      <c r="G120" s="356"/>
    </row>
    <row r="121" spans="1:7" ht="33.75">
      <c r="A121" s="357">
        <v>1</v>
      </c>
      <c r="B121" s="358"/>
      <c r="C121" s="359" t="s">
        <v>1121</v>
      </c>
      <c r="D121" s="358" t="s">
        <v>17</v>
      </c>
      <c r="E121" s="360">
        <v>1</v>
      </c>
      <c r="F121" s="1245"/>
      <c r="G121" s="362">
        <f aca="true" t="shared" si="4" ref="G121:G145">E121*F121</f>
        <v>0</v>
      </c>
    </row>
    <row r="122" spans="1:7" ht="12.75">
      <c r="A122" s="357">
        <v>2</v>
      </c>
      <c r="B122" s="358"/>
      <c r="C122" s="359" t="s">
        <v>1118</v>
      </c>
      <c r="D122" s="358" t="s">
        <v>15</v>
      </c>
      <c r="E122" s="360">
        <v>1</v>
      </c>
      <c r="F122" s="1245"/>
      <c r="G122" s="362">
        <f t="shared" si="4"/>
        <v>0</v>
      </c>
    </row>
    <row r="123" spans="1:7" ht="12.75">
      <c r="A123" s="357">
        <v>3</v>
      </c>
      <c r="B123" s="358"/>
      <c r="C123" s="359" t="s">
        <v>1085</v>
      </c>
      <c r="D123" s="358" t="s">
        <v>15</v>
      </c>
      <c r="E123" s="360">
        <v>37</v>
      </c>
      <c r="F123" s="1245"/>
      <c r="G123" s="362">
        <f t="shared" si="4"/>
        <v>0</v>
      </c>
    </row>
    <row r="124" spans="1:7" ht="12.75">
      <c r="A124" s="357">
        <v>4</v>
      </c>
      <c r="B124" s="358"/>
      <c r="C124" s="359" t="s">
        <v>1087</v>
      </c>
      <c r="D124" s="358" t="s">
        <v>15</v>
      </c>
      <c r="E124" s="360">
        <v>40</v>
      </c>
      <c r="F124" s="1245"/>
      <c r="G124" s="362">
        <f t="shared" si="4"/>
        <v>0</v>
      </c>
    </row>
    <row r="125" spans="1:7" ht="12.75">
      <c r="A125" s="357">
        <v>5</v>
      </c>
      <c r="B125" s="358"/>
      <c r="C125" s="359" t="s">
        <v>1119</v>
      </c>
      <c r="D125" s="358" t="s">
        <v>14</v>
      </c>
      <c r="E125" s="360">
        <v>10</v>
      </c>
      <c r="F125" s="1245"/>
      <c r="G125" s="362">
        <f t="shared" si="4"/>
        <v>0</v>
      </c>
    </row>
    <row r="126" spans="1:7" ht="12.75">
      <c r="A126" s="357">
        <v>6</v>
      </c>
      <c r="B126" s="358"/>
      <c r="C126" s="359" t="s">
        <v>1088</v>
      </c>
      <c r="D126" s="358" t="s">
        <v>14</v>
      </c>
      <c r="E126" s="360">
        <v>156</v>
      </c>
      <c r="F126" s="1245"/>
      <c r="G126" s="362">
        <f t="shared" si="4"/>
        <v>0</v>
      </c>
    </row>
    <row r="127" spans="1:7" ht="12.75">
      <c r="A127" s="357">
        <v>7</v>
      </c>
      <c r="B127" s="358"/>
      <c r="C127" s="359" t="s">
        <v>1089</v>
      </c>
      <c r="D127" s="358" t="s">
        <v>14</v>
      </c>
      <c r="E127" s="360">
        <v>134</v>
      </c>
      <c r="F127" s="1245"/>
      <c r="G127" s="362">
        <f t="shared" si="4"/>
        <v>0</v>
      </c>
    </row>
    <row r="128" spans="1:7" ht="12.75">
      <c r="A128" s="357">
        <v>8</v>
      </c>
      <c r="B128" s="358"/>
      <c r="C128" s="359" t="s">
        <v>1114</v>
      </c>
      <c r="D128" s="358" t="s">
        <v>14</v>
      </c>
      <c r="E128" s="360">
        <v>45</v>
      </c>
      <c r="F128" s="1245"/>
      <c r="G128" s="362">
        <f t="shared" si="4"/>
        <v>0</v>
      </c>
    </row>
    <row r="129" spans="1:7" ht="12.75">
      <c r="A129" s="357">
        <v>9</v>
      </c>
      <c r="B129" s="358"/>
      <c r="C129" s="359" t="s">
        <v>1093</v>
      </c>
      <c r="D129" s="360" t="s">
        <v>14</v>
      </c>
      <c r="E129" s="360">
        <v>35</v>
      </c>
      <c r="F129" s="1245"/>
      <c r="G129" s="362">
        <f t="shared" si="4"/>
        <v>0</v>
      </c>
    </row>
    <row r="130" spans="1:7" ht="12.75">
      <c r="A130" s="357">
        <v>10</v>
      </c>
      <c r="B130" s="358"/>
      <c r="C130" s="359" t="s">
        <v>1094</v>
      </c>
      <c r="D130" s="360" t="s">
        <v>14</v>
      </c>
      <c r="E130" s="360">
        <v>135</v>
      </c>
      <c r="F130" s="1245"/>
      <c r="G130" s="362">
        <f t="shared" si="4"/>
        <v>0</v>
      </c>
    </row>
    <row r="131" spans="1:7" ht="12.75">
      <c r="A131" s="357">
        <v>11</v>
      </c>
      <c r="B131" s="358"/>
      <c r="C131" s="359" t="s">
        <v>1095</v>
      </c>
      <c r="D131" s="358" t="s">
        <v>411</v>
      </c>
      <c r="E131" s="360">
        <v>36</v>
      </c>
      <c r="F131" s="1245"/>
      <c r="G131" s="362">
        <f t="shared" si="4"/>
        <v>0</v>
      </c>
    </row>
    <row r="132" spans="1:7" ht="12.75">
      <c r="A132" s="357">
        <v>12</v>
      </c>
      <c r="B132" s="358"/>
      <c r="C132" s="359" t="s">
        <v>1096</v>
      </c>
      <c r="D132" s="358" t="s">
        <v>411</v>
      </c>
      <c r="E132" s="360">
        <v>51</v>
      </c>
      <c r="F132" s="1245"/>
      <c r="G132" s="362">
        <f t="shared" si="4"/>
        <v>0</v>
      </c>
    </row>
    <row r="133" spans="1:7" ht="12.75">
      <c r="A133" s="357">
        <v>13</v>
      </c>
      <c r="B133" s="358"/>
      <c r="C133" s="359" t="s">
        <v>1097</v>
      </c>
      <c r="D133" s="360" t="s">
        <v>14</v>
      </c>
      <c r="E133" s="360">
        <v>35</v>
      </c>
      <c r="F133" s="1245"/>
      <c r="G133" s="362">
        <f t="shared" si="4"/>
        <v>0</v>
      </c>
    </row>
    <row r="134" spans="1:7" ht="12.75">
      <c r="A134" s="357">
        <v>14</v>
      </c>
      <c r="B134" s="358" t="s">
        <v>1098</v>
      </c>
      <c r="C134" s="364" t="s">
        <v>1099</v>
      </c>
      <c r="D134" s="358" t="s">
        <v>15</v>
      </c>
      <c r="E134" s="360">
        <v>1</v>
      </c>
      <c r="F134" s="1245"/>
      <c r="G134" s="362">
        <f t="shared" si="4"/>
        <v>0</v>
      </c>
    </row>
    <row r="135" spans="1:7" ht="22.5">
      <c r="A135" s="357">
        <v>15</v>
      </c>
      <c r="B135" s="358" t="s">
        <v>1100</v>
      </c>
      <c r="C135" s="359" t="s">
        <v>1101</v>
      </c>
      <c r="D135" s="365" t="s">
        <v>15</v>
      </c>
      <c r="E135" s="366">
        <v>17</v>
      </c>
      <c r="F135" s="1245"/>
      <c r="G135" s="362">
        <f t="shared" si="4"/>
        <v>0</v>
      </c>
    </row>
    <row r="136" spans="1:7" ht="12.75">
      <c r="A136" s="357">
        <v>16</v>
      </c>
      <c r="B136" s="358"/>
      <c r="C136" s="359" t="s">
        <v>1102</v>
      </c>
      <c r="D136" s="365" t="s">
        <v>15</v>
      </c>
      <c r="E136" s="366">
        <v>1</v>
      </c>
      <c r="F136" s="1245"/>
      <c r="G136" s="362">
        <f t="shared" si="4"/>
        <v>0</v>
      </c>
    </row>
    <row r="137" spans="1:7" ht="33.75">
      <c r="A137" s="357">
        <v>17</v>
      </c>
      <c r="B137" s="358"/>
      <c r="C137" s="359" t="s">
        <v>1103</v>
      </c>
      <c r="D137" s="365" t="s">
        <v>15</v>
      </c>
      <c r="E137" s="366">
        <v>2</v>
      </c>
      <c r="F137" s="1245"/>
      <c r="G137" s="362">
        <f t="shared" si="4"/>
        <v>0</v>
      </c>
    </row>
    <row r="138" spans="1:7" ht="12.75">
      <c r="A138" s="357">
        <v>18</v>
      </c>
      <c r="B138" s="358"/>
      <c r="C138" s="359" t="s">
        <v>1104</v>
      </c>
      <c r="D138" s="365" t="s">
        <v>15</v>
      </c>
      <c r="E138" s="366">
        <v>2</v>
      </c>
      <c r="F138" s="1245"/>
      <c r="G138" s="362">
        <f t="shared" si="4"/>
        <v>0</v>
      </c>
    </row>
    <row r="139" spans="1:7" ht="12.75">
      <c r="A139" s="357">
        <v>19</v>
      </c>
      <c r="B139" s="358"/>
      <c r="C139" s="359" t="s">
        <v>1106</v>
      </c>
      <c r="D139" s="365" t="s">
        <v>17</v>
      </c>
      <c r="E139" s="366">
        <v>1</v>
      </c>
      <c r="F139" s="1245"/>
      <c r="G139" s="362">
        <f t="shared" si="4"/>
        <v>0</v>
      </c>
    </row>
    <row r="140" spans="1:7" ht="12.75">
      <c r="A140" s="357">
        <v>20</v>
      </c>
      <c r="B140" s="358"/>
      <c r="C140" s="359" t="s">
        <v>1122</v>
      </c>
      <c r="D140" s="358" t="s">
        <v>1107</v>
      </c>
      <c r="E140" s="360">
        <v>180</v>
      </c>
      <c r="F140" s="1245"/>
      <c r="G140" s="362">
        <f t="shared" si="4"/>
        <v>0</v>
      </c>
    </row>
    <row r="141" spans="1:7" ht="12.75">
      <c r="A141" s="357">
        <v>21</v>
      </c>
      <c r="B141" s="358"/>
      <c r="C141" s="359" t="s">
        <v>1108</v>
      </c>
      <c r="D141" s="358" t="s">
        <v>17</v>
      </c>
      <c r="E141" s="360">
        <v>1</v>
      </c>
      <c r="F141" s="1245"/>
      <c r="G141" s="362">
        <f t="shared" si="4"/>
        <v>0</v>
      </c>
    </row>
    <row r="142" spans="1:7" ht="12.75">
      <c r="A142" s="357">
        <v>22</v>
      </c>
      <c r="B142" s="367"/>
      <c r="C142" s="364" t="s">
        <v>464</v>
      </c>
      <c r="D142" s="358" t="s">
        <v>1107</v>
      </c>
      <c r="E142" s="360">
        <v>3</v>
      </c>
      <c r="F142" s="1245"/>
      <c r="G142" s="362">
        <f t="shared" si="4"/>
        <v>0</v>
      </c>
    </row>
    <row r="143" spans="1:7" ht="12.75">
      <c r="A143" s="357">
        <v>23</v>
      </c>
      <c r="B143" s="367"/>
      <c r="C143" s="359" t="s">
        <v>1109</v>
      </c>
      <c r="D143" s="358" t="s">
        <v>17</v>
      </c>
      <c r="E143" s="360">
        <v>1</v>
      </c>
      <c r="F143" s="1245"/>
      <c r="G143" s="362">
        <f t="shared" si="4"/>
        <v>0</v>
      </c>
    </row>
    <row r="144" spans="1:7" ht="12.75">
      <c r="A144" s="357">
        <v>24</v>
      </c>
      <c r="B144" s="370"/>
      <c r="C144" s="359" t="s">
        <v>1110</v>
      </c>
      <c r="D144" s="358" t="s">
        <v>17</v>
      </c>
      <c r="E144" s="360">
        <v>6</v>
      </c>
      <c r="F144" s="1245"/>
      <c r="G144" s="362">
        <f t="shared" si="4"/>
        <v>0</v>
      </c>
    </row>
    <row r="145" spans="1:7" ht="12.75">
      <c r="A145" s="357">
        <v>25</v>
      </c>
      <c r="B145" s="368"/>
      <c r="C145" s="359" t="s">
        <v>1111</v>
      </c>
      <c r="D145" s="358" t="s">
        <v>17</v>
      </c>
      <c r="E145" s="360">
        <v>3</v>
      </c>
      <c r="F145" s="1245"/>
      <c r="G145" s="362">
        <f t="shared" si="4"/>
        <v>0</v>
      </c>
    </row>
    <row r="146" spans="1:7" ht="13.5" thickBot="1">
      <c r="A146" s="369"/>
      <c r="G146" s="877"/>
    </row>
    <row r="147" spans="1:7" ht="16.5" thickBot="1">
      <c r="A147" s="891"/>
      <c r="B147" s="872"/>
      <c r="C147" s="873" t="s">
        <v>3369</v>
      </c>
      <c r="D147" s="872"/>
      <c r="E147" s="872"/>
      <c r="F147" s="872"/>
      <c r="G147" s="892">
        <f>SUM(G121:G146)</f>
        <v>0</v>
      </c>
    </row>
    <row r="148" spans="1:7" ht="21" customHeight="1" thickBot="1">
      <c r="A148" s="866"/>
      <c r="B148" s="866"/>
      <c r="C148" s="868"/>
      <c r="D148" s="866"/>
      <c r="E148" s="867"/>
      <c r="F148" s="867"/>
      <c r="G148" s="866"/>
    </row>
    <row r="149" spans="1:7" ht="23.25" thickBot="1">
      <c r="A149" s="883" t="s">
        <v>1080</v>
      </c>
      <c r="B149" s="882"/>
      <c r="C149" s="881" t="s">
        <v>1081</v>
      </c>
      <c r="D149" s="880" t="s">
        <v>777</v>
      </c>
      <c r="E149" s="880" t="s">
        <v>1082</v>
      </c>
      <c r="F149" s="879" t="s">
        <v>1083</v>
      </c>
      <c r="G149" s="878" t="s">
        <v>1084</v>
      </c>
    </row>
    <row r="150" spans="1:7" ht="15">
      <c r="A150" s="353"/>
      <c r="B150" s="354"/>
      <c r="C150" s="355" t="s">
        <v>766</v>
      </c>
      <c r="D150" s="354"/>
      <c r="E150" s="354"/>
      <c r="F150" s="354"/>
      <c r="G150" s="356"/>
    </row>
    <row r="151" spans="1:7" ht="33.75">
      <c r="A151" s="357">
        <v>1</v>
      </c>
      <c r="B151" s="358"/>
      <c r="C151" s="359" t="s">
        <v>1123</v>
      </c>
      <c r="D151" s="358" t="s">
        <v>17</v>
      </c>
      <c r="E151" s="360">
        <v>1</v>
      </c>
      <c r="F151" s="1245"/>
      <c r="G151" s="362">
        <f aca="true" t="shared" si="5" ref="G151:G179">E151*F151</f>
        <v>0</v>
      </c>
    </row>
    <row r="152" spans="1:7" ht="12.75">
      <c r="A152" s="357">
        <v>2</v>
      </c>
      <c r="B152" s="358"/>
      <c r="C152" s="359" t="s">
        <v>1118</v>
      </c>
      <c r="D152" s="358" t="s">
        <v>15</v>
      </c>
      <c r="E152" s="360">
        <v>1</v>
      </c>
      <c r="F152" s="1245"/>
      <c r="G152" s="362">
        <f t="shared" si="5"/>
        <v>0</v>
      </c>
    </row>
    <row r="153" spans="1:7" ht="12.75">
      <c r="A153" s="357">
        <v>3</v>
      </c>
      <c r="B153" s="358"/>
      <c r="C153" s="359" t="s">
        <v>1085</v>
      </c>
      <c r="D153" s="358" t="s">
        <v>15</v>
      </c>
      <c r="E153" s="360">
        <v>34</v>
      </c>
      <c r="F153" s="1245"/>
      <c r="G153" s="362">
        <f t="shared" si="5"/>
        <v>0</v>
      </c>
    </row>
    <row r="154" spans="1:7" ht="22.5">
      <c r="A154" s="357">
        <v>4</v>
      </c>
      <c r="B154" s="358"/>
      <c r="C154" s="359" t="s">
        <v>1086</v>
      </c>
      <c r="D154" s="358" t="s">
        <v>15</v>
      </c>
      <c r="E154" s="360">
        <v>3</v>
      </c>
      <c r="F154" s="1245"/>
      <c r="G154" s="362">
        <f t="shared" si="5"/>
        <v>0</v>
      </c>
    </row>
    <row r="155" spans="1:7" ht="12.75">
      <c r="A155" s="357">
        <v>5</v>
      </c>
      <c r="B155" s="358"/>
      <c r="C155" s="359" t="s">
        <v>1124</v>
      </c>
      <c r="D155" s="358" t="s">
        <v>15</v>
      </c>
      <c r="E155" s="360">
        <v>1</v>
      </c>
      <c r="F155" s="1245"/>
      <c r="G155" s="362">
        <f t="shared" si="5"/>
        <v>0</v>
      </c>
    </row>
    <row r="156" spans="1:7" ht="12.75">
      <c r="A156" s="357">
        <v>6</v>
      </c>
      <c r="B156" s="358"/>
      <c r="C156" s="359" t="s">
        <v>1087</v>
      </c>
      <c r="D156" s="358" t="s">
        <v>15</v>
      </c>
      <c r="E156" s="360">
        <v>46</v>
      </c>
      <c r="F156" s="1245"/>
      <c r="G156" s="362">
        <f t="shared" si="5"/>
        <v>0</v>
      </c>
    </row>
    <row r="157" spans="1:7" ht="12.75">
      <c r="A157" s="357">
        <v>7</v>
      </c>
      <c r="B157" s="358"/>
      <c r="C157" s="359" t="s">
        <v>1119</v>
      </c>
      <c r="D157" s="358" t="s">
        <v>14</v>
      </c>
      <c r="E157" s="360">
        <v>10</v>
      </c>
      <c r="F157" s="1245"/>
      <c r="G157" s="362">
        <f t="shared" si="5"/>
        <v>0</v>
      </c>
    </row>
    <row r="158" spans="1:7" ht="12.75">
      <c r="A158" s="357">
        <v>8</v>
      </c>
      <c r="B158" s="358"/>
      <c r="C158" s="359" t="s">
        <v>1088</v>
      </c>
      <c r="D158" s="358" t="s">
        <v>14</v>
      </c>
      <c r="E158" s="360">
        <v>214</v>
      </c>
      <c r="F158" s="1245"/>
      <c r="G158" s="362">
        <f t="shared" si="5"/>
        <v>0</v>
      </c>
    </row>
    <row r="159" spans="1:7" ht="12.75">
      <c r="A159" s="357">
        <v>9</v>
      </c>
      <c r="B159" s="358"/>
      <c r="C159" s="359" t="s">
        <v>1089</v>
      </c>
      <c r="D159" s="358" t="s">
        <v>14</v>
      </c>
      <c r="E159" s="360">
        <v>185</v>
      </c>
      <c r="F159" s="1245"/>
      <c r="G159" s="362">
        <f t="shared" si="5"/>
        <v>0</v>
      </c>
    </row>
    <row r="160" spans="1:7" ht="12.75">
      <c r="A160" s="357">
        <v>10</v>
      </c>
      <c r="B160" s="358"/>
      <c r="C160" s="359" t="s">
        <v>1090</v>
      </c>
      <c r="D160" s="358" t="s">
        <v>14</v>
      </c>
      <c r="E160" s="360">
        <v>25</v>
      </c>
      <c r="F160" s="1245"/>
      <c r="G160" s="362">
        <f t="shared" si="5"/>
        <v>0</v>
      </c>
    </row>
    <row r="161" spans="1:7" ht="12.75">
      <c r="A161" s="357">
        <v>11</v>
      </c>
      <c r="B161" s="358"/>
      <c r="C161" s="359" t="s">
        <v>1114</v>
      </c>
      <c r="D161" s="358" t="s">
        <v>14</v>
      </c>
      <c r="E161" s="360">
        <v>30</v>
      </c>
      <c r="F161" s="1245"/>
      <c r="G161" s="362">
        <f t="shared" si="5"/>
        <v>0</v>
      </c>
    </row>
    <row r="162" spans="1:7" ht="12.75">
      <c r="A162" s="357">
        <v>12</v>
      </c>
      <c r="B162" s="358"/>
      <c r="C162" s="359" t="s">
        <v>1093</v>
      </c>
      <c r="D162" s="360" t="s">
        <v>14</v>
      </c>
      <c r="E162" s="360">
        <v>35</v>
      </c>
      <c r="F162" s="1245"/>
      <c r="G162" s="362">
        <f t="shared" si="5"/>
        <v>0</v>
      </c>
    </row>
    <row r="163" spans="1:7" ht="12.75">
      <c r="A163" s="357">
        <v>13</v>
      </c>
      <c r="B163" s="358"/>
      <c r="C163" s="359" t="s">
        <v>1094</v>
      </c>
      <c r="D163" s="360" t="s">
        <v>14</v>
      </c>
      <c r="E163" s="360">
        <v>135</v>
      </c>
      <c r="F163" s="1245"/>
      <c r="G163" s="362">
        <f t="shared" si="5"/>
        <v>0</v>
      </c>
    </row>
    <row r="164" spans="1:7" ht="12.75">
      <c r="A164" s="357">
        <v>14</v>
      </c>
      <c r="B164" s="358"/>
      <c r="C164" s="359" t="s">
        <v>3372</v>
      </c>
      <c r="D164" s="360" t="s">
        <v>14</v>
      </c>
      <c r="E164" s="360">
        <v>30</v>
      </c>
      <c r="F164" s="1245"/>
      <c r="G164" s="362">
        <f t="shared" si="5"/>
        <v>0</v>
      </c>
    </row>
    <row r="165" spans="1:7" ht="12.75">
      <c r="A165" s="357">
        <v>15</v>
      </c>
      <c r="B165" s="358"/>
      <c r="C165" s="359" t="s">
        <v>1095</v>
      </c>
      <c r="D165" s="358" t="s">
        <v>411</v>
      </c>
      <c r="E165" s="360">
        <v>35</v>
      </c>
      <c r="F165" s="1245"/>
      <c r="G165" s="362">
        <f t="shared" si="5"/>
        <v>0</v>
      </c>
    </row>
    <row r="166" spans="1:7" ht="12.75">
      <c r="A166" s="357">
        <v>16</v>
      </c>
      <c r="B166" s="358"/>
      <c r="C166" s="359" t="s">
        <v>1096</v>
      </c>
      <c r="D166" s="358" t="s">
        <v>411</v>
      </c>
      <c r="E166" s="360">
        <v>51</v>
      </c>
      <c r="F166" s="1245"/>
      <c r="G166" s="362">
        <f t="shared" si="5"/>
        <v>0</v>
      </c>
    </row>
    <row r="167" spans="1:7" ht="12.75">
      <c r="A167" s="357">
        <v>17</v>
      </c>
      <c r="B167" s="358"/>
      <c r="C167" s="359" t="s">
        <v>1097</v>
      </c>
      <c r="D167" s="360" t="s">
        <v>14</v>
      </c>
      <c r="E167" s="360">
        <v>35</v>
      </c>
      <c r="F167" s="1245"/>
      <c r="G167" s="362">
        <f t="shared" si="5"/>
        <v>0</v>
      </c>
    </row>
    <row r="168" spans="1:7" ht="12.75">
      <c r="A168" s="357">
        <v>18</v>
      </c>
      <c r="B168" s="358" t="s">
        <v>1098</v>
      </c>
      <c r="C168" s="364" t="s">
        <v>1099</v>
      </c>
      <c r="D168" s="358" t="s">
        <v>15</v>
      </c>
      <c r="E168" s="360">
        <v>1</v>
      </c>
      <c r="F168" s="1245"/>
      <c r="G168" s="362">
        <f t="shared" si="5"/>
        <v>0</v>
      </c>
    </row>
    <row r="169" spans="1:7" ht="22.5">
      <c r="A169" s="357">
        <v>19</v>
      </c>
      <c r="B169" s="358" t="s">
        <v>1100</v>
      </c>
      <c r="C169" s="359" t="s">
        <v>1101</v>
      </c>
      <c r="D169" s="365" t="s">
        <v>15</v>
      </c>
      <c r="E169" s="366">
        <v>18</v>
      </c>
      <c r="F169" s="1245"/>
      <c r="G169" s="362">
        <f t="shared" si="5"/>
        <v>0</v>
      </c>
    </row>
    <row r="170" spans="1:7" ht="12.75">
      <c r="A170" s="357">
        <v>20</v>
      </c>
      <c r="B170" s="358"/>
      <c r="C170" s="359" t="s">
        <v>1102</v>
      </c>
      <c r="D170" s="365" t="s">
        <v>15</v>
      </c>
      <c r="E170" s="366">
        <v>1</v>
      </c>
      <c r="F170" s="1245"/>
      <c r="G170" s="362">
        <f t="shared" si="5"/>
        <v>0</v>
      </c>
    </row>
    <row r="171" spans="1:7" ht="33.75">
      <c r="A171" s="357">
        <v>21</v>
      </c>
      <c r="B171" s="358"/>
      <c r="C171" s="359" t="s">
        <v>1103</v>
      </c>
      <c r="D171" s="365" t="s">
        <v>15</v>
      </c>
      <c r="E171" s="366">
        <v>2</v>
      </c>
      <c r="F171" s="1245"/>
      <c r="G171" s="362">
        <f t="shared" si="5"/>
        <v>0</v>
      </c>
    </row>
    <row r="172" spans="1:7" ht="12.75">
      <c r="A172" s="357">
        <v>22</v>
      </c>
      <c r="B172" s="358"/>
      <c r="C172" s="359" t="s">
        <v>1104</v>
      </c>
      <c r="D172" s="365" t="s">
        <v>15</v>
      </c>
      <c r="E172" s="366">
        <v>2</v>
      </c>
      <c r="F172" s="1245"/>
      <c r="G172" s="362">
        <f t="shared" si="5"/>
        <v>0</v>
      </c>
    </row>
    <row r="173" spans="1:7" ht="12.75">
      <c r="A173" s="357">
        <v>23</v>
      </c>
      <c r="B173" s="358"/>
      <c r="C173" s="359" t="s">
        <v>1106</v>
      </c>
      <c r="D173" s="365" t="s">
        <v>17</v>
      </c>
      <c r="E173" s="366">
        <v>1</v>
      </c>
      <c r="F173" s="1245"/>
      <c r="G173" s="362">
        <f t="shared" si="5"/>
        <v>0</v>
      </c>
    </row>
    <row r="174" spans="1:7" ht="12.75">
      <c r="A174" s="357">
        <v>24</v>
      </c>
      <c r="B174" s="358"/>
      <c r="C174" s="359" t="s">
        <v>1125</v>
      </c>
      <c r="D174" s="358" t="s">
        <v>1107</v>
      </c>
      <c r="E174" s="360">
        <v>180</v>
      </c>
      <c r="F174" s="1245"/>
      <c r="G174" s="362">
        <f t="shared" si="5"/>
        <v>0</v>
      </c>
    </row>
    <row r="175" spans="1:7" ht="12.75">
      <c r="A175" s="357">
        <v>25</v>
      </c>
      <c r="B175" s="358"/>
      <c r="C175" s="359" t="s">
        <v>1108</v>
      </c>
      <c r="D175" s="358" t="s">
        <v>17</v>
      </c>
      <c r="E175" s="360">
        <v>1</v>
      </c>
      <c r="F175" s="1245"/>
      <c r="G175" s="362">
        <f t="shared" si="5"/>
        <v>0</v>
      </c>
    </row>
    <row r="176" spans="1:7" ht="12.75">
      <c r="A176" s="357">
        <v>26</v>
      </c>
      <c r="B176" s="367"/>
      <c r="C176" s="364" t="s">
        <v>464</v>
      </c>
      <c r="D176" s="358" t="s">
        <v>1107</v>
      </c>
      <c r="E176" s="360">
        <v>3</v>
      </c>
      <c r="F176" s="1245"/>
      <c r="G176" s="362">
        <f t="shared" si="5"/>
        <v>0</v>
      </c>
    </row>
    <row r="177" spans="1:7" ht="12.75">
      <c r="A177" s="357">
        <v>27</v>
      </c>
      <c r="B177" s="367"/>
      <c r="C177" s="359" t="s">
        <v>1109</v>
      </c>
      <c r="D177" s="358" t="s">
        <v>17</v>
      </c>
      <c r="E177" s="360">
        <v>1</v>
      </c>
      <c r="F177" s="1245"/>
      <c r="G177" s="362">
        <f t="shared" si="5"/>
        <v>0</v>
      </c>
    </row>
    <row r="178" spans="1:7" ht="12.75">
      <c r="A178" s="357">
        <v>28</v>
      </c>
      <c r="B178" s="370"/>
      <c r="C178" s="359" t="s">
        <v>1110</v>
      </c>
      <c r="D178" s="358" t="s">
        <v>17</v>
      </c>
      <c r="E178" s="360">
        <v>6</v>
      </c>
      <c r="F178" s="1245"/>
      <c r="G178" s="362">
        <f t="shared" si="5"/>
        <v>0</v>
      </c>
    </row>
    <row r="179" spans="1:7" ht="12.75">
      <c r="A179" s="357">
        <v>29</v>
      </c>
      <c r="B179" s="368"/>
      <c r="C179" s="359" t="s">
        <v>1111</v>
      </c>
      <c r="D179" s="358" t="s">
        <v>17</v>
      </c>
      <c r="E179" s="360">
        <v>3</v>
      </c>
      <c r="F179" s="1245"/>
      <c r="G179" s="362">
        <f t="shared" si="5"/>
        <v>0</v>
      </c>
    </row>
    <row r="180" spans="1:7" ht="13.5" thickBot="1">
      <c r="A180" s="369"/>
      <c r="G180" s="877"/>
    </row>
    <row r="181" spans="1:7" ht="16.5" thickBot="1">
      <c r="A181" s="891"/>
      <c r="B181" s="872"/>
      <c r="C181" s="873" t="s">
        <v>3369</v>
      </c>
      <c r="D181" s="872"/>
      <c r="E181" s="872"/>
      <c r="F181" s="872"/>
      <c r="G181" s="892">
        <f>SUM(G151:G180)</f>
        <v>0</v>
      </c>
    </row>
    <row r="182" spans="1:7" ht="21" customHeight="1" thickBot="1">
      <c r="A182" s="866"/>
      <c r="B182" s="866"/>
      <c r="C182" s="868"/>
      <c r="D182" s="866"/>
      <c r="E182" s="867"/>
      <c r="F182" s="867"/>
      <c r="G182" s="866"/>
    </row>
    <row r="183" spans="1:7" ht="23.25" thickBot="1">
      <c r="A183" s="883" t="s">
        <v>1080</v>
      </c>
      <c r="B183" s="882"/>
      <c r="C183" s="881" t="s">
        <v>1081</v>
      </c>
      <c r="D183" s="880" t="s">
        <v>777</v>
      </c>
      <c r="E183" s="880" t="s">
        <v>1082</v>
      </c>
      <c r="F183" s="879" t="s">
        <v>1083</v>
      </c>
      <c r="G183" s="878" t="s">
        <v>1084</v>
      </c>
    </row>
    <row r="184" spans="1:7" ht="15">
      <c r="A184" s="353"/>
      <c r="B184" s="354"/>
      <c r="C184" s="355" t="s">
        <v>1126</v>
      </c>
      <c r="D184" s="354"/>
      <c r="E184" s="354"/>
      <c r="F184" s="354"/>
      <c r="G184" s="356"/>
    </row>
    <row r="185" spans="1:13" ht="12.75">
      <c r="A185" s="357">
        <v>1</v>
      </c>
      <c r="B185" s="358"/>
      <c r="C185" s="359" t="s">
        <v>1127</v>
      </c>
      <c r="D185" s="358" t="s">
        <v>15</v>
      </c>
      <c r="E185" s="360">
        <v>2</v>
      </c>
      <c r="F185" s="1245"/>
      <c r="G185" s="362">
        <f aca="true" t="shared" si="6" ref="G185:G199">E185*F185</f>
        <v>0</v>
      </c>
      <c r="L185" s="350" t="s">
        <v>781</v>
      </c>
      <c r="M185" s="351" t="s">
        <v>781</v>
      </c>
    </row>
    <row r="186" spans="1:13" ht="12.75">
      <c r="A186" s="357">
        <v>2</v>
      </c>
      <c r="B186" s="358"/>
      <c r="C186" s="359" t="s">
        <v>1085</v>
      </c>
      <c r="D186" s="358" t="s">
        <v>15</v>
      </c>
      <c r="E186" s="360">
        <v>2</v>
      </c>
      <c r="F186" s="1245"/>
      <c r="G186" s="362">
        <f t="shared" si="6"/>
        <v>0</v>
      </c>
      <c r="L186" s="350" t="s">
        <v>781</v>
      </c>
      <c r="M186" s="351" t="s">
        <v>781</v>
      </c>
    </row>
    <row r="187" spans="1:13" ht="12.75">
      <c r="A187" s="357">
        <v>3</v>
      </c>
      <c r="B187" s="358"/>
      <c r="C187" s="359" t="s">
        <v>1087</v>
      </c>
      <c r="D187" s="358" t="s">
        <v>15</v>
      </c>
      <c r="E187" s="360">
        <v>4</v>
      </c>
      <c r="F187" s="1245"/>
      <c r="G187" s="362">
        <f t="shared" si="6"/>
        <v>0</v>
      </c>
      <c r="L187" s="350" t="s">
        <v>781</v>
      </c>
      <c r="M187" s="351" t="s">
        <v>1160</v>
      </c>
    </row>
    <row r="188" spans="1:12" ht="12.75">
      <c r="A188" s="357">
        <v>4</v>
      </c>
      <c r="B188" s="358"/>
      <c r="C188" s="359" t="s">
        <v>1088</v>
      </c>
      <c r="D188" s="358" t="s">
        <v>14</v>
      </c>
      <c r="E188" s="360">
        <v>245</v>
      </c>
      <c r="F188" s="1245"/>
      <c r="G188" s="362">
        <f t="shared" si="6"/>
        <v>0</v>
      </c>
      <c r="L188" s="363"/>
    </row>
    <row r="189" spans="1:7" ht="12.75">
      <c r="A189" s="357">
        <v>5</v>
      </c>
      <c r="B189" s="358"/>
      <c r="C189" s="359" t="s">
        <v>1089</v>
      </c>
      <c r="D189" s="358" t="s">
        <v>14</v>
      </c>
      <c r="E189" s="360">
        <v>184</v>
      </c>
      <c r="F189" s="1245"/>
      <c r="G189" s="362">
        <f t="shared" si="6"/>
        <v>0</v>
      </c>
    </row>
    <row r="190" spans="1:7" ht="12.75">
      <c r="A190" s="357">
        <v>6</v>
      </c>
      <c r="B190" s="358"/>
      <c r="C190" s="359" t="s">
        <v>1095</v>
      </c>
      <c r="D190" s="358" t="s">
        <v>411</v>
      </c>
      <c r="E190" s="360">
        <v>12</v>
      </c>
      <c r="F190" s="1245"/>
      <c r="G190" s="362">
        <f t="shared" si="6"/>
        <v>0</v>
      </c>
    </row>
    <row r="191" spans="1:7" ht="12.75">
      <c r="A191" s="357">
        <v>7</v>
      </c>
      <c r="B191" s="358"/>
      <c r="C191" s="359" t="s">
        <v>1096</v>
      </c>
      <c r="D191" s="358" t="s">
        <v>411</v>
      </c>
      <c r="E191" s="360">
        <v>26</v>
      </c>
      <c r="F191" s="1245"/>
      <c r="G191" s="362">
        <f t="shared" si="6"/>
        <v>0</v>
      </c>
    </row>
    <row r="192" spans="1:7" ht="12.75">
      <c r="A192" s="357">
        <v>8</v>
      </c>
      <c r="B192" s="358"/>
      <c r="C192" s="359" t="s">
        <v>1097</v>
      </c>
      <c r="D192" s="360" t="s">
        <v>14</v>
      </c>
      <c r="E192" s="360">
        <v>15</v>
      </c>
      <c r="F192" s="1245"/>
      <c r="G192" s="362">
        <f t="shared" si="6"/>
        <v>0</v>
      </c>
    </row>
    <row r="193" spans="1:7" ht="22.5">
      <c r="A193" s="357">
        <v>9</v>
      </c>
      <c r="B193" s="358" t="s">
        <v>1128</v>
      </c>
      <c r="C193" s="359" t="s">
        <v>1129</v>
      </c>
      <c r="D193" s="365" t="s">
        <v>15</v>
      </c>
      <c r="E193" s="366">
        <v>3</v>
      </c>
      <c r="F193" s="1245"/>
      <c r="G193" s="362">
        <f t="shared" si="6"/>
        <v>0</v>
      </c>
    </row>
    <row r="194" spans="1:7" ht="12.75">
      <c r="A194" s="357">
        <v>10</v>
      </c>
      <c r="B194" s="358" t="s">
        <v>781</v>
      </c>
      <c r="C194" s="359" t="s">
        <v>1130</v>
      </c>
      <c r="D194" s="358" t="s">
        <v>1107</v>
      </c>
      <c r="E194" s="360">
        <v>25</v>
      </c>
      <c r="F194" s="1245"/>
      <c r="G194" s="362">
        <f t="shared" si="6"/>
        <v>0</v>
      </c>
    </row>
    <row r="195" spans="1:7" ht="12.75">
      <c r="A195" s="357">
        <v>11</v>
      </c>
      <c r="B195" s="358"/>
      <c r="C195" s="359" t="s">
        <v>1108</v>
      </c>
      <c r="D195" s="358" t="s">
        <v>17</v>
      </c>
      <c r="E195" s="360">
        <v>1</v>
      </c>
      <c r="F195" s="1245"/>
      <c r="G195" s="362">
        <f t="shared" si="6"/>
        <v>0</v>
      </c>
    </row>
    <row r="196" spans="1:7" ht="12.75">
      <c r="A196" s="357">
        <v>12</v>
      </c>
      <c r="B196" s="367"/>
      <c r="C196" s="364" t="s">
        <v>464</v>
      </c>
      <c r="D196" s="358" t="s">
        <v>1107</v>
      </c>
      <c r="E196" s="360">
        <v>3</v>
      </c>
      <c r="F196" s="1245"/>
      <c r="G196" s="362">
        <f t="shared" si="6"/>
        <v>0</v>
      </c>
    </row>
    <row r="197" spans="1:7" ht="12.75">
      <c r="A197" s="357">
        <v>13</v>
      </c>
      <c r="B197" s="358" t="s">
        <v>781</v>
      </c>
      <c r="C197" s="359" t="s">
        <v>1109</v>
      </c>
      <c r="D197" s="358" t="s">
        <v>17</v>
      </c>
      <c r="E197" s="360">
        <v>1</v>
      </c>
      <c r="F197" s="1245"/>
      <c r="G197" s="362">
        <f t="shared" si="6"/>
        <v>0</v>
      </c>
    </row>
    <row r="198" spans="1:7" ht="12.75">
      <c r="A198" s="357">
        <v>14</v>
      </c>
      <c r="B198" s="358"/>
      <c r="C198" s="359" t="s">
        <v>1110</v>
      </c>
      <c r="D198" s="358" t="s">
        <v>17</v>
      </c>
      <c r="E198" s="360">
        <v>6</v>
      </c>
      <c r="F198" s="1245"/>
      <c r="G198" s="362">
        <f t="shared" si="6"/>
        <v>0</v>
      </c>
    </row>
    <row r="199" spans="1:7" ht="12.75">
      <c r="A199" s="357">
        <v>15</v>
      </c>
      <c r="B199" s="368"/>
      <c r="C199" s="359" t="s">
        <v>1111</v>
      </c>
      <c r="D199" s="358" t="s">
        <v>17</v>
      </c>
      <c r="E199" s="360">
        <v>3</v>
      </c>
      <c r="F199" s="1245"/>
      <c r="G199" s="362">
        <f t="shared" si="6"/>
        <v>0</v>
      </c>
    </row>
    <row r="200" spans="1:7" ht="13.5" thickBot="1">
      <c r="A200" s="369"/>
      <c r="G200" s="877"/>
    </row>
    <row r="201" spans="1:7" ht="16.5" thickBot="1">
      <c r="A201" s="891"/>
      <c r="B201" s="872"/>
      <c r="C201" s="873" t="s">
        <v>3369</v>
      </c>
      <c r="D201" s="872"/>
      <c r="E201" s="872"/>
      <c r="F201" s="872"/>
      <c r="G201" s="892">
        <f>SUM(G185:G200)</f>
        <v>0</v>
      </c>
    </row>
    <row r="202" spans="1:7" ht="21" customHeight="1" thickBot="1">
      <c r="A202" s="866"/>
      <c r="B202" s="866"/>
      <c r="C202" s="868"/>
      <c r="D202" s="866"/>
      <c r="E202" s="867"/>
      <c r="F202" s="867"/>
      <c r="G202" s="866"/>
    </row>
    <row r="203" spans="1:7" ht="23.25" thickBot="1">
      <c r="A203" s="883" t="s">
        <v>1080</v>
      </c>
      <c r="B203" s="882"/>
      <c r="C203" s="881" t="s">
        <v>1081</v>
      </c>
      <c r="D203" s="880" t="s">
        <v>777</v>
      </c>
      <c r="E203" s="880" t="s">
        <v>1082</v>
      </c>
      <c r="F203" s="879" t="s">
        <v>1083</v>
      </c>
      <c r="G203" s="878" t="s">
        <v>1084</v>
      </c>
    </row>
    <row r="204" spans="1:7" ht="15">
      <c r="A204" s="353"/>
      <c r="B204" s="354"/>
      <c r="C204" s="355" t="s">
        <v>1131</v>
      </c>
      <c r="D204" s="354"/>
      <c r="E204" s="354"/>
      <c r="F204" s="354"/>
      <c r="G204" s="356"/>
    </row>
    <row r="205" spans="1:7" ht="45">
      <c r="A205" s="357">
        <v>1</v>
      </c>
      <c r="B205" s="358"/>
      <c r="C205" s="359" t="s">
        <v>1132</v>
      </c>
      <c r="D205" s="358" t="s">
        <v>17</v>
      </c>
      <c r="E205" s="360">
        <v>1</v>
      </c>
      <c r="F205" s="1245"/>
      <c r="G205" s="362">
        <f aca="true" t="shared" si="7" ref="G205:G230">E205*F205</f>
        <v>0</v>
      </c>
    </row>
    <row r="206" spans="1:7" ht="45">
      <c r="A206" s="357">
        <v>2</v>
      </c>
      <c r="B206" s="358"/>
      <c r="C206" s="359" t="s">
        <v>1133</v>
      </c>
      <c r="D206" s="358" t="s">
        <v>17</v>
      </c>
      <c r="E206" s="360">
        <v>1</v>
      </c>
      <c r="F206" s="1245"/>
      <c r="G206" s="362">
        <f t="shared" si="7"/>
        <v>0</v>
      </c>
    </row>
    <row r="207" spans="1:7" ht="33.75">
      <c r="A207" s="357">
        <v>3</v>
      </c>
      <c r="B207" s="354"/>
      <c r="C207" s="359" t="s">
        <v>1134</v>
      </c>
      <c r="D207" s="358" t="s">
        <v>17</v>
      </c>
      <c r="E207" s="360">
        <v>1</v>
      </c>
      <c r="F207" s="1245"/>
      <c r="G207" s="362">
        <f t="shared" si="7"/>
        <v>0</v>
      </c>
    </row>
    <row r="208" spans="1:13" ht="12.75">
      <c r="A208" s="357">
        <v>4</v>
      </c>
      <c r="B208" s="358"/>
      <c r="C208" s="359" t="s">
        <v>1127</v>
      </c>
      <c r="D208" s="358" t="s">
        <v>15</v>
      </c>
      <c r="E208" s="360">
        <v>2</v>
      </c>
      <c r="F208" s="1245"/>
      <c r="G208" s="362">
        <f t="shared" si="7"/>
        <v>0</v>
      </c>
      <c r="L208" s="350" t="s">
        <v>781</v>
      </c>
      <c r="M208" s="351" t="s">
        <v>1160</v>
      </c>
    </row>
    <row r="209" spans="1:13" ht="12.75">
      <c r="A209" s="357">
        <v>5</v>
      </c>
      <c r="B209" s="358"/>
      <c r="C209" s="359" t="s">
        <v>1085</v>
      </c>
      <c r="D209" s="358" t="s">
        <v>15</v>
      </c>
      <c r="E209" s="360">
        <v>2</v>
      </c>
      <c r="F209" s="1245"/>
      <c r="G209" s="362">
        <f t="shared" si="7"/>
        <v>0</v>
      </c>
      <c r="L209" s="350" t="s">
        <v>781</v>
      </c>
      <c r="M209" s="351" t="s">
        <v>781</v>
      </c>
    </row>
    <row r="210" spans="1:13" ht="12.75">
      <c r="A210" s="357">
        <v>6</v>
      </c>
      <c r="B210" s="358"/>
      <c r="C210" s="359" t="s">
        <v>1087</v>
      </c>
      <c r="D210" s="358" t="s">
        <v>15</v>
      </c>
      <c r="E210" s="360">
        <v>4</v>
      </c>
      <c r="F210" s="1245"/>
      <c r="G210" s="362">
        <f t="shared" si="7"/>
        <v>0</v>
      </c>
      <c r="L210" s="350" t="s">
        <v>781</v>
      </c>
      <c r="M210" s="351" t="s">
        <v>781</v>
      </c>
    </row>
    <row r="211" spans="1:13" ht="12.75">
      <c r="A211" s="357">
        <v>7</v>
      </c>
      <c r="B211" s="358"/>
      <c r="C211" s="359" t="s">
        <v>1088</v>
      </c>
      <c r="D211" s="358" t="s">
        <v>14</v>
      </c>
      <c r="E211" s="360">
        <v>812</v>
      </c>
      <c r="F211" s="1245"/>
      <c r="G211" s="362">
        <f t="shared" si="7"/>
        <v>0</v>
      </c>
      <c r="L211" t="s">
        <v>1160</v>
      </c>
      <c r="M211" s="363" t="s">
        <v>781</v>
      </c>
    </row>
    <row r="212" spans="1:7" ht="12.75">
      <c r="A212" s="357">
        <v>8</v>
      </c>
      <c r="B212" s="358"/>
      <c r="C212" s="359" t="s">
        <v>1089</v>
      </c>
      <c r="D212" s="358" t="s">
        <v>14</v>
      </c>
      <c r="E212" s="360">
        <v>1945</v>
      </c>
      <c r="F212" s="1245"/>
      <c r="G212" s="362">
        <f t="shared" si="7"/>
        <v>0</v>
      </c>
    </row>
    <row r="213" spans="1:7" ht="12.75">
      <c r="A213" s="357">
        <v>9</v>
      </c>
      <c r="B213" s="358"/>
      <c r="C213" s="359" t="s">
        <v>1091</v>
      </c>
      <c r="D213" s="358" t="s">
        <v>14</v>
      </c>
      <c r="E213" s="360">
        <v>1245</v>
      </c>
      <c r="F213" s="1245"/>
      <c r="G213" s="362">
        <f t="shared" si="7"/>
        <v>0</v>
      </c>
    </row>
    <row r="214" spans="1:7" ht="12.75">
      <c r="A214" s="357">
        <v>10</v>
      </c>
      <c r="B214" s="358"/>
      <c r="C214" s="359" t="s">
        <v>1135</v>
      </c>
      <c r="D214" s="358" t="s">
        <v>14</v>
      </c>
      <c r="E214" s="360">
        <v>65</v>
      </c>
      <c r="F214" s="1245"/>
      <c r="G214" s="362">
        <f t="shared" si="7"/>
        <v>0</v>
      </c>
    </row>
    <row r="215" spans="1:7" ht="12.75">
      <c r="A215" s="357">
        <v>11</v>
      </c>
      <c r="B215" s="358"/>
      <c r="C215" s="359" t="s">
        <v>1092</v>
      </c>
      <c r="D215" s="358" t="s">
        <v>14</v>
      </c>
      <c r="E215" s="360">
        <v>45</v>
      </c>
      <c r="F215" s="1245"/>
      <c r="G215" s="362">
        <f t="shared" si="7"/>
        <v>0</v>
      </c>
    </row>
    <row r="216" spans="1:7" ht="12.75">
      <c r="A216" s="357">
        <v>12</v>
      </c>
      <c r="B216" s="358"/>
      <c r="C216" s="359" t="s">
        <v>1136</v>
      </c>
      <c r="D216" s="358" t="s">
        <v>14</v>
      </c>
      <c r="E216" s="360">
        <v>48</v>
      </c>
      <c r="F216" s="1245"/>
      <c r="G216" s="362">
        <f t="shared" si="7"/>
        <v>0</v>
      </c>
    </row>
    <row r="217" spans="1:7" ht="12.75">
      <c r="A217" s="357">
        <v>13</v>
      </c>
      <c r="B217" s="358"/>
      <c r="C217" s="359" t="s">
        <v>1137</v>
      </c>
      <c r="D217" s="358" t="s">
        <v>14</v>
      </c>
      <c r="E217" s="360">
        <v>48</v>
      </c>
      <c r="F217" s="1245"/>
      <c r="G217" s="362">
        <f t="shared" si="7"/>
        <v>0</v>
      </c>
    </row>
    <row r="218" spans="1:7" ht="12.75">
      <c r="A218" s="357">
        <v>14</v>
      </c>
      <c r="B218" s="358"/>
      <c r="C218" s="359" t="s">
        <v>1138</v>
      </c>
      <c r="D218" s="358" t="s">
        <v>14</v>
      </c>
      <c r="E218" s="360">
        <v>1520</v>
      </c>
      <c r="F218" s="1245"/>
      <c r="G218" s="362">
        <f t="shared" si="7"/>
        <v>0</v>
      </c>
    </row>
    <row r="219" spans="1:7" ht="12.75">
      <c r="A219" s="357">
        <v>15</v>
      </c>
      <c r="B219" s="358"/>
      <c r="C219" s="359" t="s">
        <v>1139</v>
      </c>
      <c r="D219" s="358" t="s">
        <v>14</v>
      </c>
      <c r="E219" s="360">
        <v>145</v>
      </c>
      <c r="F219" s="1245"/>
      <c r="G219" s="362">
        <f t="shared" si="7"/>
        <v>0</v>
      </c>
    </row>
    <row r="220" spans="1:7" ht="12.75">
      <c r="A220" s="357">
        <v>16</v>
      </c>
      <c r="B220" s="358"/>
      <c r="C220" s="359" t="s">
        <v>1140</v>
      </c>
      <c r="D220" s="358" t="s">
        <v>14</v>
      </c>
      <c r="E220" s="360">
        <v>65</v>
      </c>
      <c r="F220" s="1245"/>
      <c r="G220" s="362">
        <f t="shared" si="7"/>
        <v>0</v>
      </c>
    </row>
    <row r="221" spans="1:7" ht="12.75">
      <c r="A221" s="357">
        <v>17</v>
      </c>
      <c r="B221" s="358"/>
      <c r="C221" s="359" t="s">
        <v>1095</v>
      </c>
      <c r="D221" s="358" t="s">
        <v>411</v>
      </c>
      <c r="E221" s="360">
        <v>25</v>
      </c>
      <c r="F221" s="1245"/>
      <c r="G221" s="362">
        <f t="shared" si="7"/>
        <v>0</v>
      </c>
    </row>
    <row r="222" spans="1:7" ht="12.75">
      <c r="A222" s="357">
        <v>18</v>
      </c>
      <c r="B222" s="358"/>
      <c r="C222" s="359" t="s">
        <v>1141</v>
      </c>
      <c r="D222" s="358" t="s">
        <v>411</v>
      </c>
      <c r="E222" s="360">
        <v>12</v>
      </c>
      <c r="F222" s="1245"/>
      <c r="G222" s="362">
        <f t="shared" si="7"/>
        <v>0</v>
      </c>
    </row>
    <row r="223" spans="1:7" ht="12.75">
      <c r="A223" s="357">
        <v>19</v>
      </c>
      <c r="B223" s="358"/>
      <c r="C223" s="359" t="s">
        <v>1097</v>
      </c>
      <c r="D223" s="360" t="s">
        <v>14</v>
      </c>
      <c r="E223" s="360">
        <v>15</v>
      </c>
      <c r="F223" s="1245"/>
      <c r="G223" s="362">
        <f t="shared" si="7"/>
        <v>0</v>
      </c>
    </row>
    <row r="224" spans="1:7" ht="22.5">
      <c r="A224" s="357">
        <v>20</v>
      </c>
      <c r="B224" s="358" t="s">
        <v>1128</v>
      </c>
      <c r="C224" s="359" t="s">
        <v>1129</v>
      </c>
      <c r="D224" s="365" t="s">
        <v>15</v>
      </c>
      <c r="E224" s="366">
        <v>3</v>
      </c>
      <c r="F224" s="1245"/>
      <c r="G224" s="362">
        <f t="shared" si="7"/>
        <v>0</v>
      </c>
    </row>
    <row r="225" spans="1:7" ht="12.75">
      <c r="A225" s="357">
        <v>21</v>
      </c>
      <c r="B225" s="358" t="s">
        <v>781</v>
      </c>
      <c r="C225" s="359" t="s">
        <v>1142</v>
      </c>
      <c r="D225" s="358" t="s">
        <v>1107</v>
      </c>
      <c r="E225" s="360">
        <v>200</v>
      </c>
      <c r="F225" s="1245"/>
      <c r="G225" s="362">
        <f t="shared" si="7"/>
        <v>0</v>
      </c>
    </row>
    <row r="226" spans="1:7" ht="12.75">
      <c r="A226" s="357">
        <v>22</v>
      </c>
      <c r="B226" s="358"/>
      <c r="C226" s="359" t="s">
        <v>1108</v>
      </c>
      <c r="D226" s="358" t="s">
        <v>17</v>
      </c>
      <c r="E226" s="360">
        <v>1</v>
      </c>
      <c r="F226" s="1245"/>
      <c r="G226" s="362">
        <f t="shared" si="7"/>
        <v>0</v>
      </c>
    </row>
    <row r="227" spans="1:7" ht="12.75">
      <c r="A227" s="357">
        <v>23</v>
      </c>
      <c r="B227" s="367"/>
      <c r="C227" s="364" t="s">
        <v>464</v>
      </c>
      <c r="D227" s="358" t="s">
        <v>1107</v>
      </c>
      <c r="E227" s="360">
        <v>12</v>
      </c>
      <c r="F227" s="1245"/>
      <c r="G227" s="362">
        <f t="shared" si="7"/>
        <v>0</v>
      </c>
    </row>
    <row r="228" spans="1:7" ht="12.75">
      <c r="A228" s="357">
        <v>24</v>
      </c>
      <c r="B228" s="358" t="s">
        <v>781</v>
      </c>
      <c r="C228" s="359" t="s">
        <v>1109</v>
      </c>
      <c r="D228" s="358" t="s">
        <v>17</v>
      </c>
      <c r="E228" s="360">
        <v>1</v>
      </c>
      <c r="F228" s="1245"/>
      <c r="G228" s="362">
        <f t="shared" si="7"/>
        <v>0</v>
      </c>
    </row>
    <row r="229" spans="1:7" ht="12.75">
      <c r="A229" s="357">
        <v>25</v>
      </c>
      <c r="B229" s="358"/>
      <c r="C229" s="359" t="s">
        <v>1110</v>
      </c>
      <c r="D229" s="358" t="s">
        <v>17</v>
      </c>
      <c r="E229" s="360">
        <v>6</v>
      </c>
      <c r="F229" s="1245"/>
      <c r="G229" s="362">
        <f t="shared" si="7"/>
        <v>0</v>
      </c>
    </row>
    <row r="230" spans="1:7" ht="12.75">
      <c r="A230" s="357">
        <v>26</v>
      </c>
      <c r="B230" s="368"/>
      <c r="C230" s="359" t="s">
        <v>1111</v>
      </c>
      <c r="D230" s="358" t="s">
        <v>17</v>
      </c>
      <c r="E230" s="360">
        <v>3</v>
      </c>
      <c r="F230" s="1245"/>
      <c r="G230" s="362">
        <f t="shared" si="7"/>
        <v>0</v>
      </c>
    </row>
    <row r="231" spans="1:7" ht="13.5" thickBot="1">
      <c r="A231" s="369"/>
      <c r="G231" s="877"/>
    </row>
    <row r="232" spans="1:7" ht="16.5" thickBot="1">
      <c r="A232" s="891"/>
      <c r="B232" s="872"/>
      <c r="C232" s="873" t="s">
        <v>3369</v>
      </c>
      <c r="D232" s="872"/>
      <c r="E232" s="872"/>
      <c r="F232" s="872"/>
      <c r="G232" s="892">
        <f>SUM(G205:G231)</f>
        <v>0</v>
      </c>
    </row>
    <row r="233" spans="1:7" ht="21" customHeight="1" thickBot="1">
      <c r="A233" s="866"/>
      <c r="B233" s="866"/>
      <c r="C233" s="868"/>
      <c r="D233" s="866"/>
      <c r="E233" s="867"/>
      <c r="F233" s="867"/>
      <c r="G233" s="866"/>
    </row>
    <row r="234" spans="1:7" ht="23.25" thickBot="1">
      <c r="A234" s="883" t="s">
        <v>1080</v>
      </c>
      <c r="B234" s="882"/>
      <c r="C234" s="881" t="s">
        <v>1081</v>
      </c>
      <c r="D234" s="880" t="s">
        <v>777</v>
      </c>
      <c r="E234" s="880" t="s">
        <v>1082</v>
      </c>
      <c r="F234" s="879" t="s">
        <v>1083</v>
      </c>
      <c r="G234" s="878" t="s">
        <v>1084</v>
      </c>
    </row>
    <row r="235" spans="1:7" ht="15">
      <c r="A235" s="353"/>
      <c r="B235" s="354"/>
      <c r="C235" s="355" t="s">
        <v>768</v>
      </c>
      <c r="D235" s="354"/>
      <c r="E235" s="354"/>
      <c r="F235" s="354"/>
      <c r="G235" s="356"/>
    </row>
    <row r="236" spans="1:7" ht="33.75">
      <c r="A236" s="357">
        <v>1</v>
      </c>
      <c r="B236" s="358"/>
      <c r="C236" s="359" t="s">
        <v>1143</v>
      </c>
      <c r="D236" s="358" t="s">
        <v>17</v>
      </c>
      <c r="E236" s="360">
        <v>1</v>
      </c>
      <c r="F236" s="1245"/>
      <c r="G236" s="362">
        <f aca="true" t="shared" si="8" ref="G236:G259">E236*F236</f>
        <v>0</v>
      </c>
    </row>
    <row r="237" spans="1:7" ht="12.75">
      <c r="A237" s="357">
        <v>2</v>
      </c>
      <c r="B237" s="358"/>
      <c r="C237" s="359" t="s">
        <v>1085</v>
      </c>
      <c r="D237" s="358" t="s">
        <v>15</v>
      </c>
      <c r="E237" s="360">
        <v>4</v>
      </c>
      <c r="F237" s="1245"/>
      <c r="G237" s="362">
        <f t="shared" si="8"/>
        <v>0</v>
      </c>
    </row>
    <row r="238" spans="1:7" ht="22.5">
      <c r="A238" s="357">
        <v>3</v>
      </c>
      <c r="B238" s="358"/>
      <c r="C238" s="359" t="s">
        <v>1086</v>
      </c>
      <c r="D238" s="358" t="s">
        <v>15</v>
      </c>
      <c r="E238" s="360">
        <v>2</v>
      </c>
      <c r="F238" s="1245"/>
      <c r="G238" s="362">
        <f t="shared" si="8"/>
        <v>0</v>
      </c>
    </row>
    <row r="239" spans="1:7" ht="12.75">
      <c r="A239" s="357">
        <v>4</v>
      </c>
      <c r="B239" s="358"/>
      <c r="C239" s="359" t="s">
        <v>1087</v>
      </c>
      <c r="D239" s="358" t="s">
        <v>15</v>
      </c>
      <c r="E239" s="360">
        <v>10</v>
      </c>
      <c r="F239" s="1245"/>
      <c r="G239" s="362">
        <f t="shared" si="8"/>
        <v>0</v>
      </c>
    </row>
    <row r="240" spans="1:7" ht="12.75">
      <c r="A240" s="357">
        <v>5</v>
      </c>
      <c r="B240" s="358"/>
      <c r="C240" s="359" t="s">
        <v>1088</v>
      </c>
      <c r="D240" s="358" t="s">
        <v>14</v>
      </c>
      <c r="E240" s="360">
        <v>154</v>
      </c>
      <c r="F240" s="1245"/>
      <c r="G240" s="362">
        <f t="shared" si="8"/>
        <v>0</v>
      </c>
    </row>
    <row r="241" spans="1:7" ht="12.75">
      <c r="A241" s="357">
        <v>6</v>
      </c>
      <c r="B241" s="358"/>
      <c r="C241" s="359" t="s">
        <v>1089</v>
      </c>
      <c r="D241" s="358" t="s">
        <v>14</v>
      </c>
      <c r="E241" s="360">
        <v>86</v>
      </c>
      <c r="F241" s="1245"/>
      <c r="G241" s="362">
        <f t="shared" si="8"/>
        <v>0</v>
      </c>
    </row>
    <row r="242" spans="1:7" ht="12.75">
      <c r="A242" s="357">
        <v>7</v>
      </c>
      <c r="B242" s="358"/>
      <c r="C242" s="359" t="s">
        <v>1135</v>
      </c>
      <c r="D242" s="358" t="s">
        <v>14</v>
      </c>
      <c r="E242" s="360">
        <v>26</v>
      </c>
      <c r="F242" s="1245"/>
      <c r="G242" s="362">
        <f t="shared" si="8"/>
        <v>0</v>
      </c>
    </row>
    <row r="243" spans="1:7" ht="12.75">
      <c r="A243" s="357">
        <v>8</v>
      </c>
      <c r="B243" s="358"/>
      <c r="C243" s="359" t="s">
        <v>1093</v>
      </c>
      <c r="D243" s="360" t="s">
        <v>14</v>
      </c>
      <c r="E243" s="360">
        <v>35</v>
      </c>
      <c r="F243" s="1245"/>
      <c r="G243" s="362">
        <f t="shared" si="8"/>
        <v>0</v>
      </c>
    </row>
    <row r="244" spans="1:7" ht="12.75">
      <c r="A244" s="357">
        <v>9</v>
      </c>
      <c r="B244" s="358"/>
      <c r="C244" s="359" t="s">
        <v>1094</v>
      </c>
      <c r="D244" s="360" t="s">
        <v>14</v>
      </c>
      <c r="E244" s="360">
        <v>86</v>
      </c>
      <c r="F244" s="1245"/>
      <c r="G244" s="362">
        <f t="shared" si="8"/>
        <v>0</v>
      </c>
    </row>
    <row r="245" spans="1:7" ht="12.75">
      <c r="A245" s="357">
        <v>10</v>
      </c>
      <c r="B245" s="358"/>
      <c r="C245" s="359" t="s">
        <v>1095</v>
      </c>
      <c r="D245" s="358" t="s">
        <v>411</v>
      </c>
      <c r="E245" s="360">
        <v>24</v>
      </c>
      <c r="F245" s="1245"/>
      <c r="G245" s="362">
        <f t="shared" si="8"/>
        <v>0</v>
      </c>
    </row>
    <row r="246" spans="1:7" ht="12.75">
      <c r="A246" s="357">
        <v>11</v>
      </c>
      <c r="B246" s="358"/>
      <c r="C246" s="359" t="s">
        <v>1096</v>
      </c>
      <c r="D246" s="358" t="s">
        <v>411</v>
      </c>
      <c r="E246" s="360">
        <v>64</v>
      </c>
      <c r="F246" s="1245"/>
      <c r="G246" s="362">
        <f t="shared" si="8"/>
        <v>0</v>
      </c>
    </row>
    <row r="247" spans="1:7" ht="12.75">
      <c r="A247" s="357">
        <v>12</v>
      </c>
      <c r="B247" s="358"/>
      <c r="C247" s="359" t="s">
        <v>1097</v>
      </c>
      <c r="D247" s="360" t="s">
        <v>14</v>
      </c>
      <c r="E247" s="360">
        <v>35</v>
      </c>
      <c r="F247" s="1245"/>
      <c r="G247" s="362">
        <f t="shared" si="8"/>
        <v>0</v>
      </c>
    </row>
    <row r="248" spans="1:7" ht="12.75">
      <c r="A248" s="357">
        <v>13</v>
      </c>
      <c r="B248" s="358" t="s">
        <v>1098</v>
      </c>
      <c r="C248" s="364" t="s">
        <v>1099</v>
      </c>
      <c r="D248" s="358" t="s">
        <v>15</v>
      </c>
      <c r="E248" s="360">
        <v>1</v>
      </c>
      <c r="F248" s="1245"/>
      <c r="G248" s="362">
        <f t="shared" si="8"/>
        <v>0</v>
      </c>
    </row>
    <row r="249" spans="1:7" ht="22.5">
      <c r="A249" s="357">
        <v>14</v>
      </c>
      <c r="B249" s="358" t="s">
        <v>1100</v>
      </c>
      <c r="C249" s="359" t="s">
        <v>1101</v>
      </c>
      <c r="D249" s="365" t="s">
        <v>15</v>
      </c>
      <c r="E249" s="366">
        <v>9</v>
      </c>
      <c r="F249" s="1245"/>
      <c r="G249" s="362">
        <f t="shared" si="8"/>
        <v>0</v>
      </c>
    </row>
    <row r="250" spans="1:7" ht="12.75">
      <c r="A250" s="357">
        <v>15</v>
      </c>
      <c r="B250" s="367"/>
      <c r="C250" s="359" t="s">
        <v>1102</v>
      </c>
      <c r="D250" s="365" t="s">
        <v>15</v>
      </c>
      <c r="E250" s="366">
        <v>1</v>
      </c>
      <c r="F250" s="1245"/>
      <c r="G250" s="362">
        <f t="shared" si="8"/>
        <v>0</v>
      </c>
    </row>
    <row r="251" spans="1:7" ht="33.75">
      <c r="A251" s="357">
        <v>16</v>
      </c>
      <c r="B251" s="367"/>
      <c r="C251" s="359" t="s">
        <v>1103</v>
      </c>
      <c r="D251" s="365" t="s">
        <v>15</v>
      </c>
      <c r="E251" s="366">
        <v>1</v>
      </c>
      <c r="F251" s="1245"/>
      <c r="G251" s="362">
        <f t="shared" si="8"/>
        <v>0</v>
      </c>
    </row>
    <row r="252" spans="1:7" ht="12.75">
      <c r="A252" s="357">
        <v>17</v>
      </c>
      <c r="B252" s="367"/>
      <c r="C252" s="359" t="s">
        <v>1104</v>
      </c>
      <c r="D252" s="365" t="s">
        <v>15</v>
      </c>
      <c r="E252" s="366">
        <v>2</v>
      </c>
      <c r="F252" s="1245"/>
      <c r="G252" s="362">
        <f t="shared" si="8"/>
        <v>0</v>
      </c>
    </row>
    <row r="253" spans="1:7" ht="12.75">
      <c r="A253" s="357">
        <v>18</v>
      </c>
      <c r="B253" s="367"/>
      <c r="C253" s="359" t="s">
        <v>1106</v>
      </c>
      <c r="D253" s="365" t="s">
        <v>17</v>
      </c>
      <c r="E253" s="366">
        <v>1</v>
      </c>
      <c r="F253" s="1245"/>
      <c r="G253" s="362">
        <f t="shared" si="8"/>
        <v>0</v>
      </c>
    </row>
    <row r="254" spans="1:7" ht="12.75">
      <c r="A254" s="357">
        <v>19</v>
      </c>
      <c r="B254" s="367"/>
      <c r="C254" s="359" t="s">
        <v>1144</v>
      </c>
      <c r="D254" s="358" t="s">
        <v>1107</v>
      </c>
      <c r="E254" s="360">
        <v>180</v>
      </c>
      <c r="F254" s="1245"/>
      <c r="G254" s="362">
        <f t="shared" si="8"/>
        <v>0</v>
      </c>
    </row>
    <row r="255" spans="1:7" ht="12.75">
      <c r="A255" s="357">
        <v>20</v>
      </c>
      <c r="B255" s="358"/>
      <c r="C255" s="359" t="s">
        <v>1108</v>
      </c>
      <c r="D255" s="358" t="s">
        <v>17</v>
      </c>
      <c r="E255" s="360">
        <v>1</v>
      </c>
      <c r="F255" s="1245"/>
      <c r="G255" s="362">
        <f t="shared" si="8"/>
        <v>0</v>
      </c>
    </row>
    <row r="256" spans="1:7" ht="12.75">
      <c r="A256" s="357">
        <v>21</v>
      </c>
      <c r="B256" s="367"/>
      <c r="C256" s="364" t="s">
        <v>464</v>
      </c>
      <c r="D256" s="358" t="s">
        <v>1107</v>
      </c>
      <c r="E256" s="360">
        <v>3</v>
      </c>
      <c r="F256" s="1245"/>
      <c r="G256" s="362">
        <f t="shared" si="8"/>
        <v>0</v>
      </c>
    </row>
    <row r="257" spans="1:7" ht="12.75">
      <c r="A257" s="357">
        <v>22</v>
      </c>
      <c r="B257" s="370"/>
      <c r="C257" s="359" t="s">
        <v>1109</v>
      </c>
      <c r="D257" s="358" t="s">
        <v>17</v>
      </c>
      <c r="E257" s="360">
        <v>1</v>
      </c>
      <c r="F257" s="1245"/>
      <c r="G257" s="362">
        <f t="shared" si="8"/>
        <v>0</v>
      </c>
    </row>
    <row r="258" spans="1:7" ht="12.75">
      <c r="A258" s="357">
        <v>23</v>
      </c>
      <c r="B258" s="368"/>
      <c r="C258" s="359" t="s">
        <v>1110</v>
      </c>
      <c r="D258" s="358" t="s">
        <v>17</v>
      </c>
      <c r="E258" s="360">
        <v>6</v>
      </c>
      <c r="F258" s="1245"/>
      <c r="G258" s="362">
        <f t="shared" si="8"/>
        <v>0</v>
      </c>
    </row>
    <row r="259" spans="1:7" ht="12.75">
      <c r="A259" s="357">
        <v>24</v>
      </c>
      <c r="B259" s="368"/>
      <c r="C259" s="359" t="s">
        <v>1111</v>
      </c>
      <c r="D259" s="358" t="s">
        <v>17</v>
      </c>
      <c r="E259" s="360">
        <v>3</v>
      </c>
      <c r="F259" s="1245"/>
      <c r="G259" s="362">
        <f t="shared" si="8"/>
        <v>0</v>
      </c>
    </row>
    <row r="260" spans="1:7" ht="13.5" thickBot="1">
      <c r="A260" s="369"/>
      <c r="G260" s="877"/>
    </row>
    <row r="261" spans="1:7" ht="16.5" thickBot="1">
      <c r="A261" s="891"/>
      <c r="B261" s="872"/>
      <c r="C261" s="873" t="s">
        <v>3369</v>
      </c>
      <c r="D261" s="872"/>
      <c r="E261" s="872"/>
      <c r="F261" s="872"/>
      <c r="G261" s="892">
        <f>SUM(G236:G260)</f>
        <v>0</v>
      </c>
    </row>
    <row r="262" spans="1:7" ht="21" customHeight="1" thickBot="1">
      <c r="A262" s="866"/>
      <c r="B262" s="866"/>
      <c r="C262" s="868"/>
      <c r="D262" s="866"/>
      <c r="E262" s="867"/>
      <c r="F262" s="867"/>
      <c r="G262" s="866"/>
    </row>
    <row r="263" spans="1:7" ht="23.25" thickBot="1">
      <c r="A263" s="883" t="s">
        <v>1080</v>
      </c>
      <c r="B263" s="882"/>
      <c r="C263" s="881" t="s">
        <v>1081</v>
      </c>
      <c r="D263" s="880" t="s">
        <v>777</v>
      </c>
      <c r="E263" s="880" t="s">
        <v>1082</v>
      </c>
      <c r="F263" s="879" t="s">
        <v>1083</v>
      </c>
      <c r="G263" s="878" t="s">
        <v>1084</v>
      </c>
    </row>
    <row r="264" spans="1:7" ht="15">
      <c r="A264" s="353"/>
      <c r="B264" s="354"/>
      <c r="C264" s="355" t="s">
        <v>765</v>
      </c>
      <c r="D264" s="354"/>
      <c r="E264" s="354"/>
      <c r="F264" s="354"/>
      <c r="G264" s="356"/>
    </row>
    <row r="265" spans="1:7" ht="33.75">
      <c r="A265" s="357">
        <v>1</v>
      </c>
      <c r="B265" s="358"/>
      <c r="C265" s="359" t="s">
        <v>1143</v>
      </c>
      <c r="D265" s="358" t="s">
        <v>17</v>
      </c>
      <c r="E265" s="360">
        <v>1</v>
      </c>
      <c r="F265" s="1245"/>
      <c r="G265" s="362">
        <f aca="true" t="shared" si="9" ref="G265:G288">E265*F265</f>
        <v>0</v>
      </c>
    </row>
    <row r="266" spans="1:7" ht="12.75">
      <c r="A266" s="357">
        <v>2</v>
      </c>
      <c r="B266" s="358"/>
      <c r="C266" s="359" t="s">
        <v>1085</v>
      </c>
      <c r="D266" s="358" t="s">
        <v>15</v>
      </c>
      <c r="E266" s="360">
        <v>7</v>
      </c>
      <c r="F266" s="1245"/>
      <c r="G266" s="362">
        <f t="shared" si="9"/>
        <v>0</v>
      </c>
    </row>
    <row r="267" spans="1:7" ht="15.75" customHeight="1">
      <c r="A267" s="357">
        <v>3</v>
      </c>
      <c r="B267" s="358"/>
      <c r="C267" s="359" t="s">
        <v>1086</v>
      </c>
      <c r="D267" s="358" t="s">
        <v>15</v>
      </c>
      <c r="E267" s="360">
        <v>13</v>
      </c>
      <c r="F267" s="1245"/>
      <c r="G267" s="362">
        <f t="shared" si="9"/>
        <v>0</v>
      </c>
    </row>
    <row r="268" spans="1:7" ht="12.75">
      <c r="A268" s="357">
        <v>4</v>
      </c>
      <c r="B268" s="358"/>
      <c r="C268" s="359" t="s">
        <v>1087</v>
      </c>
      <c r="D268" s="358" t="s">
        <v>15</v>
      </c>
      <c r="E268" s="360">
        <v>62</v>
      </c>
      <c r="F268" s="1245"/>
      <c r="G268" s="362">
        <f t="shared" si="9"/>
        <v>0</v>
      </c>
    </row>
    <row r="269" spans="1:7" ht="12.75">
      <c r="A269" s="357">
        <v>5</v>
      </c>
      <c r="B269" s="358"/>
      <c r="C269" s="359" t="s">
        <v>1088</v>
      </c>
      <c r="D269" s="358" t="s">
        <v>14</v>
      </c>
      <c r="E269" s="360">
        <v>164</v>
      </c>
      <c r="F269" s="1245"/>
      <c r="G269" s="362">
        <f t="shared" si="9"/>
        <v>0</v>
      </c>
    </row>
    <row r="270" spans="1:7" ht="12.75">
      <c r="A270" s="357">
        <v>6</v>
      </c>
      <c r="B270" s="358"/>
      <c r="C270" s="359" t="s">
        <v>1089</v>
      </c>
      <c r="D270" s="358" t="s">
        <v>14</v>
      </c>
      <c r="E270" s="360">
        <v>145</v>
      </c>
      <c r="F270" s="1245"/>
      <c r="G270" s="362">
        <f t="shared" si="9"/>
        <v>0</v>
      </c>
    </row>
    <row r="271" spans="1:7" ht="12.75">
      <c r="A271" s="357">
        <v>7</v>
      </c>
      <c r="B271" s="358"/>
      <c r="C271" s="359" t="s">
        <v>1114</v>
      </c>
      <c r="D271" s="358" t="s">
        <v>14</v>
      </c>
      <c r="E271" s="360">
        <v>40</v>
      </c>
      <c r="F271" s="1245"/>
      <c r="G271" s="362">
        <f t="shared" si="9"/>
        <v>0</v>
      </c>
    </row>
    <row r="272" spans="1:7" ht="12.75">
      <c r="A272" s="357">
        <v>8</v>
      </c>
      <c r="B272" s="358"/>
      <c r="C272" s="359" t="s">
        <v>1093</v>
      </c>
      <c r="D272" s="360" t="s">
        <v>14</v>
      </c>
      <c r="E272" s="360">
        <v>35</v>
      </c>
      <c r="F272" s="1245"/>
      <c r="G272" s="362">
        <f t="shared" si="9"/>
        <v>0</v>
      </c>
    </row>
    <row r="273" spans="1:7" ht="12.75">
      <c r="A273" s="357">
        <v>9</v>
      </c>
      <c r="B273" s="358"/>
      <c r="C273" s="359" t="s">
        <v>1094</v>
      </c>
      <c r="D273" s="360" t="s">
        <v>14</v>
      </c>
      <c r="E273" s="360">
        <v>86</v>
      </c>
      <c r="F273" s="1245"/>
      <c r="G273" s="362">
        <f t="shared" si="9"/>
        <v>0</v>
      </c>
    </row>
    <row r="274" spans="1:7" ht="12.75">
      <c r="A274" s="357">
        <v>10</v>
      </c>
      <c r="B274" s="358"/>
      <c r="C274" s="359" t="s">
        <v>1095</v>
      </c>
      <c r="D274" s="358" t="s">
        <v>411</v>
      </c>
      <c r="E274" s="360">
        <v>23</v>
      </c>
      <c r="F274" s="1245"/>
      <c r="G274" s="362">
        <f t="shared" si="9"/>
        <v>0</v>
      </c>
    </row>
    <row r="275" spans="1:7" ht="12.75">
      <c r="A275" s="357">
        <v>11</v>
      </c>
      <c r="B275" s="358"/>
      <c r="C275" s="359" t="s">
        <v>1096</v>
      </c>
      <c r="D275" s="358" t="s">
        <v>411</v>
      </c>
      <c r="E275" s="360">
        <v>39</v>
      </c>
      <c r="F275" s="1245"/>
      <c r="G275" s="362">
        <f t="shared" si="9"/>
        <v>0</v>
      </c>
    </row>
    <row r="276" spans="1:7" ht="12.75">
      <c r="A276" s="357">
        <v>12</v>
      </c>
      <c r="B276" s="358"/>
      <c r="C276" s="359" t="s">
        <v>1097</v>
      </c>
      <c r="D276" s="360" t="s">
        <v>14</v>
      </c>
      <c r="E276" s="360">
        <v>35</v>
      </c>
      <c r="F276" s="1245"/>
      <c r="G276" s="362">
        <f t="shared" si="9"/>
        <v>0</v>
      </c>
    </row>
    <row r="277" spans="1:7" ht="12.75">
      <c r="A277" s="357">
        <v>13</v>
      </c>
      <c r="B277" s="358" t="s">
        <v>1098</v>
      </c>
      <c r="C277" s="364" t="s">
        <v>1099</v>
      </c>
      <c r="D277" s="358" t="s">
        <v>15</v>
      </c>
      <c r="E277" s="360">
        <v>1</v>
      </c>
      <c r="F277" s="1245"/>
      <c r="G277" s="362">
        <f t="shared" si="9"/>
        <v>0</v>
      </c>
    </row>
    <row r="278" spans="1:7" ht="22.5">
      <c r="A278" s="357">
        <v>14</v>
      </c>
      <c r="B278" s="358" t="s">
        <v>1100</v>
      </c>
      <c r="C278" s="359" t="s">
        <v>1101</v>
      </c>
      <c r="D278" s="365" t="s">
        <v>15</v>
      </c>
      <c r="E278" s="366">
        <v>10</v>
      </c>
      <c r="F278" s="1245"/>
      <c r="G278" s="362">
        <f t="shared" si="9"/>
        <v>0</v>
      </c>
    </row>
    <row r="279" spans="1:7" ht="12.75">
      <c r="A279" s="357">
        <v>15</v>
      </c>
      <c r="B279" s="358"/>
      <c r="C279" s="359" t="s">
        <v>1102</v>
      </c>
      <c r="D279" s="365" t="s">
        <v>15</v>
      </c>
      <c r="E279" s="366">
        <v>1</v>
      </c>
      <c r="F279" s="1245"/>
      <c r="G279" s="362">
        <f t="shared" si="9"/>
        <v>0</v>
      </c>
    </row>
    <row r="280" spans="1:7" ht="33.75">
      <c r="A280" s="357">
        <v>16</v>
      </c>
      <c r="B280" s="358"/>
      <c r="C280" s="359" t="s">
        <v>1103</v>
      </c>
      <c r="D280" s="365" t="s">
        <v>15</v>
      </c>
      <c r="E280" s="366">
        <v>1</v>
      </c>
      <c r="F280" s="1245"/>
      <c r="G280" s="362">
        <f t="shared" si="9"/>
        <v>0</v>
      </c>
    </row>
    <row r="281" spans="1:7" ht="12.75">
      <c r="A281" s="357">
        <v>17</v>
      </c>
      <c r="B281" s="358"/>
      <c r="C281" s="359" t="s">
        <v>1104</v>
      </c>
      <c r="D281" s="365" t="s">
        <v>15</v>
      </c>
      <c r="E281" s="366">
        <v>2</v>
      </c>
      <c r="F281" s="1245"/>
      <c r="G281" s="362">
        <f t="shared" si="9"/>
        <v>0</v>
      </c>
    </row>
    <row r="282" spans="1:7" ht="12.75">
      <c r="A282" s="357">
        <v>18</v>
      </c>
      <c r="B282" s="358"/>
      <c r="C282" s="359" t="s">
        <v>1106</v>
      </c>
      <c r="D282" s="365" t="s">
        <v>17</v>
      </c>
      <c r="E282" s="366">
        <v>1</v>
      </c>
      <c r="F282" s="1245"/>
      <c r="G282" s="362">
        <f t="shared" si="9"/>
        <v>0</v>
      </c>
    </row>
    <row r="283" spans="1:7" ht="12.75">
      <c r="A283" s="357">
        <v>19</v>
      </c>
      <c r="B283" s="358"/>
      <c r="C283" s="359" t="s">
        <v>1145</v>
      </c>
      <c r="D283" s="358" t="s">
        <v>1107</v>
      </c>
      <c r="E283" s="360">
        <v>180</v>
      </c>
      <c r="F283" s="1245"/>
      <c r="G283" s="362">
        <f t="shared" si="9"/>
        <v>0</v>
      </c>
    </row>
    <row r="284" spans="1:7" ht="12.75">
      <c r="A284" s="357">
        <v>20</v>
      </c>
      <c r="B284" s="358"/>
      <c r="C284" s="359" t="s">
        <v>1108</v>
      </c>
      <c r="D284" s="358" t="s">
        <v>17</v>
      </c>
      <c r="E284" s="360">
        <v>1</v>
      </c>
      <c r="F284" s="1245"/>
      <c r="G284" s="362">
        <f t="shared" si="9"/>
        <v>0</v>
      </c>
    </row>
    <row r="285" spans="1:7" ht="12.75">
      <c r="A285" s="357">
        <v>21</v>
      </c>
      <c r="B285" s="367"/>
      <c r="C285" s="364" t="s">
        <v>464</v>
      </c>
      <c r="D285" s="358" t="s">
        <v>1107</v>
      </c>
      <c r="E285" s="360">
        <v>3</v>
      </c>
      <c r="F285" s="1245"/>
      <c r="G285" s="362">
        <f t="shared" si="9"/>
        <v>0</v>
      </c>
    </row>
    <row r="286" spans="1:7" ht="12.75">
      <c r="A286" s="357">
        <v>22</v>
      </c>
      <c r="B286" s="367"/>
      <c r="C286" s="359" t="s">
        <v>1109</v>
      </c>
      <c r="D286" s="358" t="s">
        <v>17</v>
      </c>
      <c r="E286" s="360">
        <v>1</v>
      </c>
      <c r="F286" s="1245"/>
      <c r="G286" s="362">
        <f t="shared" si="9"/>
        <v>0</v>
      </c>
    </row>
    <row r="287" spans="1:7" ht="12.75">
      <c r="A287" s="357">
        <v>23</v>
      </c>
      <c r="B287" s="370"/>
      <c r="C287" s="359" t="s">
        <v>1110</v>
      </c>
      <c r="D287" s="358" t="s">
        <v>17</v>
      </c>
      <c r="E287" s="360">
        <v>6</v>
      </c>
      <c r="F287" s="1245"/>
      <c r="G287" s="362">
        <f t="shared" si="9"/>
        <v>0</v>
      </c>
    </row>
    <row r="288" spans="1:7" ht="12.75">
      <c r="A288" s="357">
        <v>24</v>
      </c>
      <c r="B288" s="368"/>
      <c r="C288" s="359" t="s">
        <v>1111</v>
      </c>
      <c r="D288" s="358" t="s">
        <v>17</v>
      </c>
      <c r="E288" s="360">
        <v>3</v>
      </c>
      <c r="F288" s="1245"/>
      <c r="G288" s="362">
        <f t="shared" si="9"/>
        <v>0</v>
      </c>
    </row>
    <row r="289" spans="1:7" ht="13.5" thickBot="1">
      <c r="A289" s="369"/>
      <c r="G289" s="877"/>
    </row>
    <row r="290" spans="1:7" ht="16.5" thickBot="1">
      <c r="A290" s="891"/>
      <c r="B290" s="872"/>
      <c r="C290" s="873" t="s">
        <v>3369</v>
      </c>
      <c r="D290" s="872"/>
      <c r="E290" s="872"/>
      <c r="F290" s="872"/>
      <c r="G290" s="892">
        <f>SUM(G265:G289)</f>
        <v>0</v>
      </c>
    </row>
    <row r="291" spans="1:7" ht="21" customHeight="1" thickBot="1">
      <c r="A291" s="866"/>
      <c r="B291" s="866"/>
      <c r="C291" s="868"/>
      <c r="D291" s="866"/>
      <c r="E291" s="867"/>
      <c r="F291" s="867"/>
      <c r="G291" s="866"/>
    </row>
    <row r="292" spans="1:7" ht="23.25" thickBot="1">
      <c r="A292" s="883" t="s">
        <v>1080</v>
      </c>
      <c r="B292" s="882"/>
      <c r="C292" s="881" t="s">
        <v>1081</v>
      </c>
      <c r="D292" s="880" t="s">
        <v>777</v>
      </c>
      <c r="E292" s="880" t="s">
        <v>1082</v>
      </c>
      <c r="F292" s="879" t="s">
        <v>1083</v>
      </c>
      <c r="G292" s="878" t="s">
        <v>1084</v>
      </c>
    </row>
    <row r="293" spans="1:7" ht="15">
      <c r="A293" s="353"/>
      <c r="B293" s="354"/>
      <c r="C293" s="355" t="s">
        <v>1146</v>
      </c>
      <c r="D293" s="354"/>
      <c r="E293" s="354"/>
      <c r="F293" s="354"/>
      <c r="G293" s="356"/>
    </row>
    <row r="294" spans="1:7" ht="33.75">
      <c r="A294" s="357">
        <v>1</v>
      </c>
      <c r="B294" s="358"/>
      <c r="C294" s="359" t="s">
        <v>1147</v>
      </c>
      <c r="D294" s="358" t="s">
        <v>17</v>
      </c>
      <c r="E294" s="360">
        <v>1</v>
      </c>
      <c r="F294" s="1245"/>
      <c r="G294" s="362">
        <f aca="true" t="shared" si="10" ref="G294:G318">E294*F294</f>
        <v>0</v>
      </c>
    </row>
    <row r="295" spans="1:7" ht="12.75">
      <c r="A295" s="357">
        <v>2</v>
      </c>
      <c r="B295" s="358"/>
      <c r="C295" s="359" t="s">
        <v>1085</v>
      </c>
      <c r="D295" s="358" t="s">
        <v>15</v>
      </c>
      <c r="E295" s="360">
        <v>25</v>
      </c>
      <c r="F295" s="1245"/>
      <c r="G295" s="362">
        <f t="shared" si="10"/>
        <v>0</v>
      </c>
    </row>
    <row r="296" spans="1:7" ht="12.75">
      <c r="A296" s="357">
        <v>3</v>
      </c>
      <c r="B296" s="358"/>
      <c r="C296" s="359" t="s">
        <v>1087</v>
      </c>
      <c r="D296" s="358" t="s">
        <v>15</v>
      </c>
      <c r="E296" s="360">
        <v>29</v>
      </c>
      <c r="F296" s="1245"/>
      <c r="G296" s="362">
        <f t="shared" si="10"/>
        <v>0</v>
      </c>
    </row>
    <row r="297" spans="1:7" ht="12.75">
      <c r="A297" s="357">
        <v>4</v>
      </c>
      <c r="B297" s="358"/>
      <c r="C297" s="359" t="s">
        <v>1124</v>
      </c>
      <c r="D297" s="358" t="s">
        <v>15</v>
      </c>
      <c r="E297" s="360">
        <v>1</v>
      </c>
      <c r="F297" s="1245"/>
      <c r="G297" s="362">
        <f t="shared" si="10"/>
        <v>0</v>
      </c>
    </row>
    <row r="298" spans="1:7" ht="12.75">
      <c r="A298" s="357">
        <v>5</v>
      </c>
      <c r="B298" s="358"/>
      <c r="C298" s="359" t="s">
        <v>1088</v>
      </c>
      <c r="D298" s="358" t="s">
        <v>14</v>
      </c>
      <c r="E298" s="360">
        <v>164</v>
      </c>
      <c r="F298" s="1245"/>
      <c r="G298" s="362">
        <f t="shared" si="10"/>
        <v>0</v>
      </c>
    </row>
    <row r="299" spans="1:7" ht="12.75">
      <c r="A299" s="357">
        <v>6</v>
      </c>
      <c r="B299" s="358"/>
      <c r="C299" s="359" t="s">
        <v>1089</v>
      </c>
      <c r="D299" s="358" t="s">
        <v>14</v>
      </c>
      <c r="E299" s="360">
        <v>96</v>
      </c>
      <c r="F299" s="1245"/>
      <c r="G299" s="362">
        <f t="shared" si="10"/>
        <v>0</v>
      </c>
    </row>
    <row r="300" spans="1:7" ht="12.75">
      <c r="A300" s="357">
        <v>7</v>
      </c>
      <c r="B300" s="358"/>
      <c r="C300" s="359" t="s">
        <v>1135</v>
      </c>
      <c r="D300" s="358" t="s">
        <v>14</v>
      </c>
      <c r="E300" s="360">
        <v>54</v>
      </c>
      <c r="F300" s="1245"/>
      <c r="G300" s="362">
        <f t="shared" si="10"/>
        <v>0</v>
      </c>
    </row>
    <row r="301" spans="1:7" ht="12.75">
      <c r="A301" s="357">
        <v>8</v>
      </c>
      <c r="B301" s="358"/>
      <c r="C301" s="359" t="s">
        <v>1090</v>
      </c>
      <c r="D301" s="358" t="s">
        <v>14</v>
      </c>
      <c r="E301" s="360">
        <v>28</v>
      </c>
      <c r="F301" s="1245"/>
      <c r="G301" s="362">
        <f t="shared" si="10"/>
        <v>0</v>
      </c>
    </row>
    <row r="302" spans="1:7" ht="12.75">
      <c r="A302" s="357">
        <v>9</v>
      </c>
      <c r="B302" s="358"/>
      <c r="C302" s="359" t="s">
        <v>1093</v>
      </c>
      <c r="D302" s="360" t="s">
        <v>14</v>
      </c>
      <c r="E302" s="360">
        <v>35</v>
      </c>
      <c r="F302" s="1245"/>
      <c r="G302" s="362">
        <f t="shared" si="10"/>
        <v>0</v>
      </c>
    </row>
    <row r="303" spans="1:7" ht="12.75">
      <c r="A303" s="357">
        <v>10</v>
      </c>
      <c r="B303" s="358"/>
      <c r="C303" s="359" t="s">
        <v>1094</v>
      </c>
      <c r="D303" s="360" t="s">
        <v>14</v>
      </c>
      <c r="E303" s="360">
        <v>86</v>
      </c>
      <c r="F303" s="1245"/>
      <c r="G303" s="362">
        <f t="shared" si="10"/>
        <v>0</v>
      </c>
    </row>
    <row r="304" spans="1:7" ht="12.75">
      <c r="A304" s="357">
        <v>11</v>
      </c>
      <c r="B304" s="358"/>
      <c r="C304" s="359" t="s">
        <v>1095</v>
      </c>
      <c r="D304" s="358" t="s">
        <v>411</v>
      </c>
      <c r="E304" s="360">
        <v>20</v>
      </c>
      <c r="F304" s="1245"/>
      <c r="G304" s="362">
        <f t="shared" si="10"/>
        <v>0</v>
      </c>
    </row>
    <row r="305" spans="1:7" ht="12.75">
      <c r="A305" s="357">
        <v>12</v>
      </c>
      <c r="B305" s="358"/>
      <c r="C305" s="359" t="s">
        <v>1096</v>
      </c>
      <c r="D305" s="358" t="s">
        <v>411</v>
      </c>
      <c r="E305" s="360">
        <v>34</v>
      </c>
      <c r="F305" s="1245"/>
      <c r="G305" s="362">
        <f t="shared" si="10"/>
        <v>0</v>
      </c>
    </row>
    <row r="306" spans="1:7" ht="12.75">
      <c r="A306" s="357">
        <v>13</v>
      </c>
      <c r="B306" s="358"/>
      <c r="C306" s="359" t="s">
        <v>1097</v>
      </c>
      <c r="D306" s="360" t="s">
        <v>14</v>
      </c>
      <c r="E306" s="360">
        <v>25</v>
      </c>
      <c r="F306" s="1245"/>
      <c r="G306" s="362">
        <f t="shared" si="10"/>
        <v>0</v>
      </c>
    </row>
    <row r="307" spans="1:7" ht="12.75">
      <c r="A307" s="357">
        <v>14</v>
      </c>
      <c r="B307" s="358" t="s">
        <v>1098</v>
      </c>
      <c r="C307" s="364" t="s">
        <v>1099</v>
      </c>
      <c r="D307" s="358" t="s">
        <v>15</v>
      </c>
      <c r="E307" s="360">
        <v>1</v>
      </c>
      <c r="F307" s="1245"/>
      <c r="G307" s="362">
        <f t="shared" si="10"/>
        <v>0</v>
      </c>
    </row>
    <row r="308" spans="1:7" ht="22.5">
      <c r="A308" s="357">
        <v>15</v>
      </c>
      <c r="B308" s="358" t="s">
        <v>1100</v>
      </c>
      <c r="C308" s="359" t="s">
        <v>1101</v>
      </c>
      <c r="D308" s="365" t="s">
        <v>15</v>
      </c>
      <c r="E308" s="366">
        <v>15</v>
      </c>
      <c r="F308" s="1245"/>
      <c r="G308" s="362">
        <f t="shared" si="10"/>
        <v>0</v>
      </c>
    </row>
    <row r="309" spans="1:7" ht="12.75">
      <c r="A309" s="357">
        <v>16</v>
      </c>
      <c r="B309" s="358"/>
      <c r="C309" s="359" t="s">
        <v>1102</v>
      </c>
      <c r="D309" s="365" t="s">
        <v>15</v>
      </c>
      <c r="E309" s="366">
        <v>1</v>
      </c>
      <c r="F309" s="1245"/>
      <c r="G309" s="362">
        <f t="shared" si="10"/>
        <v>0</v>
      </c>
    </row>
    <row r="310" spans="1:7" ht="33.75">
      <c r="A310" s="357">
        <v>17</v>
      </c>
      <c r="B310" s="358"/>
      <c r="C310" s="359" t="s">
        <v>1103</v>
      </c>
      <c r="D310" s="365" t="s">
        <v>15</v>
      </c>
      <c r="E310" s="366">
        <v>1</v>
      </c>
      <c r="F310" s="1245"/>
      <c r="G310" s="362">
        <f t="shared" si="10"/>
        <v>0</v>
      </c>
    </row>
    <row r="311" spans="1:7" ht="12.75">
      <c r="A311" s="357">
        <v>18</v>
      </c>
      <c r="B311" s="358"/>
      <c r="C311" s="359" t="s">
        <v>1104</v>
      </c>
      <c r="D311" s="365" t="s">
        <v>15</v>
      </c>
      <c r="E311" s="366">
        <v>2</v>
      </c>
      <c r="F311" s="1245"/>
      <c r="G311" s="362">
        <f t="shared" si="10"/>
        <v>0</v>
      </c>
    </row>
    <row r="312" spans="1:7" ht="12.75">
      <c r="A312" s="357">
        <v>19</v>
      </c>
      <c r="B312" s="358"/>
      <c r="C312" s="359" t="s">
        <v>1106</v>
      </c>
      <c r="D312" s="365" t="s">
        <v>17</v>
      </c>
      <c r="E312" s="366">
        <v>1</v>
      </c>
      <c r="F312" s="1245"/>
      <c r="G312" s="362">
        <f t="shared" si="10"/>
        <v>0</v>
      </c>
    </row>
    <row r="313" spans="1:7" ht="12.75">
      <c r="A313" s="357">
        <v>20</v>
      </c>
      <c r="B313" s="358"/>
      <c r="C313" s="359" t="s">
        <v>1148</v>
      </c>
      <c r="D313" s="358" t="s">
        <v>1107</v>
      </c>
      <c r="E313" s="360">
        <v>180</v>
      </c>
      <c r="F313" s="1245"/>
      <c r="G313" s="362">
        <f t="shared" si="10"/>
        <v>0</v>
      </c>
    </row>
    <row r="314" spans="1:7" ht="12.75">
      <c r="A314" s="357">
        <v>21</v>
      </c>
      <c r="B314" s="358"/>
      <c r="C314" s="359" t="s">
        <v>1108</v>
      </c>
      <c r="D314" s="358" t="s">
        <v>17</v>
      </c>
      <c r="E314" s="360">
        <v>1</v>
      </c>
      <c r="F314" s="1245"/>
      <c r="G314" s="362">
        <f t="shared" si="10"/>
        <v>0</v>
      </c>
    </row>
    <row r="315" spans="1:7" ht="12.75">
      <c r="A315" s="357">
        <v>22</v>
      </c>
      <c r="B315" s="367"/>
      <c r="C315" s="364" t="s">
        <v>464</v>
      </c>
      <c r="D315" s="358" t="s">
        <v>1107</v>
      </c>
      <c r="E315" s="360">
        <v>3</v>
      </c>
      <c r="F315" s="1245"/>
      <c r="G315" s="362">
        <f t="shared" si="10"/>
        <v>0</v>
      </c>
    </row>
    <row r="316" spans="1:7" ht="12.75">
      <c r="A316" s="357">
        <v>23</v>
      </c>
      <c r="B316" s="367"/>
      <c r="C316" s="359" t="s">
        <v>1109</v>
      </c>
      <c r="D316" s="358" t="s">
        <v>17</v>
      </c>
      <c r="E316" s="360">
        <v>1</v>
      </c>
      <c r="F316" s="1245"/>
      <c r="G316" s="362">
        <f t="shared" si="10"/>
        <v>0</v>
      </c>
    </row>
    <row r="317" spans="1:7" ht="12.75">
      <c r="A317" s="357">
        <v>24</v>
      </c>
      <c r="B317" s="370"/>
      <c r="C317" s="359" t="s">
        <v>1110</v>
      </c>
      <c r="D317" s="358" t="s">
        <v>17</v>
      </c>
      <c r="E317" s="360">
        <v>6</v>
      </c>
      <c r="F317" s="1245"/>
      <c r="G317" s="362">
        <f t="shared" si="10"/>
        <v>0</v>
      </c>
    </row>
    <row r="318" spans="1:7" ht="12.75">
      <c r="A318" s="357">
        <v>25</v>
      </c>
      <c r="B318" s="368"/>
      <c r="C318" s="359" t="s">
        <v>1111</v>
      </c>
      <c r="D318" s="358" t="s">
        <v>17</v>
      </c>
      <c r="E318" s="360">
        <v>3</v>
      </c>
      <c r="F318" s="1245"/>
      <c r="G318" s="362">
        <f t="shared" si="10"/>
        <v>0</v>
      </c>
    </row>
    <row r="319" spans="1:7" ht="13.5" thickBot="1">
      <c r="A319" s="369"/>
      <c r="G319" s="877"/>
    </row>
    <row r="320" spans="1:7" ht="16.5" thickBot="1">
      <c r="A320" s="891"/>
      <c r="B320" s="872"/>
      <c r="C320" s="873" t="s">
        <v>3369</v>
      </c>
      <c r="D320" s="872"/>
      <c r="E320" s="872"/>
      <c r="F320" s="872"/>
      <c r="G320" s="892">
        <f>SUM(G294:G319)</f>
        <v>0</v>
      </c>
    </row>
    <row r="321" spans="1:7" ht="21" customHeight="1" thickBot="1">
      <c r="A321" s="866"/>
      <c r="B321" s="866"/>
      <c r="C321" s="868"/>
      <c r="D321" s="866"/>
      <c r="E321" s="867"/>
      <c r="F321" s="867"/>
      <c r="G321" s="866"/>
    </row>
    <row r="322" spans="1:7" ht="23.25" thickBot="1">
      <c r="A322" s="883" t="s">
        <v>1080</v>
      </c>
      <c r="B322" s="882"/>
      <c r="C322" s="881" t="s">
        <v>1081</v>
      </c>
      <c r="D322" s="880" t="s">
        <v>777</v>
      </c>
      <c r="E322" s="880" t="s">
        <v>1082</v>
      </c>
      <c r="F322" s="879" t="s">
        <v>1083</v>
      </c>
      <c r="G322" s="878" t="s">
        <v>1084</v>
      </c>
    </row>
    <row r="323" spans="1:7" ht="15">
      <c r="A323" s="353"/>
      <c r="B323" s="354"/>
      <c r="C323" s="355" t="s">
        <v>764</v>
      </c>
      <c r="D323" s="354"/>
      <c r="E323" s="354"/>
      <c r="F323" s="354"/>
      <c r="G323" s="356"/>
    </row>
    <row r="324" spans="1:7" ht="33.75">
      <c r="A324" s="357">
        <v>1</v>
      </c>
      <c r="B324" s="358"/>
      <c r="C324" s="359" t="s">
        <v>1149</v>
      </c>
      <c r="D324" s="358" t="s">
        <v>17</v>
      </c>
      <c r="E324" s="360">
        <v>1</v>
      </c>
      <c r="F324" s="1245"/>
      <c r="G324" s="362">
        <f aca="true" t="shared" si="11" ref="G324:G349">E324*F324</f>
        <v>0</v>
      </c>
    </row>
    <row r="325" spans="1:7" ht="12.75">
      <c r="A325" s="357">
        <v>2</v>
      </c>
      <c r="B325" s="358"/>
      <c r="C325" s="359" t="s">
        <v>1118</v>
      </c>
      <c r="D325" s="358" t="s">
        <v>15</v>
      </c>
      <c r="E325" s="360">
        <v>1</v>
      </c>
      <c r="F325" s="1245"/>
      <c r="G325" s="362">
        <f t="shared" si="11"/>
        <v>0</v>
      </c>
    </row>
    <row r="326" spans="1:7" ht="12.75">
      <c r="A326" s="357">
        <v>3</v>
      </c>
      <c r="B326" s="358"/>
      <c r="C326" s="359" t="s">
        <v>1085</v>
      </c>
      <c r="D326" s="358" t="s">
        <v>15</v>
      </c>
      <c r="E326" s="360">
        <v>17</v>
      </c>
      <c r="F326" s="1245"/>
      <c r="G326" s="362">
        <f t="shared" si="11"/>
        <v>0</v>
      </c>
    </row>
    <row r="327" spans="1:7" ht="22.5">
      <c r="A327" s="357">
        <v>4</v>
      </c>
      <c r="B327" s="358"/>
      <c r="C327" s="359" t="s">
        <v>1150</v>
      </c>
      <c r="D327" s="358" t="s">
        <v>15</v>
      </c>
      <c r="E327" s="360">
        <v>12</v>
      </c>
      <c r="F327" s="1245"/>
      <c r="G327" s="362">
        <f t="shared" si="11"/>
        <v>0</v>
      </c>
    </row>
    <row r="328" spans="1:7" ht="12.75">
      <c r="A328" s="357">
        <v>5</v>
      </c>
      <c r="B328" s="358"/>
      <c r="C328" s="359" t="s">
        <v>1087</v>
      </c>
      <c r="D328" s="358" t="s">
        <v>15</v>
      </c>
      <c r="E328" s="360">
        <v>78</v>
      </c>
      <c r="F328" s="1245"/>
      <c r="G328" s="362">
        <f t="shared" si="11"/>
        <v>0</v>
      </c>
    </row>
    <row r="329" spans="1:7" ht="12.75">
      <c r="A329" s="357">
        <v>6</v>
      </c>
      <c r="B329" s="358"/>
      <c r="C329" s="359" t="s">
        <v>1119</v>
      </c>
      <c r="D329" s="358" t="s">
        <v>14</v>
      </c>
      <c r="E329" s="360">
        <v>10</v>
      </c>
      <c r="F329" s="1245"/>
      <c r="G329" s="362">
        <f t="shared" si="11"/>
        <v>0</v>
      </c>
    </row>
    <row r="330" spans="1:9" ht="12.75">
      <c r="A330" s="357">
        <v>7</v>
      </c>
      <c r="B330" s="358"/>
      <c r="C330" s="359" t="s">
        <v>1088</v>
      </c>
      <c r="D330" s="358" t="s">
        <v>14</v>
      </c>
      <c r="E330" s="360">
        <v>153</v>
      </c>
      <c r="F330" s="1245"/>
      <c r="G330" s="362">
        <f t="shared" si="11"/>
        <v>0</v>
      </c>
      <c r="I330" s="874" t="s">
        <v>781</v>
      </c>
    </row>
    <row r="331" spans="1:7" ht="12.75">
      <c r="A331" s="357">
        <v>8</v>
      </c>
      <c r="B331" s="358"/>
      <c r="C331" s="359" t="s">
        <v>1089</v>
      </c>
      <c r="D331" s="358" t="s">
        <v>14</v>
      </c>
      <c r="E331" s="360">
        <v>184</v>
      </c>
      <c r="F331" s="1245"/>
      <c r="G331" s="362">
        <f t="shared" si="11"/>
        <v>0</v>
      </c>
    </row>
    <row r="332" spans="1:7" ht="12.75">
      <c r="A332" s="357">
        <v>9</v>
      </c>
      <c r="B332" s="358"/>
      <c r="C332" s="359" t="s">
        <v>1114</v>
      </c>
      <c r="D332" s="358" t="s">
        <v>14</v>
      </c>
      <c r="E332" s="360">
        <v>50</v>
      </c>
      <c r="F332" s="1245"/>
      <c r="G332" s="362">
        <f t="shared" si="11"/>
        <v>0</v>
      </c>
    </row>
    <row r="333" spans="1:7" ht="12.75">
      <c r="A333" s="357">
        <v>10</v>
      </c>
      <c r="B333" s="358"/>
      <c r="C333" s="359" t="s">
        <v>1093</v>
      </c>
      <c r="D333" s="360" t="s">
        <v>14</v>
      </c>
      <c r="E333" s="360">
        <v>55</v>
      </c>
      <c r="F333" s="1245"/>
      <c r="G333" s="362">
        <f t="shared" si="11"/>
        <v>0</v>
      </c>
    </row>
    <row r="334" spans="1:7" ht="12.75">
      <c r="A334" s="357">
        <v>11</v>
      </c>
      <c r="B334" s="358"/>
      <c r="C334" s="359" t="s">
        <v>1094</v>
      </c>
      <c r="D334" s="360" t="s">
        <v>14</v>
      </c>
      <c r="E334" s="360">
        <v>153</v>
      </c>
      <c r="F334" s="1245"/>
      <c r="G334" s="362">
        <f t="shared" si="11"/>
        <v>0</v>
      </c>
    </row>
    <row r="335" spans="1:7" ht="12.75">
      <c r="A335" s="357">
        <v>12</v>
      </c>
      <c r="B335" s="358"/>
      <c r="C335" s="359" t="s">
        <v>1095</v>
      </c>
      <c r="D335" s="358" t="s">
        <v>411</v>
      </c>
      <c r="E335" s="360">
        <v>44</v>
      </c>
      <c r="F335" s="1245"/>
      <c r="G335" s="362">
        <f t="shared" si="11"/>
        <v>0</v>
      </c>
    </row>
    <row r="336" spans="1:7" ht="12.75">
      <c r="A336" s="357">
        <v>13</v>
      </c>
      <c r="B336" s="358"/>
      <c r="C336" s="359" t="s">
        <v>1096</v>
      </c>
      <c r="D336" s="358" t="s">
        <v>411</v>
      </c>
      <c r="E336" s="360">
        <v>73</v>
      </c>
      <c r="F336" s="1245"/>
      <c r="G336" s="362">
        <f t="shared" si="11"/>
        <v>0</v>
      </c>
    </row>
    <row r="337" spans="1:7" ht="12.75">
      <c r="A337" s="357">
        <v>14</v>
      </c>
      <c r="B337" s="358"/>
      <c r="C337" s="359" t="s">
        <v>1097</v>
      </c>
      <c r="D337" s="360" t="s">
        <v>14</v>
      </c>
      <c r="E337" s="360">
        <v>55</v>
      </c>
      <c r="F337" s="1245"/>
      <c r="G337" s="362">
        <f t="shared" si="11"/>
        <v>0</v>
      </c>
    </row>
    <row r="338" spans="1:7" ht="12.75">
      <c r="A338" s="357">
        <v>15</v>
      </c>
      <c r="B338" s="358" t="s">
        <v>1098</v>
      </c>
      <c r="C338" s="364" t="s">
        <v>1099</v>
      </c>
      <c r="D338" s="358" t="s">
        <v>15</v>
      </c>
      <c r="E338" s="360">
        <v>1</v>
      </c>
      <c r="F338" s="1245"/>
      <c r="G338" s="362">
        <f t="shared" si="11"/>
        <v>0</v>
      </c>
    </row>
    <row r="339" spans="1:7" ht="22.5">
      <c r="A339" s="357">
        <v>16</v>
      </c>
      <c r="B339" s="358" t="s">
        <v>1100</v>
      </c>
      <c r="C339" s="359" t="s">
        <v>1101</v>
      </c>
      <c r="D339" s="365" t="s">
        <v>15</v>
      </c>
      <c r="E339" s="366">
        <v>30</v>
      </c>
      <c r="F339" s="1245"/>
      <c r="G339" s="362">
        <f t="shared" si="11"/>
        <v>0</v>
      </c>
    </row>
    <row r="340" spans="1:7" ht="12.75">
      <c r="A340" s="357">
        <v>17</v>
      </c>
      <c r="B340" s="358"/>
      <c r="C340" s="359" t="s">
        <v>1102</v>
      </c>
      <c r="D340" s="365" t="s">
        <v>15</v>
      </c>
      <c r="E340" s="366">
        <v>1</v>
      </c>
      <c r="F340" s="1245"/>
      <c r="G340" s="362">
        <f t="shared" si="11"/>
        <v>0</v>
      </c>
    </row>
    <row r="341" spans="1:7" ht="33.75">
      <c r="A341" s="357">
        <v>18</v>
      </c>
      <c r="B341" s="358"/>
      <c r="C341" s="359" t="s">
        <v>1103</v>
      </c>
      <c r="D341" s="365" t="s">
        <v>15</v>
      </c>
      <c r="E341" s="366">
        <v>1</v>
      </c>
      <c r="F341" s="1245"/>
      <c r="G341" s="362">
        <f t="shared" si="11"/>
        <v>0</v>
      </c>
    </row>
    <row r="342" spans="1:7" ht="12.75">
      <c r="A342" s="357">
        <v>19</v>
      </c>
      <c r="B342" s="358"/>
      <c r="C342" s="359" t="s">
        <v>1104</v>
      </c>
      <c r="D342" s="365" t="s">
        <v>15</v>
      </c>
      <c r="E342" s="366">
        <v>2</v>
      </c>
      <c r="F342" s="1245"/>
      <c r="G342" s="362">
        <f t="shared" si="11"/>
        <v>0</v>
      </c>
    </row>
    <row r="343" spans="1:7" ht="12.75">
      <c r="A343" s="357">
        <v>20</v>
      </c>
      <c r="B343" s="358"/>
      <c r="C343" s="359" t="s">
        <v>1106</v>
      </c>
      <c r="D343" s="365" t="s">
        <v>17</v>
      </c>
      <c r="E343" s="366">
        <v>1</v>
      </c>
      <c r="F343" s="1245"/>
      <c r="G343" s="362">
        <f t="shared" si="11"/>
        <v>0</v>
      </c>
    </row>
    <row r="344" spans="1:7" ht="12.75">
      <c r="A344" s="357">
        <v>21</v>
      </c>
      <c r="B344" s="358"/>
      <c r="C344" s="359" t="s">
        <v>1151</v>
      </c>
      <c r="D344" s="358" t="s">
        <v>1107</v>
      </c>
      <c r="E344" s="360">
        <v>220</v>
      </c>
      <c r="F344" s="1245"/>
      <c r="G344" s="362">
        <f t="shared" si="11"/>
        <v>0</v>
      </c>
    </row>
    <row r="345" spans="1:7" ht="12.75">
      <c r="A345" s="357">
        <v>22</v>
      </c>
      <c r="B345" s="358"/>
      <c r="C345" s="359" t="s">
        <v>1108</v>
      </c>
      <c r="D345" s="358" t="s">
        <v>17</v>
      </c>
      <c r="E345" s="360">
        <v>1</v>
      </c>
      <c r="F345" s="1245"/>
      <c r="G345" s="362">
        <f t="shared" si="11"/>
        <v>0</v>
      </c>
    </row>
    <row r="346" spans="1:7" ht="12.75">
      <c r="A346" s="357">
        <v>23</v>
      </c>
      <c r="B346" s="367"/>
      <c r="C346" s="364" t="s">
        <v>464</v>
      </c>
      <c r="D346" s="358" t="s">
        <v>1107</v>
      </c>
      <c r="E346" s="360">
        <v>3</v>
      </c>
      <c r="F346" s="1245"/>
      <c r="G346" s="362">
        <f t="shared" si="11"/>
        <v>0</v>
      </c>
    </row>
    <row r="347" spans="1:7" ht="12.75">
      <c r="A347" s="357">
        <v>24</v>
      </c>
      <c r="B347" s="367"/>
      <c r="C347" s="359" t="s">
        <v>1109</v>
      </c>
      <c r="D347" s="358" t="s">
        <v>17</v>
      </c>
      <c r="E347" s="360">
        <v>1</v>
      </c>
      <c r="F347" s="1245"/>
      <c r="G347" s="362">
        <f t="shared" si="11"/>
        <v>0</v>
      </c>
    </row>
    <row r="348" spans="1:7" ht="12.75">
      <c r="A348" s="357">
        <v>25</v>
      </c>
      <c r="B348" s="370"/>
      <c r="C348" s="359" t="s">
        <v>1110</v>
      </c>
      <c r="D348" s="358" t="s">
        <v>17</v>
      </c>
      <c r="E348" s="360">
        <v>6</v>
      </c>
      <c r="F348" s="1245"/>
      <c r="G348" s="362">
        <f t="shared" si="11"/>
        <v>0</v>
      </c>
    </row>
    <row r="349" spans="1:7" ht="12.75">
      <c r="A349" s="357">
        <v>26</v>
      </c>
      <c r="B349" s="368"/>
      <c r="C349" s="359" t="s">
        <v>1111</v>
      </c>
      <c r="D349" s="358" t="s">
        <v>17</v>
      </c>
      <c r="E349" s="360">
        <v>3</v>
      </c>
      <c r="F349" s="1245"/>
      <c r="G349" s="362">
        <f t="shared" si="11"/>
        <v>0</v>
      </c>
    </row>
    <row r="350" spans="1:7" ht="13.5" thickBot="1">
      <c r="A350" s="369"/>
      <c r="G350" s="877"/>
    </row>
    <row r="351" spans="1:7" ht="16.5" thickBot="1">
      <c r="A351" s="891"/>
      <c r="B351" s="872"/>
      <c r="C351" s="873" t="s">
        <v>3369</v>
      </c>
      <c r="D351" s="872"/>
      <c r="E351" s="872"/>
      <c r="F351" s="872"/>
      <c r="G351" s="892">
        <f>SUM(G324:G350)</f>
        <v>0</v>
      </c>
    </row>
    <row r="352" spans="1:7" ht="21" customHeight="1" thickBot="1">
      <c r="A352" s="866"/>
      <c r="B352" s="866"/>
      <c r="C352" s="868"/>
      <c r="D352" s="866"/>
      <c r="E352" s="867"/>
      <c r="F352" s="867"/>
      <c r="G352" s="866"/>
    </row>
    <row r="353" spans="1:7" ht="23.25" thickBot="1">
      <c r="A353" s="883" t="s">
        <v>1080</v>
      </c>
      <c r="B353" s="882"/>
      <c r="C353" s="881" t="s">
        <v>1081</v>
      </c>
      <c r="D353" s="880" t="s">
        <v>777</v>
      </c>
      <c r="E353" s="880" t="s">
        <v>1082</v>
      </c>
      <c r="F353" s="879" t="s">
        <v>1083</v>
      </c>
      <c r="G353" s="878" t="s">
        <v>1084</v>
      </c>
    </row>
    <row r="354" spans="1:7" ht="15">
      <c r="A354" s="353"/>
      <c r="B354" s="354"/>
      <c r="C354" s="355" t="s">
        <v>1152</v>
      </c>
      <c r="D354" s="354"/>
      <c r="E354" s="354"/>
      <c r="F354" s="354"/>
      <c r="G354" s="356"/>
    </row>
    <row r="355" spans="1:13" ht="12.75">
      <c r="A355" s="357">
        <v>1</v>
      </c>
      <c r="B355" s="358"/>
      <c r="C355" s="359" t="s">
        <v>1127</v>
      </c>
      <c r="D355" s="358" t="s">
        <v>15</v>
      </c>
      <c r="E355" s="360">
        <v>1</v>
      </c>
      <c r="F355" s="1245"/>
      <c r="G355" s="362">
        <f aca="true" t="shared" si="12" ref="G355:G370">E355*F355</f>
        <v>0</v>
      </c>
      <c r="L355" s="350" t="s">
        <v>781</v>
      </c>
      <c r="M355" s="351" t="s">
        <v>781</v>
      </c>
    </row>
    <row r="356" spans="1:13" ht="12.75">
      <c r="A356" s="357"/>
      <c r="B356" s="358"/>
      <c r="C356" s="359" t="s">
        <v>1153</v>
      </c>
      <c r="D356" s="358" t="s">
        <v>15</v>
      </c>
      <c r="E356" s="360">
        <v>8</v>
      </c>
      <c r="F356" s="1245"/>
      <c r="G356" s="362">
        <f t="shared" si="12"/>
        <v>0</v>
      </c>
      <c r="L356" s="350"/>
      <c r="M356" s="351"/>
    </row>
    <row r="357" spans="1:13" ht="12.75">
      <c r="A357" s="357">
        <v>2</v>
      </c>
      <c r="B357" s="358"/>
      <c r="C357" s="359" t="s">
        <v>1087</v>
      </c>
      <c r="D357" s="358" t="s">
        <v>15</v>
      </c>
      <c r="E357" s="360">
        <v>1</v>
      </c>
      <c r="F357" s="1245"/>
      <c r="G357" s="362">
        <f t="shared" si="12"/>
        <v>0</v>
      </c>
      <c r="L357" s="350" t="s">
        <v>781</v>
      </c>
      <c r="M357" s="351" t="s">
        <v>781</v>
      </c>
    </row>
    <row r="358" spans="1:13" ht="12.75">
      <c r="A358" s="357">
        <v>3</v>
      </c>
      <c r="B358" s="358"/>
      <c r="C358" s="359" t="s">
        <v>1088</v>
      </c>
      <c r="D358" s="358" t="s">
        <v>14</v>
      </c>
      <c r="E358" s="360">
        <v>185</v>
      </c>
      <c r="F358" s="1245"/>
      <c r="G358" s="362">
        <f t="shared" si="12"/>
        <v>0</v>
      </c>
      <c r="L358" s="350" t="s">
        <v>781</v>
      </c>
      <c r="M358" s="351" t="s">
        <v>781</v>
      </c>
    </row>
    <row r="359" spans="1:12" ht="12.75">
      <c r="A359" s="357">
        <v>4</v>
      </c>
      <c r="B359" s="358"/>
      <c r="C359" s="359" t="s">
        <v>1089</v>
      </c>
      <c r="D359" s="358" t="s">
        <v>14</v>
      </c>
      <c r="E359" s="360">
        <v>176</v>
      </c>
      <c r="F359" s="1245"/>
      <c r="G359" s="362">
        <f t="shared" si="12"/>
        <v>0</v>
      </c>
      <c r="L359" s="363"/>
    </row>
    <row r="360" spans="1:7" ht="12.75">
      <c r="A360" s="357">
        <v>6</v>
      </c>
      <c r="B360" s="358"/>
      <c r="C360" s="359" t="s">
        <v>1095</v>
      </c>
      <c r="D360" s="358" t="s">
        <v>411</v>
      </c>
      <c r="E360" s="360">
        <v>25</v>
      </c>
      <c r="F360" s="1245"/>
      <c r="G360" s="362">
        <f t="shared" si="12"/>
        <v>0</v>
      </c>
    </row>
    <row r="361" spans="1:7" ht="12.75">
      <c r="A361" s="357">
        <v>8</v>
      </c>
      <c r="B361" s="358"/>
      <c r="C361" s="359" t="s">
        <v>1097</v>
      </c>
      <c r="D361" s="360" t="s">
        <v>14</v>
      </c>
      <c r="E361" s="360">
        <v>25</v>
      </c>
      <c r="F361" s="1245"/>
      <c r="G361" s="362">
        <f t="shared" si="12"/>
        <v>0</v>
      </c>
    </row>
    <row r="362" spans="1:7" ht="12.75">
      <c r="A362" s="357">
        <v>11</v>
      </c>
      <c r="B362" s="358" t="s">
        <v>1098</v>
      </c>
      <c r="C362" s="364" t="s">
        <v>1099</v>
      </c>
      <c r="D362" s="358" t="s">
        <v>15</v>
      </c>
      <c r="E362" s="360">
        <v>4</v>
      </c>
      <c r="F362" s="1245"/>
      <c r="G362" s="362">
        <f t="shared" si="12"/>
        <v>0</v>
      </c>
    </row>
    <row r="363" spans="1:7" ht="22.5">
      <c r="A363" s="357">
        <v>10</v>
      </c>
      <c r="B363" s="358" t="s">
        <v>1154</v>
      </c>
      <c r="C363" s="359" t="s">
        <v>1155</v>
      </c>
      <c r="D363" s="365" t="s">
        <v>15</v>
      </c>
      <c r="E363" s="366">
        <v>11</v>
      </c>
      <c r="F363" s="1245"/>
      <c r="G363" s="362">
        <f t="shared" si="12"/>
        <v>0</v>
      </c>
    </row>
    <row r="364" spans="1:8" ht="12.75">
      <c r="A364" s="357"/>
      <c r="B364" s="358" t="s">
        <v>781</v>
      </c>
      <c r="C364" s="359" t="s">
        <v>1156</v>
      </c>
      <c r="D364" s="365" t="s">
        <v>15</v>
      </c>
      <c r="E364" s="366">
        <v>2</v>
      </c>
      <c r="F364" s="1245"/>
      <c r="G364" s="362">
        <f t="shared" si="12"/>
        <v>0</v>
      </c>
      <c r="H364" s="875" t="s">
        <v>781</v>
      </c>
    </row>
    <row r="365" spans="1:7" ht="12.75">
      <c r="A365" s="357">
        <v>11</v>
      </c>
      <c r="B365" s="358"/>
      <c r="C365" s="359" t="s">
        <v>1157</v>
      </c>
      <c r="D365" s="358" t="s">
        <v>1107</v>
      </c>
      <c r="E365" s="360">
        <v>180</v>
      </c>
      <c r="F365" s="1245"/>
      <c r="G365" s="362">
        <f t="shared" si="12"/>
        <v>0</v>
      </c>
    </row>
    <row r="366" spans="1:7" ht="12.75">
      <c r="A366" s="357">
        <v>18</v>
      </c>
      <c r="B366" s="358"/>
      <c r="C366" s="359" t="s">
        <v>1108</v>
      </c>
      <c r="D366" s="358" t="s">
        <v>17</v>
      </c>
      <c r="E366" s="360">
        <v>1</v>
      </c>
      <c r="F366" s="1245"/>
      <c r="G366" s="362">
        <f t="shared" si="12"/>
        <v>0</v>
      </c>
    </row>
    <row r="367" spans="1:7" ht="12.75">
      <c r="A367" s="357">
        <v>19</v>
      </c>
      <c r="B367" s="367"/>
      <c r="C367" s="364" t="s">
        <v>464</v>
      </c>
      <c r="D367" s="358" t="s">
        <v>1107</v>
      </c>
      <c r="E367" s="360">
        <v>3</v>
      </c>
      <c r="F367" s="1245"/>
      <c r="G367" s="362">
        <f t="shared" si="12"/>
        <v>0</v>
      </c>
    </row>
    <row r="368" spans="1:7" ht="12.75">
      <c r="A368" s="357">
        <v>12</v>
      </c>
      <c r="B368" s="367"/>
      <c r="C368" s="359" t="s">
        <v>1109</v>
      </c>
      <c r="D368" s="358" t="s">
        <v>17</v>
      </c>
      <c r="E368" s="360">
        <v>1</v>
      </c>
      <c r="F368" s="1245"/>
      <c r="G368" s="362">
        <f t="shared" si="12"/>
        <v>0</v>
      </c>
    </row>
    <row r="369" spans="1:7" ht="12.75">
      <c r="A369" s="357">
        <v>13</v>
      </c>
      <c r="B369" s="358" t="s">
        <v>781</v>
      </c>
      <c r="C369" s="359" t="s">
        <v>1110</v>
      </c>
      <c r="D369" s="358" t="s">
        <v>17</v>
      </c>
      <c r="E369" s="360">
        <v>6</v>
      </c>
      <c r="F369" s="1245"/>
      <c r="G369" s="362">
        <f t="shared" si="12"/>
        <v>0</v>
      </c>
    </row>
    <row r="370" spans="1:7" ht="12.75">
      <c r="A370" s="357">
        <v>14</v>
      </c>
      <c r="B370" s="358"/>
      <c r="C370" s="359" t="s">
        <v>1111</v>
      </c>
      <c r="D370" s="358" t="s">
        <v>17</v>
      </c>
      <c r="E370" s="360">
        <v>3</v>
      </c>
      <c r="F370" s="1245"/>
      <c r="G370" s="362">
        <f t="shared" si="12"/>
        <v>0</v>
      </c>
    </row>
    <row r="371" spans="1:7" ht="13.5" thickBot="1">
      <c r="A371" s="369"/>
      <c r="G371" s="877"/>
    </row>
    <row r="372" spans="1:7" ht="16.5" thickBot="1">
      <c r="A372" s="891"/>
      <c r="B372" s="872"/>
      <c r="C372" s="873" t="s">
        <v>3369</v>
      </c>
      <c r="D372" s="872"/>
      <c r="E372" s="872"/>
      <c r="F372" s="872"/>
      <c r="G372" s="892">
        <f>SUM(G355:G371)</f>
        <v>0</v>
      </c>
    </row>
    <row r="373" spans="1:7" ht="21" customHeight="1" thickBot="1">
      <c r="A373" s="866"/>
      <c r="B373" s="866"/>
      <c r="C373" s="868"/>
      <c r="D373" s="866"/>
      <c r="E373" s="867"/>
      <c r="F373" s="867"/>
      <c r="G373" s="866"/>
    </row>
    <row r="374" spans="1:7" ht="23.25" thickBot="1">
      <c r="A374" s="883" t="s">
        <v>1080</v>
      </c>
      <c r="B374" s="882"/>
      <c r="C374" s="881" t="s">
        <v>1081</v>
      </c>
      <c r="D374" s="880" t="s">
        <v>777</v>
      </c>
      <c r="E374" s="880" t="s">
        <v>1082</v>
      </c>
      <c r="F374" s="879" t="s">
        <v>1083</v>
      </c>
      <c r="G374" s="878" t="s">
        <v>1084</v>
      </c>
    </row>
    <row r="375" spans="1:7" ht="15">
      <c r="A375" s="353"/>
      <c r="B375" s="354"/>
      <c r="C375" s="355" t="s">
        <v>1158</v>
      </c>
      <c r="D375" s="354"/>
      <c r="E375" s="354"/>
      <c r="F375" s="354"/>
      <c r="G375" s="356"/>
    </row>
    <row r="376" spans="1:13" ht="12.75">
      <c r="A376" s="357">
        <v>1</v>
      </c>
      <c r="B376" s="358"/>
      <c r="C376" s="359" t="s">
        <v>1159</v>
      </c>
      <c r="D376" s="358" t="s">
        <v>15</v>
      </c>
      <c r="E376" s="360">
        <v>17</v>
      </c>
      <c r="F376" s="1245"/>
      <c r="G376" s="362">
        <f aca="true" t="shared" si="13" ref="G376:G382">E376*F376</f>
        <v>0</v>
      </c>
      <c r="L376" s="350" t="s">
        <v>781</v>
      </c>
      <c r="M376" s="351" t="s">
        <v>781</v>
      </c>
    </row>
    <row r="377" spans="1:13" ht="12.75">
      <c r="A377" s="357">
        <v>2</v>
      </c>
      <c r="B377" s="358"/>
      <c r="C377" s="359" t="s">
        <v>1085</v>
      </c>
      <c r="D377" s="358" t="s">
        <v>15</v>
      </c>
      <c r="E377" s="360">
        <v>6</v>
      </c>
      <c r="F377" s="1245"/>
      <c r="G377" s="362">
        <f t="shared" si="13"/>
        <v>0</v>
      </c>
      <c r="L377" s="350" t="s">
        <v>781</v>
      </c>
      <c r="M377" s="351" t="s">
        <v>781</v>
      </c>
    </row>
    <row r="378" spans="1:13" ht="12.75">
      <c r="A378" s="357">
        <v>3</v>
      </c>
      <c r="B378" s="358"/>
      <c r="C378" s="359" t="s">
        <v>1087</v>
      </c>
      <c r="D378" s="358" t="s">
        <v>15</v>
      </c>
      <c r="E378" s="360">
        <v>23</v>
      </c>
      <c r="F378" s="1245"/>
      <c r="G378" s="362">
        <f t="shared" si="13"/>
        <v>0</v>
      </c>
      <c r="L378" s="350" t="s">
        <v>781</v>
      </c>
      <c r="M378" s="351" t="s">
        <v>781</v>
      </c>
    </row>
    <row r="379" spans="1:7" ht="12.75">
      <c r="A379" s="357">
        <v>4</v>
      </c>
      <c r="B379" s="358"/>
      <c r="C379" s="359" t="s">
        <v>1088</v>
      </c>
      <c r="D379" s="358" t="s">
        <v>14</v>
      </c>
      <c r="E379" s="360">
        <v>294</v>
      </c>
      <c r="F379" s="1245"/>
      <c r="G379" s="362">
        <f t="shared" si="13"/>
        <v>0</v>
      </c>
    </row>
    <row r="380" spans="1:11" ht="12.75">
      <c r="A380" s="357">
        <v>5</v>
      </c>
      <c r="B380" s="358"/>
      <c r="C380" s="359" t="s">
        <v>1089</v>
      </c>
      <c r="D380" s="358" t="s">
        <v>14</v>
      </c>
      <c r="E380" s="360">
        <v>124</v>
      </c>
      <c r="F380" s="1245"/>
      <c r="G380" s="362">
        <f t="shared" si="13"/>
        <v>0</v>
      </c>
      <c r="J380" s="351" t="s">
        <v>781</v>
      </c>
      <c r="K380" s="351" t="s">
        <v>781</v>
      </c>
    </row>
    <row r="381" spans="1:11" ht="12.75">
      <c r="A381" s="357">
        <v>6</v>
      </c>
      <c r="B381" s="358" t="s">
        <v>781</v>
      </c>
      <c r="C381" s="359" t="s">
        <v>1095</v>
      </c>
      <c r="D381" s="358" t="s">
        <v>411</v>
      </c>
      <c r="E381" s="360">
        <v>68</v>
      </c>
      <c r="F381" s="1245"/>
      <c r="G381" s="362">
        <f t="shared" si="13"/>
        <v>0</v>
      </c>
      <c r="J381" s="351" t="s">
        <v>781</v>
      </c>
      <c r="K381" s="351" t="s">
        <v>781</v>
      </c>
    </row>
    <row r="382" spans="1:9" ht="12.75">
      <c r="A382" s="357">
        <v>7</v>
      </c>
      <c r="B382" s="358"/>
      <c r="C382" s="359" t="s">
        <v>3371</v>
      </c>
      <c r="D382" s="358" t="s">
        <v>411</v>
      </c>
      <c r="E382" s="360">
        <v>50</v>
      </c>
      <c r="F382" s="1245"/>
      <c r="G382" s="362">
        <f t="shared" si="13"/>
        <v>0</v>
      </c>
      <c r="H382"/>
      <c r="I382"/>
    </row>
    <row r="383" spans="1:11" ht="12.75">
      <c r="A383" s="357">
        <v>8</v>
      </c>
      <c r="B383" s="358"/>
      <c r="C383" s="359" t="s">
        <v>1097</v>
      </c>
      <c r="D383" s="360" t="s">
        <v>14</v>
      </c>
      <c r="E383" s="360">
        <v>55</v>
      </c>
      <c r="F383" s="1245"/>
      <c r="G383" s="362">
        <f aca="true" t="shared" si="14" ref="G383:G396">E383*F383</f>
        <v>0</v>
      </c>
      <c r="J383" s="351" t="s">
        <v>1160</v>
      </c>
      <c r="K383" s="351" t="s">
        <v>781</v>
      </c>
    </row>
    <row r="384" spans="1:11" ht="12.75">
      <c r="A384" s="357">
        <v>9</v>
      </c>
      <c r="B384" s="368"/>
      <c r="C384" s="364" t="s">
        <v>1108</v>
      </c>
      <c r="D384" s="358" t="s">
        <v>17</v>
      </c>
      <c r="E384" s="360">
        <v>1</v>
      </c>
      <c r="F384" s="1245"/>
      <c r="G384" s="362">
        <f t="shared" si="14"/>
        <v>0</v>
      </c>
      <c r="J384" s="351" t="s">
        <v>781</v>
      </c>
      <c r="K384" s="351"/>
    </row>
    <row r="385" spans="1:11" ht="12.75">
      <c r="A385" s="357">
        <v>10</v>
      </c>
      <c r="B385" s="371" t="s">
        <v>1161</v>
      </c>
      <c r="C385" s="364" t="s">
        <v>1162</v>
      </c>
      <c r="D385" s="367" t="s">
        <v>15</v>
      </c>
      <c r="E385" s="372">
        <v>1</v>
      </c>
      <c r="F385" s="1245"/>
      <c r="G385" s="362">
        <f t="shared" si="14"/>
        <v>0</v>
      </c>
      <c r="H385" s="875"/>
      <c r="J385" s="351"/>
      <c r="K385" s="351"/>
    </row>
    <row r="386" spans="1:11" ht="12.75">
      <c r="A386" s="357">
        <v>11</v>
      </c>
      <c r="B386" s="371" t="s">
        <v>1098</v>
      </c>
      <c r="C386" s="364" t="s">
        <v>1099</v>
      </c>
      <c r="D386" s="367" t="s">
        <v>15</v>
      </c>
      <c r="E386" s="372">
        <v>1</v>
      </c>
      <c r="F386" s="1245"/>
      <c r="G386" s="362">
        <f t="shared" si="14"/>
        <v>0</v>
      </c>
      <c r="J386" s="351"/>
      <c r="K386" s="351"/>
    </row>
    <row r="387" spans="1:11" ht="12.75">
      <c r="A387" s="357">
        <v>12</v>
      </c>
      <c r="B387" s="371" t="s">
        <v>1163</v>
      </c>
      <c r="C387" s="359" t="s">
        <v>1164</v>
      </c>
      <c r="D387" s="367" t="s">
        <v>15</v>
      </c>
      <c r="E387" s="372">
        <v>3</v>
      </c>
      <c r="F387" s="1245"/>
      <c r="G387" s="362">
        <f t="shared" si="14"/>
        <v>0</v>
      </c>
      <c r="H387" s="875" t="s">
        <v>781</v>
      </c>
      <c r="J387" s="351"/>
      <c r="K387" s="351"/>
    </row>
    <row r="388" spans="1:7" ht="22.5">
      <c r="A388" s="357">
        <v>13</v>
      </c>
      <c r="B388" s="358" t="s">
        <v>1154</v>
      </c>
      <c r="C388" s="359" t="s">
        <v>1155</v>
      </c>
      <c r="D388" s="365" t="s">
        <v>15</v>
      </c>
      <c r="E388" s="366">
        <v>24</v>
      </c>
      <c r="F388" s="1245"/>
      <c r="G388" s="362">
        <f t="shared" si="14"/>
        <v>0</v>
      </c>
    </row>
    <row r="389" spans="1:7" ht="22.5">
      <c r="A389" s="357">
        <v>14</v>
      </c>
      <c r="B389" s="358" t="s">
        <v>1165</v>
      </c>
      <c r="C389" s="359" t="s">
        <v>1166</v>
      </c>
      <c r="D389" s="365" t="s">
        <v>15</v>
      </c>
      <c r="E389" s="366">
        <v>1</v>
      </c>
      <c r="F389" s="1245"/>
      <c r="G389" s="362">
        <f t="shared" si="14"/>
        <v>0</v>
      </c>
    </row>
    <row r="390" spans="1:7" ht="22.5">
      <c r="A390" s="357">
        <v>15</v>
      </c>
      <c r="B390" s="367" t="s">
        <v>1167</v>
      </c>
      <c r="C390" s="359" t="s">
        <v>1168</v>
      </c>
      <c r="D390" s="365" t="s">
        <v>15</v>
      </c>
      <c r="E390" s="366">
        <v>2</v>
      </c>
      <c r="F390" s="1245"/>
      <c r="G390" s="362">
        <f t="shared" si="14"/>
        <v>0</v>
      </c>
    </row>
    <row r="391" spans="1:7" ht="12.75">
      <c r="A391" s="357">
        <v>16</v>
      </c>
      <c r="B391" s="367"/>
      <c r="C391" s="359" t="s">
        <v>1169</v>
      </c>
      <c r="D391" s="358" t="s">
        <v>1107</v>
      </c>
      <c r="E391" s="360">
        <v>220</v>
      </c>
      <c r="F391" s="1245"/>
      <c r="G391" s="362">
        <f t="shared" si="14"/>
        <v>0</v>
      </c>
    </row>
    <row r="392" spans="1:7" ht="12.75">
      <c r="A392" s="357">
        <v>17</v>
      </c>
      <c r="B392" s="358"/>
      <c r="C392" s="359" t="s">
        <v>1108</v>
      </c>
      <c r="D392" s="358" t="s">
        <v>17</v>
      </c>
      <c r="E392" s="360">
        <v>1</v>
      </c>
      <c r="F392" s="1245"/>
      <c r="G392" s="362">
        <f t="shared" si="14"/>
        <v>0</v>
      </c>
    </row>
    <row r="393" spans="1:7" ht="12.75">
      <c r="A393" s="357">
        <v>18</v>
      </c>
      <c r="B393" s="367"/>
      <c r="C393" s="364" t="s">
        <v>464</v>
      </c>
      <c r="D393" s="358" t="s">
        <v>1107</v>
      </c>
      <c r="E393" s="360">
        <v>3</v>
      </c>
      <c r="F393" s="1245"/>
      <c r="G393" s="362">
        <f t="shared" si="14"/>
        <v>0</v>
      </c>
    </row>
    <row r="394" spans="1:7" ht="12.75">
      <c r="A394" s="357">
        <v>19</v>
      </c>
      <c r="B394" s="358" t="s">
        <v>781</v>
      </c>
      <c r="C394" s="359" t="s">
        <v>1109</v>
      </c>
      <c r="D394" s="358" t="s">
        <v>17</v>
      </c>
      <c r="E394" s="360">
        <v>1</v>
      </c>
      <c r="F394" s="1245"/>
      <c r="G394" s="362">
        <f t="shared" si="14"/>
        <v>0</v>
      </c>
    </row>
    <row r="395" spans="1:7" ht="12.75">
      <c r="A395" s="357">
        <v>20</v>
      </c>
      <c r="B395" s="358"/>
      <c r="C395" s="359" t="s">
        <v>1110</v>
      </c>
      <c r="D395" s="358" t="s">
        <v>17</v>
      </c>
      <c r="E395" s="360">
        <v>6</v>
      </c>
      <c r="F395" s="1245"/>
      <c r="G395" s="362">
        <f t="shared" si="14"/>
        <v>0</v>
      </c>
    </row>
    <row r="396" spans="1:7" ht="12.75">
      <c r="A396" s="357">
        <v>21</v>
      </c>
      <c r="B396" s="358"/>
      <c r="C396" s="359" t="s">
        <v>1111</v>
      </c>
      <c r="D396" s="358" t="s">
        <v>17</v>
      </c>
      <c r="E396" s="360">
        <v>3</v>
      </c>
      <c r="F396" s="1245"/>
      <c r="G396" s="362">
        <f t="shared" si="14"/>
        <v>0</v>
      </c>
    </row>
    <row r="397" spans="1:7" ht="13.5" thickBot="1">
      <c r="A397" s="369"/>
      <c r="G397" s="877"/>
    </row>
    <row r="398" spans="1:7" ht="16.5" thickBot="1">
      <c r="A398" s="891"/>
      <c r="B398" s="872"/>
      <c r="C398" s="873" t="s">
        <v>3369</v>
      </c>
      <c r="D398" s="872"/>
      <c r="E398" s="872"/>
      <c r="F398" s="872"/>
      <c r="G398" s="892">
        <f>SUM(G376:G397)</f>
        <v>0</v>
      </c>
    </row>
    <row r="399" spans="1:7" ht="21" customHeight="1" thickBot="1">
      <c r="A399" s="869"/>
      <c r="B399" s="869"/>
      <c r="C399" s="871"/>
      <c r="D399" s="869"/>
      <c r="E399" s="870"/>
      <c r="F399" s="870"/>
      <c r="G399" s="869"/>
    </row>
    <row r="400" spans="1:7" ht="23.25" thickBot="1">
      <c r="A400" s="883" t="s">
        <v>1080</v>
      </c>
      <c r="B400" s="882"/>
      <c r="C400" s="881" t="s">
        <v>1081</v>
      </c>
      <c r="D400" s="880" t="s">
        <v>777</v>
      </c>
      <c r="E400" s="880" t="s">
        <v>1082</v>
      </c>
      <c r="F400" s="879" t="s">
        <v>1083</v>
      </c>
      <c r="G400" s="878" t="s">
        <v>1084</v>
      </c>
    </row>
    <row r="401" spans="1:7" ht="15">
      <c r="A401" s="353"/>
      <c r="B401" s="354"/>
      <c r="C401" s="355" t="s">
        <v>1170</v>
      </c>
      <c r="D401" s="354"/>
      <c r="E401" s="354"/>
      <c r="F401" s="354"/>
      <c r="G401" s="356"/>
    </row>
    <row r="402" spans="1:7" ht="45">
      <c r="A402" s="357">
        <v>1</v>
      </c>
      <c r="B402" s="358"/>
      <c r="C402" s="359" t="s">
        <v>1171</v>
      </c>
      <c r="D402" s="358" t="s">
        <v>17</v>
      </c>
      <c r="E402" s="360">
        <v>1</v>
      </c>
      <c r="F402" s="1245"/>
      <c r="G402" s="362">
        <f aca="true" t="shared" si="15" ref="G402:G426">E402*F402</f>
        <v>0</v>
      </c>
    </row>
    <row r="403" spans="1:7" ht="12.75">
      <c r="A403" s="357">
        <v>2</v>
      </c>
      <c r="B403" s="358"/>
      <c r="C403" s="359" t="s">
        <v>1085</v>
      </c>
      <c r="D403" s="358" t="s">
        <v>15</v>
      </c>
      <c r="E403" s="360">
        <v>16</v>
      </c>
      <c r="F403" s="1245"/>
      <c r="G403" s="362">
        <f t="shared" si="15"/>
        <v>0</v>
      </c>
    </row>
    <row r="404" spans="1:7" ht="12.75">
      <c r="A404" s="357">
        <v>3</v>
      </c>
      <c r="B404" s="358"/>
      <c r="C404" s="359" t="s">
        <v>1087</v>
      </c>
      <c r="D404" s="358" t="s">
        <v>15</v>
      </c>
      <c r="E404" s="360">
        <v>20</v>
      </c>
      <c r="F404" s="1245"/>
      <c r="G404" s="362">
        <f t="shared" si="15"/>
        <v>0</v>
      </c>
    </row>
    <row r="405" spans="1:7" ht="12.75">
      <c r="A405" s="357">
        <v>4</v>
      </c>
      <c r="B405" s="358"/>
      <c r="C405" s="359" t="s">
        <v>1124</v>
      </c>
      <c r="D405" s="358" t="s">
        <v>15</v>
      </c>
      <c r="E405" s="360">
        <v>1</v>
      </c>
      <c r="F405" s="1245"/>
      <c r="G405" s="362">
        <f t="shared" si="15"/>
        <v>0</v>
      </c>
    </row>
    <row r="406" spans="1:7" ht="12.75">
      <c r="A406" s="357">
        <v>5</v>
      </c>
      <c r="B406" s="358"/>
      <c r="C406" s="359" t="s">
        <v>1088</v>
      </c>
      <c r="D406" s="358" t="s">
        <v>14</v>
      </c>
      <c r="E406" s="360">
        <v>164</v>
      </c>
      <c r="F406" s="1245"/>
      <c r="G406" s="362">
        <f t="shared" si="15"/>
        <v>0</v>
      </c>
    </row>
    <row r="407" spans="1:7" ht="12.75">
      <c r="A407" s="357">
        <v>6</v>
      </c>
      <c r="B407" s="358"/>
      <c r="C407" s="359" t="s">
        <v>1089</v>
      </c>
      <c r="D407" s="358" t="s">
        <v>14</v>
      </c>
      <c r="E407" s="360">
        <v>125</v>
      </c>
      <c r="F407" s="1245"/>
      <c r="G407" s="362">
        <f t="shared" si="15"/>
        <v>0</v>
      </c>
    </row>
    <row r="408" spans="1:7" ht="12.75">
      <c r="A408" s="357">
        <v>7</v>
      </c>
      <c r="B408" s="358"/>
      <c r="C408" s="359" t="s">
        <v>1090</v>
      </c>
      <c r="D408" s="358" t="s">
        <v>14</v>
      </c>
      <c r="E408" s="360">
        <v>25</v>
      </c>
      <c r="F408" s="1245"/>
      <c r="G408" s="362">
        <f t="shared" si="15"/>
        <v>0</v>
      </c>
    </row>
    <row r="409" spans="1:7" ht="12.75">
      <c r="A409" s="357">
        <v>8</v>
      </c>
      <c r="B409" s="358"/>
      <c r="C409" s="359" t="s">
        <v>1172</v>
      </c>
      <c r="D409" s="358" t="s">
        <v>14</v>
      </c>
      <c r="E409" s="360">
        <v>65</v>
      </c>
      <c r="F409" s="1245"/>
      <c r="G409" s="362">
        <f t="shared" si="15"/>
        <v>0</v>
      </c>
    </row>
    <row r="410" spans="1:7" ht="12.75">
      <c r="A410" s="357">
        <v>10</v>
      </c>
      <c r="B410" s="358"/>
      <c r="C410" s="359" t="s">
        <v>1093</v>
      </c>
      <c r="D410" s="360" t="s">
        <v>14</v>
      </c>
      <c r="E410" s="360">
        <v>56</v>
      </c>
      <c r="F410" s="1245"/>
      <c r="G410" s="362">
        <f t="shared" si="15"/>
        <v>0</v>
      </c>
    </row>
    <row r="411" spans="1:7" ht="12.75">
      <c r="A411" s="357">
        <v>11</v>
      </c>
      <c r="B411" s="358"/>
      <c r="C411" s="359" t="s">
        <v>1094</v>
      </c>
      <c r="D411" s="360" t="s">
        <v>14</v>
      </c>
      <c r="E411" s="360">
        <v>135</v>
      </c>
      <c r="F411" s="1245"/>
      <c r="G411" s="362">
        <f t="shared" si="15"/>
        <v>0</v>
      </c>
    </row>
    <row r="412" spans="1:7" ht="12.75">
      <c r="A412" s="357">
        <v>9</v>
      </c>
      <c r="B412" s="358"/>
      <c r="C412" s="359" t="s">
        <v>1095</v>
      </c>
      <c r="D412" s="358" t="s">
        <v>411</v>
      </c>
      <c r="E412" s="360">
        <v>22</v>
      </c>
      <c r="F412" s="1245"/>
      <c r="G412" s="362">
        <f t="shared" si="15"/>
        <v>0</v>
      </c>
    </row>
    <row r="413" spans="1:7" ht="12.75">
      <c r="A413" s="357">
        <v>10</v>
      </c>
      <c r="B413" s="358"/>
      <c r="C413" s="359" t="s">
        <v>1096</v>
      </c>
      <c r="D413" s="358" t="s">
        <v>411</v>
      </c>
      <c r="E413" s="360">
        <v>32</v>
      </c>
      <c r="F413" s="1245"/>
      <c r="G413" s="362">
        <f t="shared" si="15"/>
        <v>0</v>
      </c>
    </row>
    <row r="414" spans="1:7" ht="12.75">
      <c r="A414" s="357">
        <v>11</v>
      </c>
      <c r="B414" s="358"/>
      <c r="C414" s="359" t="s">
        <v>1097</v>
      </c>
      <c r="D414" s="360" t="s">
        <v>14</v>
      </c>
      <c r="E414" s="360">
        <v>35</v>
      </c>
      <c r="F414" s="1245"/>
      <c r="G414" s="362">
        <f t="shared" si="15"/>
        <v>0</v>
      </c>
    </row>
    <row r="415" spans="1:7" ht="12.75">
      <c r="A415" s="357">
        <v>12</v>
      </c>
      <c r="B415" s="358" t="s">
        <v>1098</v>
      </c>
      <c r="C415" s="364" t="s">
        <v>1099</v>
      </c>
      <c r="D415" s="358" t="s">
        <v>15</v>
      </c>
      <c r="E415" s="360">
        <v>1</v>
      </c>
      <c r="F415" s="1245"/>
      <c r="G415" s="362">
        <f t="shared" si="15"/>
        <v>0</v>
      </c>
    </row>
    <row r="416" spans="1:7" ht="22.5">
      <c r="A416" s="357">
        <v>13</v>
      </c>
      <c r="B416" s="358" t="s">
        <v>1100</v>
      </c>
      <c r="C416" s="359" t="s">
        <v>1101</v>
      </c>
      <c r="D416" s="365" t="s">
        <v>15</v>
      </c>
      <c r="E416" s="366">
        <v>13</v>
      </c>
      <c r="F416" s="1245"/>
      <c r="G416" s="362">
        <f t="shared" si="15"/>
        <v>0</v>
      </c>
    </row>
    <row r="417" spans="1:7" ht="12.75">
      <c r="A417" s="357">
        <v>14</v>
      </c>
      <c r="B417" s="358"/>
      <c r="C417" s="359" t="s">
        <v>1102</v>
      </c>
      <c r="D417" s="365" t="s">
        <v>15</v>
      </c>
      <c r="E417" s="366">
        <v>1</v>
      </c>
      <c r="F417" s="1245"/>
      <c r="G417" s="362">
        <f t="shared" si="15"/>
        <v>0</v>
      </c>
    </row>
    <row r="418" spans="1:7" ht="33.75">
      <c r="A418" s="357">
        <v>15</v>
      </c>
      <c r="B418" s="358"/>
      <c r="C418" s="359" t="s">
        <v>1103</v>
      </c>
      <c r="D418" s="365" t="s">
        <v>15</v>
      </c>
      <c r="E418" s="366">
        <v>2</v>
      </c>
      <c r="F418" s="1245"/>
      <c r="G418" s="362">
        <f t="shared" si="15"/>
        <v>0</v>
      </c>
    </row>
    <row r="419" spans="1:7" ht="12.75">
      <c r="A419" s="357">
        <v>16</v>
      </c>
      <c r="B419" s="358"/>
      <c r="C419" s="359" t="s">
        <v>1104</v>
      </c>
      <c r="D419" s="365" t="s">
        <v>15</v>
      </c>
      <c r="E419" s="366">
        <v>2</v>
      </c>
      <c r="F419" s="1245"/>
      <c r="G419" s="362">
        <f t="shared" si="15"/>
        <v>0</v>
      </c>
    </row>
    <row r="420" spans="1:7" ht="12.75">
      <c r="A420" s="357">
        <v>17</v>
      </c>
      <c r="B420" s="358"/>
      <c r="C420" s="359" t="s">
        <v>1106</v>
      </c>
      <c r="D420" s="365" t="s">
        <v>17</v>
      </c>
      <c r="E420" s="366">
        <v>1</v>
      </c>
      <c r="F420" s="1245"/>
      <c r="G420" s="362">
        <f t="shared" si="15"/>
        <v>0</v>
      </c>
    </row>
    <row r="421" spans="1:7" ht="12.75">
      <c r="A421" s="357">
        <v>18</v>
      </c>
      <c r="B421" s="358"/>
      <c r="C421" s="359" t="s">
        <v>1173</v>
      </c>
      <c r="D421" s="358" t="s">
        <v>1107</v>
      </c>
      <c r="E421" s="360">
        <v>200</v>
      </c>
      <c r="F421" s="1245"/>
      <c r="G421" s="362">
        <f t="shared" si="15"/>
        <v>0</v>
      </c>
    </row>
    <row r="422" spans="1:7" ht="12.75">
      <c r="A422" s="357">
        <v>19</v>
      </c>
      <c r="B422" s="358"/>
      <c r="C422" s="359" t="s">
        <v>1108</v>
      </c>
      <c r="D422" s="358" t="s">
        <v>17</v>
      </c>
      <c r="E422" s="360">
        <v>1</v>
      </c>
      <c r="F422" s="1245"/>
      <c r="G422" s="362">
        <f t="shared" si="15"/>
        <v>0</v>
      </c>
    </row>
    <row r="423" spans="1:7" ht="12.75">
      <c r="A423" s="357">
        <v>20</v>
      </c>
      <c r="B423" s="367"/>
      <c r="C423" s="364" t="s">
        <v>464</v>
      </c>
      <c r="D423" s="358" t="s">
        <v>1107</v>
      </c>
      <c r="E423" s="360">
        <v>3</v>
      </c>
      <c r="F423" s="1245"/>
      <c r="G423" s="362">
        <f t="shared" si="15"/>
        <v>0</v>
      </c>
    </row>
    <row r="424" spans="1:7" ht="12.75">
      <c r="A424" s="357">
        <v>21</v>
      </c>
      <c r="B424" s="367"/>
      <c r="C424" s="359" t="s">
        <v>1109</v>
      </c>
      <c r="D424" s="358" t="s">
        <v>17</v>
      </c>
      <c r="E424" s="360">
        <v>1</v>
      </c>
      <c r="F424" s="1245"/>
      <c r="G424" s="362">
        <f t="shared" si="15"/>
        <v>0</v>
      </c>
    </row>
    <row r="425" spans="1:7" ht="12.75">
      <c r="A425" s="357">
        <v>22</v>
      </c>
      <c r="B425" s="370"/>
      <c r="C425" s="359" t="s">
        <v>1110</v>
      </c>
      <c r="D425" s="358" t="s">
        <v>17</v>
      </c>
      <c r="E425" s="360">
        <v>6</v>
      </c>
      <c r="F425" s="1245"/>
      <c r="G425" s="362">
        <f t="shared" si="15"/>
        <v>0</v>
      </c>
    </row>
    <row r="426" spans="1:7" ht="12.75">
      <c r="A426" s="357">
        <v>23</v>
      </c>
      <c r="B426" s="368"/>
      <c r="C426" s="359" t="s">
        <v>1111</v>
      </c>
      <c r="D426" s="358" t="s">
        <v>17</v>
      </c>
      <c r="E426" s="360">
        <v>3</v>
      </c>
      <c r="F426" s="1245"/>
      <c r="G426" s="362">
        <f t="shared" si="15"/>
        <v>0</v>
      </c>
    </row>
    <row r="427" spans="1:7" ht="13.5" thickBot="1">
      <c r="A427" s="369"/>
      <c r="G427" s="877"/>
    </row>
    <row r="428" spans="1:7" ht="16.5" thickBot="1">
      <c r="A428" s="891"/>
      <c r="B428" s="872"/>
      <c r="C428" s="873" t="s">
        <v>3369</v>
      </c>
      <c r="D428" s="872"/>
      <c r="E428" s="872"/>
      <c r="F428" s="872"/>
      <c r="G428" s="892">
        <f>SUM(G402:G427)</f>
        <v>0</v>
      </c>
    </row>
    <row r="429" spans="1:7" ht="21" customHeight="1" thickBot="1">
      <c r="A429" s="866"/>
      <c r="B429" s="866"/>
      <c r="C429" s="868"/>
      <c r="D429" s="866"/>
      <c r="E429" s="867"/>
      <c r="F429" s="867"/>
      <c r="G429" s="866"/>
    </row>
    <row r="430" spans="1:7" ht="23.25" thickBot="1">
      <c r="A430" s="883" t="s">
        <v>1080</v>
      </c>
      <c r="B430" s="882"/>
      <c r="C430" s="881" t="s">
        <v>1081</v>
      </c>
      <c r="D430" s="880" t="s">
        <v>777</v>
      </c>
      <c r="E430" s="880" t="s">
        <v>1082</v>
      </c>
      <c r="F430" s="879" t="s">
        <v>1083</v>
      </c>
      <c r="G430" s="878" t="s">
        <v>1084</v>
      </c>
    </row>
    <row r="431" spans="1:7" ht="15">
      <c r="A431" s="353"/>
      <c r="B431" s="354"/>
      <c r="C431" s="355" t="s">
        <v>1174</v>
      </c>
      <c r="D431" s="354"/>
      <c r="E431" s="354"/>
      <c r="F431" s="354"/>
      <c r="G431" s="356"/>
    </row>
    <row r="432" spans="1:7" ht="33.75">
      <c r="A432" s="357">
        <v>1</v>
      </c>
      <c r="B432" s="358"/>
      <c r="C432" s="359" t="s">
        <v>1175</v>
      </c>
      <c r="D432" s="358" t="s">
        <v>17</v>
      </c>
      <c r="E432" s="360">
        <v>1</v>
      </c>
      <c r="F432" s="1245"/>
      <c r="G432" s="362">
        <f aca="true" t="shared" si="16" ref="G432:G456">E432*F432</f>
        <v>0</v>
      </c>
    </row>
    <row r="433" spans="1:7" ht="12.75">
      <c r="A433" s="357">
        <v>2</v>
      </c>
      <c r="B433" s="358"/>
      <c r="C433" s="359" t="s">
        <v>1127</v>
      </c>
      <c r="D433" s="358" t="s">
        <v>15</v>
      </c>
      <c r="E433" s="360">
        <v>1</v>
      </c>
      <c r="F433" s="1245"/>
      <c r="G433" s="362">
        <f t="shared" si="16"/>
        <v>0</v>
      </c>
    </row>
    <row r="434" spans="1:7" ht="12.75">
      <c r="A434" s="357">
        <v>3</v>
      </c>
      <c r="B434" s="358"/>
      <c r="C434" s="359" t="s">
        <v>1085</v>
      </c>
      <c r="D434" s="358" t="s">
        <v>15</v>
      </c>
      <c r="E434" s="360">
        <v>28</v>
      </c>
      <c r="F434" s="1245"/>
      <c r="G434" s="362">
        <f t="shared" si="16"/>
        <v>0</v>
      </c>
    </row>
    <row r="435" spans="1:7" ht="12.75">
      <c r="A435" s="357">
        <v>4</v>
      </c>
      <c r="B435" s="358"/>
      <c r="C435" s="359" t="s">
        <v>1087</v>
      </c>
      <c r="D435" s="358" t="s">
        <v>15</v>
      </c>
      <c r="E435" s="360">
        <v>31</v>
      </c>
      <c r="F435" s="1245"/>
      <c r="G435" s="362">
        <f t="shared" si="16"/>
        <v>0</v>
      </c>
    </row>
    <row r="436" spans="1:7" ht="12.75">
      <c r="A436" s="357">
        <v>5</v>
      </c>
      <c r="B436" s="358"/>
      <c r="C436" s="359" t="s">
        <v>1088</v>
      </c>
      <c r="D436" s="358" t="s">
        <v>14</v>
      </c>
      <c r="E436" s="360">
        <v>184</v>
      </c>
      <c r="F436" s="1245"/>
      <c r="G436" s="362">
        <f t="shared" si="16"/>
        <v>0</v>
      </c>
    </row>
    <row r="437" spans="1:7" ht="12.75">
      <c r="A437" s="357">
        <v>6</v>
      </c>
      <c r="B437" s="358"/>
      <c r="C437" s="359" t="s">
        <v>1089</v>
      </c>
      <c r="D437" s="358" t="s">
        <v>14</v>
      </c>
      <c r="E437" s="360">
        <v>125</v>
      </c>
      <c r="F437" s="1245"/>
      <c r="G437" s="362">
        <f t="shared" si="16"/>
        <v>0</v>
      </c>
    </row>
    <row r="438" spans="1:7" ht="12.75">
      <c r="A438" s="357">
        <v>7</v>
      </c>
      <c r="B438" s="358"/>
      <c r="C438" s="359" t="s">
        <v>1114</v>
      </c>
      <c r="D438" s="358" t="s">
        <v>14</v>
      </c>
      <c r="E438" s="360">
        <v>65</v>
      </c>
      <c r="F438" s="1245"/>
      <c r="G438" s="362">
        <f t="shared" si="16"/>
        <v>0</v>
      </c>
    </row>
    <row r="439" spans="1:7" ht="12.75">
      <c r="A439" s="357">
        <v>8</v>
      </c>
      <c r="B439" s="358"/>
      <c r="C439" s="359" t="s">
        <v>1093</v>
      </c>
      <c r="D439" s="360" t="s">
        <v>14</v>
      </c>
      <c r="E439" s="360">
        <v>56</v>
      </c>
      <c r="F439" s="1245"/>
      <c r="G439" s="362">
        <f t="shared" si="16"/>
        <v>0</v>
      </c>
    </row>
    <row r="440" spans="1:7" ht="12.75">
      <c r="A440" s="357">
        <v>9</v>
      </c>
      <c r="B440" s="358"/>
      <c r="C440" s="359" t="s">
        <v>1094</v>
      </c>
      <c r="D440" s="360" t="s">
        <v>14</v>
      </c>
      <c r="E440" s="360">
        <v>135</v>
      </c>
      <c r="F440" s="1245"/>
      <c r="G440" s="362">
        <f t="shared" si="16"/>
        <v>0</v>
      </c>
    </row>
    <row r="441" spans="1:7" ht="12.75">
      <c r="A441" s="357">
        <v>10</v>
      </c>
      <c r="B441" s="358"/>
      <c r="C441" s="359" t="s">
        <v>1095</v>
      </c>
      <c r="D441" s="358" t="s">
        <v>411</v>
      </c>
      <c r="E441" s="360">
        <v>52</v>
      </c>
      <c r="F441" s="1245"/>
      <c r="G441" s="362">
        <f t="shared" si="16"/>
        <v>0</v>
      </c>
    </row>
    <row r="442" spans="1:7" ht="12.75">
      <c r="A442" s="357">
        <v>11</v>
      </c>
      <c r="B442" s="358"/>
      <c r="C442" s="359" t="s">
        <v>1096</v>
      </c>
      <c r="D442" s="358" t="s">
        <v>411</v>
      </c>
      <c r="E442" s="360">
        <v>45</v>
      </c>
      <c r="F442" s="1245"/>
      <c r="G442" s="362">
        <f t="shared" si="16"/>
        <v>0</v>
      </c>
    </row>
    <row r="443" spans="1:7" ht="12.75">
      <c r="A443" s="357">
        <v>12</v>
      </c>
      <c r="B443" s="358"/>
      <c r="C443" s="359" t="s">
        <v>1097</v>
      </c>
      <c r="D443" s="360" t="s">
        <v>14</v>
      </c>
      <c r="E443" s="360">
        <v>45</v>
      </c>
      <c r="F443" s="1245"/>
      <c r="G443" s="362">
        <f t="shared" si="16"/>
        <v>0</v>
      </c>
    </row>
    <row r="444" spans="1:7" ht="12.75">
      <c r="A444" s="357">
        <v>13</v>
      </c>
      <c r="B444" s="358" t="s">
        <v>1098</v>
      </c>
      <c r="C444" s="364" t="s">
        <v>1099</v>
      </c>
      <c r="D444" s="358" t="s">
        <v>15</v>
      </c>
      <c r="E444" s="360">
        <v>2</v>
      </c>
      <c r="F444" s="1245"/>
      <c r="G444" s="362">
        <f t="shared" si="16"/>
        <v>0</v>
      </c>
    </row>
    <row r="445" spans="1:7" ht="22.5">
      <c r="A445" s="357">
        <v>14</v>
      </c>
      <c r="B445" s="358" t="s">
        <v>1154</v>
      </c>
      <c r="C445" s="359" t="s">
        <v>1155</v>
      </c>
      <c r="D445" s="365" t="s">
        <v>15</v>
      </c>
      <c r="E445" s="366">
        <v>2</v>
      </c>
      <c r="F445" s="1245"/>
      <c r="G445" s="362">
        <f t="shared" si="16"/>
        <v>0</v>
      </c>
    </row>
    <row r="446" spans="1:7" ht="22.5">
      <c r="A446" s="357">
        <v>15</v>
      </c>
      <c r="B446" s="358" t="s">
        <v>1100</v>
      </c>
      <c r="C446" s="359" t="s">
        <v>1101</v>
      </c>
      <c r="D446" s="365" t="s">
        <v>15</v>
      </c>
      <c r="E446" s="366">
        <v>13</v>
      </c>
      <c r="F446" s="1245"/>
      <c r="G446" s="362">
        <f t="shared" si="16"/>
        <v>0</v>
      </c>
    </row>
    <row r="447" spans="1:7" ht="12.75">
      <c r="A447" s="357">
        <v>16</v>
      </c>
      <c r="B447" s="358"/>
      <c r="C447" s="359" t="s">
        <v>1102</v>
      </c>
      <c r="D447" s="365" t="s">
        <v>15</v>
      </c>
      <c r="E447" s="366">
        <v>1</v>
      </c>
      <c r="F447" s="1245"/>
      <c r="G447" s="362">
        <f t="shared" si="16"/>
        <v>0</v>
      </c>
    </row>
    <row r="448" spans="1:7" ht="33.75">
      <c r="A448" s="357">
        <v>17</v>
      </c>
      <c r="B448" s="358"/>
      <c r="C448" s="359" t="s">
        <v>1103</v>
      </c>
      <c r="D448" s="365" t="s">
        <v>15</v>
      </c>
      <c r="E448" s="366">
        <v>1</v>
      </c>
      <c r="F448" s="1245"/>
      <c r="G448" s="362">
        <f t="shared" si="16"/>
        <v>0</v>
      </c>
    </row>
    <row r="449" spans="1:7" ht="12.75">
      <c r="A449" s="357">
        <v>18</v>
      </c>
      <c r="B449" s="358"/>
      <c r="C449" s="359" t="s">
        <v>1104</v>
      </c>
      <c r="D449" s="365" t="s">
        <v>15</v>
      </c>
      <c r="E449" s="366">
        <v>1</v>
      </c>
      <c r="F449" s="1245"/>
      <c r="G449" s="362">
        <f t="shared" si="16"/>
        <v>0</v>
      </c>
    </row>
    <row r="450" spans="1:7" ht="12.75">
      <c r="A450" s="357">
        <v>19</v>
      </c>
      <c r="B450" s="358"/>
      <c r="C450" s="359" t="s">
        <v>1106</v>
      </c>
      <c r="D450" s="365" t="s">
        <v>17</v>
      </c>
      <c r="E450" s="366">
        <v>1</v>
      </c>
      <c r="F450" s="1245"/>
      <c r="G450" s="362">
        <f t="shared" si="16"/>
        <v>0</v>
      </c>
    </row>
    <row r="451" spans="1:7" ht="12.75">
      <c r="A451" s="357">
        <v>20</v>
      </c>
      <c r="B451" s="358"/>
      <c r="C451" s="359" t="s">
        <v>1176</v>
      </c>
      <c r="D451" s="358" t="s">
        <v>1107</v>
      </c>
      <c r="E451" s="360">
        <v>200</v>
      </c>
      <c r="F451" s="1245"/>
      <c r="G451" s="362">
        <f t="shared" si="16"/>
        <v>0</v>
      </c>
    </row>
    <row r="452" spans="1:7" ht="12.75">
      <c r="A452" s="357">
        <v>21</v>
      </c>
      <c r="B452" s="358"/>
      <c r="C452" s="359" t="s">
        <v>1108</v>
      </c>
      <c r="D452" s="358" t="s">
        <v>17</v>
      </c>
      <c r="E452" s="360">
        <v>1</v>
      </c>
      <c r="F452" s="1245"/>
      <c r="G452" s="362">
        <f t="shared" si="16"/>
        <v>0</v>
      </c>
    </row>
    <row r="453" spans="1:7" ht="12.75">
      <c r="A453" s="357">
        <v>22</v>
      </c>
      <c r="B453" s="367"/>
      <c r="C453" s="364" t="s">
        <v>464</v>
      </c>
      <c r="D453" s="358" t="s">
        <v>1107</v>
      </c>
      <c r="E453" s="360">
        <v>3</v>
      </c>
      <c r="F453" s="1245"/>
      <c r="G453" s="362">
        <f t="shared" si="16"/>
        <v>0</v>
      </c>
    </row>
    <row r="454" spans="1:7" ht="12.75">
      <c r="A454" s="357">
        <v>23</v>
      </c>
      <c r="B454" s="367"/>
      <c r="C454" s="359" t="s">
        <v>1109</v>
      </c>
      <c r="D454" s="358" t="s">
        <v>17</v>
      </c>
      <c r="E454" s="360">
        <v>1</v>
      </c>
      <c r="F454" s="1245"/>
      <c r="G454" s="362">
        <f t="shared" si="16"/>
        <v>0</v>
      </c>
    </row>
    <row r="455" spans="1:7" ht="12.75">
      <c r="A455" s="357">
        <v>24</v>
      </c>
      <c r="B455" s="370"/>
      <c r="C455" s="359" t="s">
        <v>1110</v>
      </c>
      <c r="D455" s="358" t="s">
        <v>17</v>
      </c>
      <c r="E455" s="360">
        <v>6</v>
      </c>
      <c r="F455" s="1245"/>
      <c r="G455" s="362">
        <f t="shared" si="16"/>
        <v>0</v>
      </c>
    </row>
    <row r="456" spans="1:7" ht="12.75">
      <c r="A456" s="357">
        <v>25</v>
      </c>
      <c r="B456" s="368"/>
      <c r="C456" s="359" t="s">
        <v>1111</v>
      </c>
      <c r="D456" s="358" t="s">
        <v>17</v>
      </c>
      <c r="E456" s="360">
        <v>3</v>
      </c>
      <c r="F456" s="1245"/>
      <c r="G456" s="362">
        <f t="shared" si="16"/>
        <v>0</v>
      </c>
    </row>
    <row r="457" spans="1:7" ht="13.5" thickBot="1">
      <c r="A457" s="369"/>
      <c r="G457" s="877"/>
    </row>
    <row r="458" spans="1:7" ht="16.5" thickBot="1">
      <c r="A458" s="891"/>
      <c r="B458" s="872"/>
      <c r="C458" s="873" t="s">
        <v>3369</v>
      </c>
      <c r="D458" s="872"/>
      <c r="E458" s="872"/>
      <c r="F458" s="872"/>
      <c r="G458" s="892">
        <f>SUM(G432:G457)</f>
        <v>0</v>
      </c>
    </row>
    <row r="459" spans="1:7" ht="21" customHeight="1" thickBot="1">
      <c r="A459" s="866"/>
      <c r="B459" s="866"/>
      <c r="C459" s="868"/>
      <c r="D459" s="866"/>
      <c r="E459" s="867"/>
      <c r="F459" s="867"/>
      <c r="G459" s="866"/>
    </row>
    <row r="460" spans="1:7" ht="23.25" thickBot="1">
      <c r="A460" s="883" t="s">
        <v>1080</v>
      </c>
      <c r="B460" s="882"/>
      <c r="C460" s="881" t="s">
        <v>1081</v>
      </c>
      <c r="D460" s="880" t="s">
        <v>777</v>
      </c>
      <c r="E460" s="880" t="s">
        <v>1082</v>
      </c>
      <c r="F460" s="879" t="s">
        <v>1083</v>
      </c>
      <c r="G460" s="878" t="s">
        <v>1084</v>
      </c>
    </row>
    <row r="461" spans="1:7" ht="15">
      <c r="A461" s="353"/>
      <c r="B461" s="354"/>
      <c r="C461" s="355" t="s">
        <v>1177</v>
      </c>
      <c r="D461" s="354"/>
      <c r="E461" s="354"/>
      <c r="F461" s="354"/>
      <c r="G461" s="356"/>
    </row>
    <row r="462" spans="1:7" ht="33.75">
      <c r="A462" s="357">
        <v>1</v>
      </c>
      <c r="B462" s="358"/>
      <c r="C462" s="359" t="s">
        <v>1178</v>
      </c>
      <c r="D462" s="358" t="s">
        <v>17</v>
      </c>
      <c r="E462" s="360">
        <v>1</v>
      </c>
      <c r="F462" s="1245"/>
      <c r="G462" s="362">
        <f aca="true" t="shared" si="17" ref="G462:G488">E462*F462</f>
        <v>0</v>
      </c>
    </row>
    <row r="463" spans="1:7" ht="12.75">
      <c r="A463" s="357">
        <v>2</v>
      </c>
      <c r="B463" s="358"/>
      <c r="C463" s="359" t="s">
        <v>1118</v>
      </c>
      <c r="D463" s="358" t="s">
        <v>15</v>
      </c>
      <c r="E463" s="360">
        <v>3</v>
      </c>
      <c r="F463" s="1245"/>
      <c r="G463" s="362">
        <f t="shared" si="17"/>
        <v>0</v>
      </c>
    </row>
    <row r="464" spans="1:7" ht="12.75">
      <c r="A464" s="357">
        <v>3</v>
      </c>
      <c r="B464" s="358"/>
      <c r="C464" s="359" t="s">
        <v>1085</v>
      </c>
      <c r="D464" s="358" t="s">
        <v>15</v>
      </c>
      <c r="E464" s="360">
        <v>11</v>
      </c>
      <c r="F464" s="1245"/>
      <c r="G464" s="362">
        <f t="shared" si="17"/>
        <v>0</v>
      </c>
    </row>
    <row r="465" spans="1:7" ht="22.5">
      <c r="A465" s="357">
        <v>4</v>
      </c>
      <c r="B465" s="358"/>
      <c r="C465" s="359" t="s">
        <v>1086</v>
      </c>
      <c r="D465" s="358" t="s">
        <v>15</v>
      </c>
      <c r="E465" s="360">
        <v>1</v>
      </c>
      <c r="F465" s="1245"/>
      <c r="G465" s="362">
        <f t="shared" si="17"/>
        <v>0</v>
      </c>
    </row>
    <row r="466" spans="1:7" ht="12.75">
      <c r="A466" s="357">
        <v>5</v>
      </c>
      <c r="B466" s="358"/>
      <c r="C466" s="359" t="s">
        <v>1087</v>
      </c>
      <c r="D466" s="358" t="s">
        <v>15</v>
      </c>
      <c r="E466" s="360">
        <v>20</v>
      </c>
      <c r="F466" s="1245"/>
      <c r="G466" s="362">
        <f t="shared" si="17"/>
        <v>0</v>
      </c>
    </row>
    <row r="467" spans="1:7" ht="12.75">
      <c r="A467" s="357">
        <v>6</v>
      </c>
      <c r="B467" s="358"/>
      <c r="C467" s="359" t="s">
        <v>1119</v>
      </c>
      <c r="D467" s="358" t="s">
        <v>14</v>
      </c>
      <c r="E467" s="360">
        <v>30</v>
      </c>
      <c r="F467" s="1245"/>
      <c r="G467" s="362">
        <f t="shared" si="17"/>
        <v>0</v>
      </c>
    </row>
    <row r="468" spans="1:7" ht="12.75">
      <c r="A468" s="357">
        <v>7</v>
      </c>
      <c r="B468" s="358"/>
      <c r="C468" s="359" t="s">
        <v>1088</v>
      </c>
      <c r="D468" s="358" t="s">
        <v>14</v>
      </c>
      <c r="E468" s="360">
        <v>184</v>
      </c>
      <c r="F468" s="1245"/>
      <c r="G468" s="362">
        <f t="shared" si="17"/>
        <v>0</v>
      </c>
    </row>
    <row r="469" spans="1:7" ht="12.75">
      <c r="A469" s="357">
        <v>8</v>
      </c>
      <c r="B469" s="358"/>
      <c r="C469" s="359" t="s">
        <v>1179</v>
      </c>
      <c r="D469" s="358" t="s">
        <v>14</v>
      </c>
      <c r="E469" s="360">
        <v>92</v>
      </c>
      <c r="F469" s="1245"/>
      <c r="G469" s="362">
        <f t="shared" si="17"/>
        <v>0</v>
      </c>
    </row>
    <row r="470" spans="1:7" ht="12.75">
      <c r="A470" s="357">
        <v>9</v>
      </c>
      <c r="B470" s="358"/>
      <c r="C470" s="359" t="s">
        <v>1089</v>
      </c>
      <c r="D470" s="358" t="s">
        <v>14</v>
      </c>
      <c r="E470" s="360">
        <v>124</v>
      </c>
      <c r="F470" s="1245"/>
      <c r="G470" s="362">
        <f t="shared" si="17"/>
        <v>0</v>
      </c>
    </row>
    <row r="471" spans="1:7" ht="12.75">
      <c r="A471" s="357">
        <v>10</v>
      </c>
      <c r="B471" s="358"/>
      <c r="C471" s="359" t="s">
        <v>1114</v>
      </c>
      <c r="D471" s="358" t="s">
        <v>14</v>
      </c>
      <c r="E471" s="360">
        <v>55</v>
      </c>
      <c r="F471" s="1245"/>
      <c r="G471" s="362">
        <f t="shared" si="17"/>
        <v>0</v>
      </c>
    </row>
    <row r="472" spans="1:7" ht="12.75">
      <c r="A472" s="357">
        <v>11</v>
      </c>
      <c r="B472" s="358"/>
      <c r="C472" s="359" t="s">
        <v>1093</v>
      </c>
      <c r="D472" s="360" t="s">
        <v>14</v>
      </c>
      <c r="E472" s="360">
        <v>52</v>
      </c>
      <c r="F472" s="1245"/>
      <c r="G472" s="362">
        <f t="shared" si="17"/>
        <v>0</v>
      </c>
    </row>
    <row r="473" spans="1:7" ht="12.75">
      <c r="A473" s="357">
        <v>12</v>
      </c>
      <c r="B473" s="358"/>
      <c r="C473" s="359" t="s">
        <v>1094</v>
      </c>
      <c r="D473" s="360" t="s">
        <v>14</v>
      </c>
      <c r="E473" s="360">
        <v>145</v>
      </c>
      <c r="F473" s="1245"/>
      <c r="G473" s="362">
        <f t="shared" si="17"/>
        <v>0</v>
      </c>
    </row>
    <row r="474" spans="1:7" ht="12.75">
      <c r="A474" s="357">
        <v>13</v>
      </c>
      <c r="B474" s="358"/>
      <c r="C474" s="359" t="s">
        <v>1095</v>
      </c>
      <c r="D474" s="358" t="s">
        <v>411</v>
      </c>
      <c r="E474" s="360">
        <v>24</v>
      </c>
      <c r="F474" s="1245"/>
      <c r="G474" s="362">
        <f t="shared" si="17"/>
        <v>0</v>
      </c>
    </row>
    <row r="475" spans="1:7" ht="12.75">
      <c r="A475" s="357">
        <v>14</v>
      </c>
      <c r="B475" s="358"/>
      <c r="C475" s="359" t="s">
        <v>1096</v>
      </c>
      <c r="D475" s="358" t="s">
        <v>411</v>
      </c>
      <c r="E475" s="360">
        <v>32</v>
      </c>
      <c r="F475" s="1245"/>
      <c r="G475" s="362">
        <f t="shared" si="17"/>
        <v>0</v>
      </c>
    </row>
    <row r="476" spans="1:7" ht="12.75">
      <c r="A476" s="357">
        <v>15</v>
      </c>
      <c r="B476" s="358"/>
      <c r="C476" s="359" t="s">
        <v>1097</v>
      </c>
      <c r="D476" s="360" t="s">
        <v>14</v>
      </c>
      <c r="E476" s="360">
        <v>55</v>
      </c>
      <c r="F476" s="1245"/>
      <c r="G476" s="362">
        <f t="shared" si="17"/>
        <v>0</v>
      </c>
    </row>
    <row r="477" spans="1:7" ht="12.75">
      <c r="A477" s="357">
        <v>16</v>
      </c>
      <c r="B477" s="358" t="s">
        <v>1098</v>
      </c>
      <c r="C477" s="364" t="s">
        <v>1099</v>
      </c>
      <c r="D477" s="358" t="s">
        <v>15</v>
      </c>
      <c r="E477" s="360">
        <v>2</v>
      </c>
      <c r="F477" s="1245"/>
      <c r="G477" s="362">
        <f t="shared" si="17"/>
        <v>0</v>
      </c>
    </row>
    <row r="478" spans="1:7" ht="22.5">
      <c r="A478" s="357">
        <v>17</v>
      </c>
      <c r="B478" s="358" t="s">
        <v>1100</v>
      </c>
      <c r="C478" s="359" t="s">
        <v>1101</v>
      </c>
      <c r="D478" s="365" t="s">
        <v>15</v>
      </c>
      <c r="E478" s="366">
        <v>15</v>
      </c>
      <c r="F478" s="1245"/>
      <c r="G478" s="362">
        <f t="shared" si="17"/>
        <v>0</v>
      </c>
    </row>
    <row r="479" spans="1:7" ht="12.75">
      <c r="A479" s="357">
        <v>18</v>
      </c>
      <c r="B479" s="358"/>
      <c r="C479" s="359" t="s">
        <v>1102</v>
      </c>
      <c r="D479" s="365" t="s">
        <v>15</v>
      </c>
      <c r="E479" s="366">
        <v>1</v>
      </c>
      <c r="F479" s="1245"/>
      <c r="G479" s="362">
        <f t="shared" si="17"/>
        <v>0</v>
      </c>
    </row>
    <row r="480" spans="1:7" ht="33.75">
      <c r="A480" s="357">
        <v>19</v>
      </c>
      <c r="B480" s="358"/>
      <c r="C480" s="359" t="s">
        <v>1103</v>
      </c>
      <c r="D480" s="365" t="s">
        <v>15</v>
      </c>
      <c r="E480" s="366">
        <v>3</v>
      </c>
      <c r="F480" s="1245"/>
      <c r="G480" s="362">
        <f t="shared" si="17"/>
        <v>0</v>
      </c>
    </row>
    <row r="481" spans="1:7" ht="12.75">
      <c r="A481" s="357">
        <v>20</v>
      </c>
      <c r="B481" s="358"/>
      <c r="C481" s="359" t="s">
        <v>1104</v>
      </c>
      <c r="D481" s="365" t="s">
        <v>15</v>
      </c>
      <c r="E481" s="366">
        <v>3</v>
      </c>
      <c r="F481" s="1245"/>
      <c r="G481" s="362">
        <f t="shared" si="17"/>
        <v>0</v>
      </c>
    </row>
    <row r="482" spans="1:7" ht="12.75">
      <c r="A482" s="357">
        <v>21</v>
      </c>
      <c r="B482" s="358"/>
      <c r="C482" s="359" t="s">
        <v>1106</v>
      </c>
      <c r="D482" s="365" t="s">
        <v>17</v>
      </c>
      <c r="E482" s="366">
        <v>1</v>
      </c>
      <c r="F482" s="1245"/>
      <c r="G482" s="362">
        <f t="shared" si="17"/>
        <v>0</v>
      </c>
    </row>
    <row r="483" spans="1:7" ht="12.75">
      <c r="A483" s="357">
        <v>22</v>
      </c>
      <c r="B483" s="358"/>
      <c r="C483" s="359" t="s">
        <v>1180</v>
      </c>
      <c r="D483" s="358" t="s">
        <v>1107</v>
      </c>
      <c r="E483" s="360">
        <v>220</v>
      </c>
      <c r="F483" s="1245"/>
      <c r="G483" s="362">
        <f t="shared" si="17"/>
        <v>0</v>
      </c>
    </row>
    <row r="484" spans="1:7" ht="12.75">
      <c r="A484" s="357">
        <v>23</v>
      </c>
      <c r="B484" s="358"/>
      <c r="C484" s="359" t="s">
        <v>1108</v>
      </c>
      <c r="D484" s="358" t="s">
        <v>17</v>
      </c>
      <c r="E484" s="360">
        <v>1</v>
      </c>
      <c r="F484" s="1245"/>
      <c r="G484" s="362">
        <f t="shared" si="17"/>
        <v>0</v>
      </c>
    </row>
    <row r="485" spans="1:7" ht="12.75">
      <c r="A485" s="357">
        <v>24</v>
      </c>
      <c r="B485" s="367"/>
      <c r="C485" s="364" t="s">
        <v>464</v>
      </c>
      <c r="D485" s="358" t="s">
        <v>1107</v>
      </c>
      <c r="E485" s="360">
        <v>3</v>
      </c>
      <c r="F485" s="1245"/>
      <c r="G485" s="362">
        <f t="shared" si="17"/>
        <v>0</v>
      </c>
    </row>
    <row r="486" spans="1:7" ht="12.75">
      <c r="A486" s="357">
        <v>25</v>
      </c>
      <c r="B486" s="367"/>
      <c r="C486" s="359" t="s">
        <v>1109</v>
      </c>
      <c r="D486" s="358" t="s">
        <v>17</v>
      </c>
      <c r="E486" s="360">
        <v>1</v>
      </c>
      <c r="F486" s="1245"/>
      <c r="G486" s="362">
        <f t="shared" si="17"/>
        <v>0</v>
      </c>
    </row>
    <row r="487" spans="1:7" ht="12.75">
      <c r="A487" s="357">
        <v>26</v>
      </c>
      <c r="B487" s="370"/>
      <c r="C487" s="359" t="s">
        <v>1110</v>
      </c>
      <c r="D487" s="358" t="s">
        <v>17</v>
      </c>
      <c r="E487" s="360">
        <v>6</v>
      </c>
      <c r="F487" s="1245"/>
      <c r="G487" s="362">
        <f t="shared" si="17"/>
        <v>0</v>
      </c>
    </row>
    <row r="488" spans="1:7" ht="12.75">
      <c r="A488" s="357">
        <v>27</v>
      </c>
      <c r="B488" s="368"/>
      <c r="C488" s="359" t="s">
        <v>1111</v>
      </c>
      <c r="D488" s="358" t="s">
        <v>17</v>
      </c>
      <c r="E488" s="360">
        <v>3</v>
      </c>
      <c r="F488" s="1245"/>
      <c r="G488" s="362">
        <f t="shared" si="17"/>
        <v>0</v>
      </c>
    </row>
    <row r="489" spans="1:7" ht="13.5" thickBot="1">
      <c r="A489" s="369"/>
      <c r="G489" s="877"/>
    </row>
    <row r="490" spans="1:7" ht="16.5" thickBot="1">
      <c r="A490" s="891"/>
      <c r="B490" s="872"/>
      <c r="C490" s="873" t="s">
        <v>3369</v>
      </c>
      <c r="D490" s="872"/>
      <c r="E490" s="872"/>
      <c r="F490" s="872"/>
      <c r="G490" s="892">
        <f>SUM(G462:G489)</f>
        <v>0</v>
      </c>
    </row>
    <row r="491" spans="1:7" ht="21" customHeight="1" thickBot="1">
      <c r="A491" s="866"/>
      <c r="B491" s="866"/>
      <c r="C491" s="868"/>
      <c r="D491" s="866"/>
      <c r="E491" s="867"/>
      <c r="F491" s="867"/>
      <c r="G491" s="866"/>
    </row>
    <row r="492" spans="1:7" ht="23.25" thickBot="1">
      <c r="A492" s="883" t="s">
        <v>1080</v>
      </c>
      <c r="B492" s="882"/>
      <c r="C492" s="881" t="s">
        <v>1081</v>
      </c>
      <c r="D492" s="880" t="s">
        <v>777</v>
      </c>
      <c r="E492" s="880" t="s">
        <v>1082</v>
      </c>
      <c r="F492" s="879" t="s">
        <v>1083</v>
      </c>
      <c r="G492" s="878" t="s">
        <v>1084</v>
      </c>
    </row>
    <row r="493" spans="1:7" ht="15">
      <c r="A493" s="353"/>
      <c r="B493" s="354"/>
      <c r="C493" s="355" t="s">
        <v>1181</v>
      </c>
      <c r="D493" s="354"/>
      <c r="E493" s="354"/>
      <c r="F493" s="354"/>
      <c r="G493" s="356"/>
    </row>
    <row r="494" spans="1:7" ht="33.75">
      <c r="A494" s="357">
        <v>1</v>
      </c>
      <c r="B494" s="358"/>
      <c r="C494" s="359" t="s">
        <v>1182</v>
      </c>
      <c r="D494" s="358" t="s">
        <v>17</v>
      </c>
      <c r="E494" s="360">
        <v>1</v>
      </c>
      <c r="F494" s="1245"/>
      <c r="G494" s="362">
        <f aca="true" t="shared" si="18" ref="G494:G520">E494*F494</f>
        <v>0</v>
      </c>
    </row>
    <row r="495" spans="1:7" ht="12.75">
      <c r="A495" s="357">
        <v>2</v>
      </c>
      <c r="B495" s="358"/>
      <c r="C495" s="359" t="s">
        <v>1118</v>
      </c>
      <c r="D495" s="358" t="s">
        <v>15</v>
      </c>
      <c r="E495" s="360">
        <v>1</v>
      </c>
      <c r="F495" s="1245"/>
      <c r="G495" s="362">
        <f t="shared" si="18"/>
        <v>0</v>
      </c>
    </row>
    <row r="496" spans="1:7" ht="12.75">
      <c r="A496" s="357">
        <v>3</v>
      </c>
      <c r="B496" s="358"/>
      <c r="C496" s="359" t="s">
        <v>1085</v>
      </c>
      <c r="D496" s="358" t="s">
        <v>15</v>
      </c>
      <c r="E496" s="360">
        <v>32</v>
      </c>
      <c r="F496" s="1245"/>
      <c r="G496" s="362">
        <f t="shared" si="18"/>
        <v>0</v>
      </c>
    </row>
    <row r="497" spans="1:7" ht="12.75">
      <c r="A497" s="357">
        <v>4</v>
      </c>
      <c r="B497" s="358"/>
      <c r="C497" s="359" t="s">
        <v>1087</v>
      </c>
      <c r="D497" s="358" t="s">
        <v>15</v>
      </c>
      <c r="E497" s="360">
        <v>42</v>
      </c>
      <c r="F497" s="1245"/>
      <c r="G497" s="362">
        <f t="shared" si="18"/>
        <v>0</v>
      </c>
    </row>
    <row r="498" spans="1:7" ht="12.75">
      <c r="A498" s="357">
        <v>5</v>
      </c>
      <c r="B498" s="358"/>
      <c r="C498" s="359" t="s">
        <v>1119</v>
      </c>
      <c r="D498" s="358" t="s">
        <v>14</v>
      </c>
      <c r="E498" s="360">
        <v>10</v>
      </c>
      <c r="F498" s="1245"/>
      <c r="G498" s="362">
        <f t="shared" si="18"/>
        <v>0</v>
      </c>
    </row>
    <row r="499" spans="1:7" ht="12.75">
      <c r="A499" s="357">
        <v>6</v>
      </c>
      <c r="B499" s="358"/>
      <c r="C499" s="359" t="s">
        <v>1088</v>
      </c>
      <c r="D499" s="358" t="s">
        <v>14</v>
      </c>
      <c r="E499" s="360">
        <v>284</v>
      </c>
      <c r="F499" s="1245"/>
      <c r="G499" s="362">
        <f t="shared" si="18"/>
        <v>0</v>
      </c>
    </row>
    <row r="500" spans="1:7" ht="12.75">
      <c r="A500" s="357">
        <v>7</v>
      </c>
      <c r="B500" s="358"/>
      <c r="C500" s="359" t="s">
        <v>1179</v>
      </c>
      <c r="D500" s="358" t="s">
        <v>14</v>
      </c>
      <c r="E500" s="360">
        <v>186</v>
      </c>
      <c r="F500" s="1245"/>
      <c r="G500" s="362">
        <f t="shared" si="18"/>
        <v>0</v>
      </c>
    </row>
    <row r="501" spans="1:7" ht="12.75">
      <c r="A501" s="357">
        <v>8</v>
      </c>
      <c r="B501" s="358"/>
      <c r="C501" s="359" t="s">
        <v>1089</v>
      </c>
      <c r="D501" s="358" t="s">
        <v>14</v>
      </c>
      <c r="E501" s="360">
        <v>184</v>
      </c>
      <c r="F501" s="1245"/>
      <c r="G501" s="362">
        <f t="shared" si="18"/>
        <v>0</v>
      </c>
    </row>
    <row r="502" spans="1:7" ht="12.75">
      <c r="A502" s="357">
        <v>9</v>
      </c>
      <c r="B502" s="358"/>
      <c r="C502" s="359" t="s">
        <v>1090</v>
      </c>
      <c r="D502" s="358" t="s">
        <v>14</v>
      </c>
      <c r="E502" s="360">
        <v>68</v>
      </c>
      <c r="F502" s="1245"/>
      <c r="G502" s="362">
        <f t="shared" si="18"/>
        <v>0</v>
      </c>
    </row>
    <row r="503" spans="1:7" ht="12.75">
      <c r="A503" s="357">
        <v>10</v>
      </c>
      <c r="B503" s="358"/>
      <c r="C503" s="359" t="s">
        <v>1114</v>
      </c>
      <c r="D503" s="358" t="s">
        <v>14</v>
      </c>
      <c r="E503" s="360">
        <v>55</v>
      </c>
      <c r="F503" s="1245"/>
      <c r="G503" s="362">
        <f t="shared" si="18"/>
        <v>0</v>
      </c>
    </row>
    <row r="504" spans="1:7" ht="12.75">
      <c r="A504" s="357">
        <v>11</v>
      </c>
      <c r="B504" s="358"/>
      <c r="C504" s="359" t="s">
        <v>1093</v>
      </c>
      <c r="D504" s="360" t="s">
        <v>14</v>
      </c>
      <c r="E504" s="360">
        <v>65</v>
      </c>
      <c r="F504" s="1245"/>
      <c r="G504" s="362">
        <f t="shared" si="18"/>
        <v>0</v>
      </c>
    </row>
    <row r="505" spans="1:7" ht="12.75">
      <c r="A505" s="357">
        <v>12</v>
      </c>
      <c r="B505" s="358"/>
      <c r="C505" s="359" t="s">
        <v>1094</v>
      </c>
      <c r="D505" s="360" t="s">
        <v>14</v>
      </c>
      <c r="E505" s="360">
        <v>225</v>
      </c>
      <c r="F505" s="1245"/>
      <c r="G505" s="362">
        <f t="shared" si="18"/>
        <v>0</v>
      </c>
    </row>
    <row r="506" spans="1:7" ht="12.75">
      <c r="A506" s="357">
        <v>13</v>
      </c>
      <c r="B506" s="358"/>
      <c r="C506" s="359" t="s">
        <v>1095</v>
      </c>
      <c r="D506" s="358" t="s">
        <v>411</v>
      </c>
      <c r="E506" s="360">
        <v>32</v>
      </c>
      <c r="F506" s="1245"/>
      <c r="G506" s="362">
        <f t="shared" si="18"/>
        <v>0</v>
      </c>
    </row>
    <row r="507" spans="1:7" ht="12.75">
      <c r="A507" s="357">
        <v>14</v>
      </c>
      <c r="B507" s="358"/>
      <c r="C507" s="359" t="s">
        <v>1096</v>
      </c>
      <c r="D507" s="358" t="s">
        <v>411</v>
      </c>
      <c r="E507" s="360">
        <v>48</v>
      </c>
      <c r="F507" s="1245"/>
      <c r="G507" s="362">
        <f t="shared" si="18"/>
        <v>0</v>
      </c>
    </row>
    <row r="508" spans="1:7" ht="12.75">
      <c r="A508" s="357">
        <v>15</v>
      </c>
      <c r="B508" s="358"/>
      <c r="C508" s="359" t="s">
        <v>1097</v>
      </c>
      <c r="D508" s="360" t="s">
        <v>14</v>
      </c>
      <c r="E508" s="360">
        <v>56</v>
      </c>
      <c r="F508" s="1245"/>
      <c r="G508" s="362">
        <f t="shared" si="18"/>
        <v>0</v>
      </c>
    </row>
    <row r="509" spans="1:7" ht="12.75">
      <c r="A509" s="357">
        <v>16</v>
      </c>
      <c r="B509" s="358" t="s">
        <v>1098</v>
      </c>
      <c r="C509" s="364" t="s">
        <v>1099</v>
      </c>
      <c r="D509" s="358" t="s">
        <v>15</v>
      </c>
      <c r="E509" s="360">
        <v>2</v>
      </c>
      <c r="F509" s="1245"/>
      <c r="G509" s="362">
        <f t="shared" si="18"/>
        <v>0</v>
      </c>
    </row>
    <row r="510" spans="1:7" ht="22.5">
      <c r="A510" s="357">
        <v>17</v>
      </c>
      <c r="B510" s="358" t="s">
        <v>1100</v>
      </c>
      <c r="C510" s="359" t="s">
        <v>1101</v>
      </c>
      <c r="D510" s="365" t="s">
        <v>15</v>
      </c>
      <c r="E510" s="366">
        <v>18</v>
      </c>
      <c r="F510" s="1245"/>
      <c r="G510" s="362">
        <f t="shared" si="18"/>
        <v>0</v>
      </c>
    </row>
    <row r="511" spans="1:7" ht="12.75">
      <c r="A511" s="357">
        <v>18</v>
      </c>
      <c r="B511" s="358"/>
      <c r="C511" s="359" t="s">
        <v>1102</v>
      </c>
      <c r="D511" s="365" t="s">
        <v>15</v>
      </c>
      <c r="E511" s="366">
        <v>1</v>
      </c>
      <c r="F511" s="1245"/>
      <c r="G511" s="362">
        <f t="shared" si="18"/>
        <v>0</v>
      </c>
    </row>
    <row r="512" spans="1:7" ht="33.75">
      <c r="A512" s="357">
        <v>19</v>
      </c>
      <c r="B512" s="358"/>
      <c r="C512" s="359" t="s">
        <v>1103</v>
      </c>
      <c r="D512" s="365" t="s">
        <v>15</v>
      </c>
      <c r="E512" s="366">
        <v>3</v>
      </c>
      <c r="F512" s="1245"/>
      <c r="G512" s="362">
        <f t="shared" si="18"/>
        <v>0</v>
      </c>
    </row>
    <row r="513" spans="1:7" ht="12.75">
      <c r="A513" s="357">
        <v>20</v>
      </c>
      <c r="B513" s="358"/>
      <c r="C513" s="359" t="s">
        <v>1104</v>
      </c>
      <c r="D513" s="365" t="s">
        <v>15</v>
      </c>
      <c r="E513" s="366">
        <v>2</v>
      </c>
      <c r="F513" s="1245"/>
      <c r="G513" s="362">
        <f t="shared" si="18"/>
        <v>0</v>
      </c>
    </row>
    <row r="514" spans="1:7" ht="12.75">
      <c r="A514" s="357">
        <v>21</v>
      </c>
      <c r="B514" s="358"/>
      <c r="C514" s="359" t="s">
        <v>1106</v>
      </c>
      <c r="D514" s="365" t="s">
        <v>17</v>
      </c>
      <c r="E514" s="366">
        <v>1</v>
      </c>
      <c r="F514" s="1245"/>
      <c r="G514" s="362">
        <f t="shared" si="18"/>
        <v>0</v>
      </c>
    </row>
    <row r="515" spans="1:7" ht="12.75">
      <c r="A515" s="357">
        <v>22</v>
      </c>
      <c r="B515" s="358"/>
      <c r="C515" s="359" t="s">
        <v>1183</v>
      </c>
      <c r="D515" s="358" t="s">
        <v>1107</v>
      </c>
      <c r="E515" s="360">
        <v>220</v>
      </c>
      <c r="F515" s="1245"/>
      <c r="G515" s="362">
        <f t="shared" si="18"/>
        <v>0</v>
      </c>
    </row>
    <row r="516" spans="1:7" ht="12.75">
      <c r="A516" s="357">
        <v>23</v>
      </c>
      <c r="B516" s="358"/>
      <c r="C516" s="359" t="s">
        <v>1108</v>
      </c>
      <c r="D516" s="358" t="s">
        <v>17</v>
      </c>
      <c r="E516" s="360">
        <v>1</v>
      </c>
      <c r="F516" s="1245"/>
      <c r="G516" s="362">
        <f t="shared" si="18"/>
        <v>0</v>
      </c>
    </row>
    <row r="517" spans="1:7" ht="12.75">
      <c r="A517" s="357">
        <v>24</v>
      </c>
      <c r="B517" s="367"/>
      <c r="C517" s="364" t="s">
        <v>464</v>
      </c>
      <c r="D517" s="358" t="s">
        <v>1107</v>
      </c>
      <c r="E517" s="360">
        <v>3</v>
      </c>
      <c r="F517" s="1245"/>
      <c r="G517" s="362">
        <f t="shared" si="18"/>
        <v>0</v>
      </c>
    </row>
    <row r="518" spans="1:7" ht="12.75">
      <c r="A518" s="357">
        <v>25</v>
      </c>
      <c r="B518" s="367"/>
      <c r="C518" s="359" t="s">
        <v>1109</v>
      </c>
      <c r="D518" s="358" t="s">
        <v>17</v>
      </c>
      <c r="E518" s="360">
        <v>1</v>
      </c>
      <c r="F518" s="1245"/>
      <c r="G518" s="362">
        <f t="shared" si="18"/>
        <v>0</v>
      </c>
    </row>
    <row r="519" spans="1:7" ht="12.75">
      <c r="A519" s="357">
        <v>26</v>
      </c>
      <c r="B519" s="370"/>
      <c r="C519" s="359" t="s">
        <v>1110</v>
      </c>
      <c r="D519" s="358" t="s">
        <v>17</v>
      </c>
      <c r="E519" s="360">
        <v>6</v>
      </c>
      <c r="F519" s="1245"/>
      <c r="G519" s="362">
        <f t="shared" si="18"/>
        <v>0</v>
      </c>
    </row>
    <row r="520" spans="1:7" ht="12.75">
      <c r="A520" s="357">
        <v>27</v>
      </c>
      <c r="B520" s="368"/>
      <c r="C520" s="359" t="s">
        <v>1111</v>
      </c>
      <c r="D520" s="358" t="s">
        <v>17</v>
      </c>
      <c r="E520" s="360">
        <v>3</v>
      </c>
      <c r="F520" s="1245"/>
      <c r="G520" s="362">
        <f t="shared" si="18"/>
        <v>0</v>
      </c>
    </row>
    <row r="521" spans="1:7" ht="13.5" thickBot="1">
      <c r="A521" s="369"/>
      <c r="G521" s="877"/>
    </row>
    <row r="522" spans="1:7" ht="16.5" thickBot="1">
      <c r="A522" s="891"/>
      <c r="B522" s="872"/>
      <c r="C522" s="873" t="s">
        <v>3369</v>
      </c>
      <c r="D522" s="872"/>
      <c r="E522" s="872"/>
      <c r="F522" s="872"/>
      <c r="G522" s="892">
        <f>SUM(G494:G521)</f>
        <v>0</v>
      </c>
    </row>
    <row r="523" spans="1:7" ht="21" customHeight="1" thickBot="1">
      <c r="A523" s="866"/>
      <c r="B523" s="866"/>
      <c r="C523" s="868"/>
      <c r="D523" s="866"/>
      <c r="E523" s="867"/>
      <c r="F523" s="867"/>
      <c r="G523" s="866"/>
    </row>
    <row r="524" spans="1:7" ht="23.25" thickBot="1">
      <c r="A524" s="883" t="s">
        <v>1080</v>
      </c>
      <c r="B524" s="882"/>
      <c r="C524" s="881" t="s">
        <v>1081</v>
      </c>
      <c r="D524" s="880" t="s">
        <v>777</v>
      </c>
      <c r="E524" s="880" t="s">
        <v>1082</v>
      </c>
      <c r="F524" s="879" t="s">
        <v>1083</v>
      </c>
      <c r="G524" s="878" t="s">
        <v>1084</v>
      </c>
    </row>
    <row r="525" spans="1:7" ht="15">
      <c r="A525" s="353"/>
      <c r="B525" s="354"/>
      <c r="C525" s="355" t="s">
        <v>1184</v>
      </c>
      <c r="D525" s="354"/>
      <c r="E525" s="354"/>
      <c r="F525" s="354"/>
      <c r="G525" s="356"/>
    </row>
    <row r="526" spans="1:7" ht="33.75">
      <c r="A526" s="357">
        <v>1</v>
      </c>
      <c r="B526" s="358"/>
      <c r="C526" s="359" t="s">
        <v>1185</v>
      </c>
      <c r="D526" s="358" t="s">
        <v>17</v>
      </c>
      <c r="E526" s="360">
        <v>1</v>
      </c>
      <c r="F526" s="1245"/>
      <c r="G526" s="362">
        <f aca="true" t="shared" si="19" ref="G526:G531">E526*F526</f>
        <v>0</v>
      </c>
    </row>
    <row r="527" spans="1:7" ht="12.75">
      <c r="A527" s="357">
        <v>2</v>
      </c>
      <c r="B527" s="358"/>
      <c r="C527" s="359" t="s">
        <v>1127</v>
      </c>
      <c r="D527" s="358" t="s">
        <v>15</v>
      </c>
      <c r="E527" s="360">
        <v>2</v>
      </c>
      <c r="F527" s="1245"/>
      <c r="G527" s="362">
        <f t="shared" si="19"/>
        <v>0</v>
      </c>
    </row>
    <row r="528" spans="1:7" ht="12.75">
      <c r="A528" s="357">
        <v>3</v>
      </c>
      <c r="B528" s="358"/>
      <c r="C528" s="359" t="s">
        <v>1186</v>
      </c>
      <c r="D528" s="358" t="s">
        <v>15</v>
      </c>
      <c r="E528" s="360">
        <v>2</v>
      </c>
      <c r="F528" s="1245"/>
      <c r="G528" s="362">
        <f t="shared" si="19"/>
        <v>0</v>
      </c>
    </row>
    <row r="529" spans="1:7" ht="12.75">
      <c r="A529" s="357">
        <v>4</v>
      </c>
      <c r="B529" s="358"/>
      <c r="C529" s="359" t="s">
        <v>1187</v>
      </c>
      <c r="D529" s="358" t="s">
        <v>15</v>
      </c>
      <c r="E529" s="360">
        <v>1</v>
      </c>
      <c r="F529" s="1245"/>
      <c r="G529" s="362">
        <f t="shared" si="19"/>
        <v>0</v>
      </c>
    </row>
    <row r="530" spans="1:7" ht="12.75">
      <c r="A530" s="357">
        <v>5</v>
      </c>
      <c r="B530" s="358"/>
      <c r="C530" s="359" t="s">
        <v>1188</v>
      </c>
      <c r="D530" s="358" t="s">
        <v>15</v>
      </c>
      <c r="E530" s="360">
        <v>2</v>
      </c>
      <c r="F530" s="1245"/>
      <c r="G530" s="362">
        <f t="shared" si="19"/>
        <v>0</v>
      </c>
    </row>
    <row r="531" spans="1:7" ht="12.75">
      <c r="A531" s="357">
        <v>6</v>
      </c>
      <c r="B531" s="358"/>
      <c r="C531" s="359" t="s">
        <v>1085</v>
      </c>
      <c r="D531" s="358" t="s">
        <v>15</v>
      </c>
      <c r="E531" s="360">
        <v>1</v>
      </c>
      <c r="F531" s="1245"/>
      <c r="G531" s="362">
        <f t="shared" si="19"/>
        <v>0</v>
      </c>
    </row>
    <row r="532" spans="1:7" ht="12.75">
      <c r="A532" s="357">
        <v>7</v>
      </c>
      <c r="B532" s="358"/>
      <c r="C532" s="359" t="s">
        <v>1189</v>
      </c>
      <c r="D532" s="358" t="s">
        <v>15</v>
      </c>
      <c r="E532" s="360">
        <v>14</v>
      </c>
      <c r="F532" s="1245"/>
      <c r="G532" s="362">
        <f aca="true" t="shared" si="20" ref="G532:G560">E532*F532</f>
        <v>0</v>
      </c>
    </row>
    <row r="533" spans="1:7" ht="12.75">
      <c r="A533" s="357">
        <v>8</v>
      </c>
      <c r="B533" s="358"/>
      <c r="C533" s="359" t="s">
        <v>1087</v>
      </c>
      <c r="D533" s="358" t="s">
        <v>15</v>
      </c>
      <c r="E533" s="360">
        <v>30</v>
      </c>
      <c r="F533" s="1245"/>
      <c r="G533" s="362">
        <f t="shared" si="20"/>
        <v>0</v>
      </c>
    </row>
    <row r="534" spans="1:7" ht="12.75">
      <c r="A534" s="357">
        <v>9</v>
      </c>
      <c r="B534" s="358"/>
      <c r="C534" s="359" t="s">
        <v>1190</v>
      </c>
      <c r="D534" s="358" t="s">
        <v>15</v>
      </c>
      <c r="E534" s="360">
        <v>2</v>
      </c>
      <c r="F534" s="1245"/>
      <c r="G534" s="362">
        <f t="shared" si="20"/>
        <v>0</v>
      </c>
    </row>
    <row r="535" spans="1:7" ht="12.75">
      <c r="A535" s="357">
        <v>10</v>
      </c>
      <c r="B535" s="358"/>
      <c r="C535" s="359" t="s">
        <v>1119</v>
      </c>
      <c r="D535" s="358" t="s">
        <v>14</v>
      </c>
      <c r="E535" s="360">
        <v>10</v>
      </c>
      <c r="F535" s="1245"/>
      <c r="G535" s="362">
        <f t="shared" si="20"/>
        <v>0</v>
      </c>
    </row>
    <row r="536" spans="1:7" ht="12.75">
      <c r="A536" s="357">
        <v>11</v>
      </c>
      <c r="B536" s="358"/>
      <c r="C536" s="359" t="s">
        <v>1088</v>
      </c>
      <c r="D536" s="358" t="s">
        <v>14</v>
      </c>
      <c r="E536" s="360">
        <v>185</v>
      </c>
      <c r="F536" s="1245"/>
      <c r="G536" s="362">
        <f t="shared" si="20"/>
        <v>0</v>
      </c>
    </row>
    <row r="537" spans="1:7" ht="12.75">
      <c r="A537" s="357">
        <v>12</v>
      </c>
      <c r="B537" s="358"/>
      <c r="C537" s="359" t="s">
        <v>1179</v>
      </c>
      <c r="D537" s="358" t="s">
        <v>14</v>
      </c>
      <c r="E537" s="360">
        <v>94</v>
      </c>
      <c r="F537" s="1245"/>
      <c r="G537" s="362">
        <f t="shared" si="20"/>
        <v>0</v>
      </c>
    </row>
    <row r="538" spans="1:7" ht="12.75">
      <c r="A538" s="357">
        <v>13</v>
      </c>
      <c r="B538" s="358"/>
      <c r="C538" s="359" t="s">
        <v>1089</v>
      </c>
      <c r="D538" s="358" t="s">
        <v>14</v>
      </c>
      <c r="E538" s="360">
        <v>83</v>
      </c>
      <c r="F538" s="1245"/>
      <c r="G538" s="362">
        <f t="shared" si="20"/>
        <v>0</v>
      </c>
    </row>
    <row r="539" spans="1:7" ht="12.75">
      <c r="A539" s="357">
        <v>14</v>
      </c>
      <c r="B539" s="358"/>
      <c r="C539" s="359" t="s">
        <v>1090</v>
      </c>
      <c r="D539" s="358" t="s">
        <v>14</v>
      </c>
      <c r="E539" s="360">
        <v>66</v>
      </c>
      <c r="F539" s="1245"/>
      <c r="G539" s="362">
        <f t="shared" si="20"/>
        <v>0</v>
      </c>
    </row>
    <row r="540" spans="1:7" ht="12.75">
      <c r="A540" s="357">
        <v>15</v>
      </c>
      <c r="B540" s="358"/>
      <c r="C540" s="359" t="s">
        <v>1114</v>
      </c>
      <c r="D540" s="358" t="s">
        <v>14</v>
      </c>
      <c r="E540" s="360">
        <v>45</v>
      </c>
      <c r="F540" s="1245"/>
      <c r="G540" s="362">
        <f t="shared" si="20"/>
        <v>0</v>
      </c>
    </row>
    <row r="541" spans="1:7" ht="12.75">
      <c r="A541" s="357">
        <v>16</v>
      </c>
      <c r="B541" s="358"/>
      <c r="C541" s="359" t="s">
        <v>1093</v>
      </c>
      <c r="D541" s="360" t="s">
        <v>14</v>
      </c>
      <c r="E541" s="360">
        <v>45</v>
      </c>
      <c r="F541" s="1245"/>
      <c r="G541" s="362">
        <f t="shared" si="20"/>
        <v>0</v>
      </c>
    </row>
    <row r="542" spans="1:7" ht="12.75">
      <c r="A542" s="357">
        <v>17</v>
      </c>
      <c r="B542" s="358"/>
      <c r="C542" s="359" t="s">
        <v>1094</v>
      </c>
      <c r="D542" s="360" t="s">
        <v>14</v>
      </c>
      <c r="E542" s="360">
        <v>145</v>
      </c>
      <c r="F542" s="1245"/>
      <c r="G542" s="362">
        <f t="shared" si="20"/>
        <v>0</v>
      </c>
    </row>
    <row r="543" spans="1:7" ht="12.75">
      <c r="A543" s="357">
        <v>18</v>
      </c>
      <c r="B543" s="358"/>
      <c r="C543" s="359" t="s">
        <v>1095</v>
      </c>
      <c r="D543" s="358" t="s">
        <v>411</v>
      </c>
      <c r="E543" s="360">
        <v>28</v>
      </c>
      <c r="F543" s="1245"/>
      <c r="G543" s="362">
        <f t="shared" si="20"/>
        <v>0</v>
      </c>
    </row>
    <row r="544" spans="1:7" ht="12.75">
      <c r="A544" s="357">
        <v>19</v>
      </c>
      <c r="B544" s="358"/>
      <c r="C544" s="359" t="s">
        <v>1096</v>
      </c>
      <c r="D544" s="358" t="s">
        <v>411</v>
      </c>
      <c r="E544" s="360">
        <v>38</v>
      </c>
      <c r="F544" s="1245"/>
      <c r="G544" s="362">
        <f t="shared" si="20"/>
        <v>0</v>
      </c>
    </row>
    <row r="545" spans="1:7" ht="12.75">
      <c r="A545" s="357">
        <v>20</v>
      </c>
      <c r="B545" s="358"/>
      <c r="C545" s="359" t="s">
        <v>1097</v>
      </c>
      <c r="D545" s="360" t="s">
        <v>14</v>
      </c>
      <c r="E545" s="360">
        <v>45</v>
      </c>
      <c r="F545" s="1245"/>
      <c r="G545" s="362">
        <f t="shared" si="20"/>
        <v>0</v>
      </c>
    </row>
    <row r="546" spans="1:7" ht="12.75">
      <c r="A546" s="357">
        <v>21</v>
      </c>
      <c r="B546" s="358" t="s">
        <v>1098</v>
      </c>
      <c r="C546" s="364" t="s">
        <v>1099</v>
      </c>
      <c r="D546" s="358" t="s">
        <v>15</v>
      </c>
      <c r="E546" s="360">
        <v>2</v>
      </c>
      <c r="F546" s="1245"/>
      <c r="G546" s="362">
        <f t="shared" si="20"/>
        <v>0</v>
      </c>
    </row>
    <row r="547" spans="1:7" ht="22.5">
      <c r="A547" s="357">
        <v>22</v>
      </c>
      <c r="B547" s="358" t="s">
        <v>1154</v>
      </c>
      <c r="C547" s="359" t="s">
        <v>1155</v>
      </c>
      <c r="D547" s="365" t="s">
        <v>15</v>
      </c>
      <c r="E547" s="366">
        <v>5</v>
      </c>
      <c r="F547" s="1245"/>
      <c r="G547" s="362">
        <f t="shared" si="20"/>
        <v>0</v>
      </c>
    </row>
    <row r="548" spans="1:7" ht="22.5">
      <c r="A548" s="357">
        <v>23</v>
      </c>
      <c r="B548" s="358" t="s">
        <v>1100</v>
      </c>
      <c r="C548" s="359" t="s">
        <v>1101</v>
      </c>
      <c r="D548" s="365" t="s">
        <v>15</v>
      </c>
      <c r="E548" s="366">
        <v>9</v>
      </c>
      <c r="F548" s="1245"/>
      <c r="G548" s="362">
        <f t="shared" si="20"/>
        <v>0</v>
      </c>
    </row>
    <row r="549" spans="1:7" ht="12.75">
      <c r="A549" s="357">
        <v>24</v>
      </c>
      <c r="B549" s="358"/>
      <c r="C549" s="359" t="s">
        <v>1102</v>
      </c>
      <c r="D549" s="365" t="s">
        <v>15</v>
      </c>
      <c r="E549" s="366">
        <v>1</v>
      </c>
      <c r="F549" s="1245"/>
      <c r="G549" s="362">
        <f t="shared" si="20"/>
        <v>0</v>
      </c>
    </row>
    <row r="550" spans="1:7" ht="33.75">
      <c r="A550" s="357">
        <v>25</v>
      </c>
      <c r="B550" s="358"/>
      <c r="C550" s="359" t="s">
        <v>1103</v>
      </c>
      <c r="D550" s="365" t="s">
        <v>15</v>
      </c>
      <c r="E550" s="366">
        <v>2</v>
      </c>
      <c r="F550" s="1245"/>
      <c r="G550" s="362">
        <f t="shared" si="20"/>
        <v>0</v>
      </c>
    </row>
    <row r="551" spans="1:7" ht="12.75">
      <c r="A551" s="357">
        <v>26</v>
      </c>
      <c r="B551" s="358"/>
      <c r="C551" s="359" t="s">
        <v>1191</v>
      </c>
      <c r="D551" s="365" t="s">
        <v>15</v>
      </c>
      <c r="E551" s="366">
        <v>2</v>
      </c>
      <c r="F551" s="1245"/>
      <c r="G551" s="362">
        <f t="shared" si="20"/>
        <v>0</v>
      </c>
    </row>
    <row r="552" spans="1:7" ht="12.75">
      <c r="A552" s="357">
        <v>27</v>
      </c>
      <c r="B552" s="358"/>
      <c r="C552" s="359" t="s">
        <v>1104</v>
      </c>
      <c r="D552" s="365" t="s">
        <v>15</v>
      </c>
      <c r="E552" s="366">
        <v>2</v>
      </c>
      <c r="F552" s="1245"/>
      <c r="G552" s="362">
        <f t="shared" si="20"/>
        <v>0</v>
      </c>
    </row>
    <row r="553" spans="1:7" ht="12.75">
      <c r="A553" s="357">
        <v>28</v>
      </c>
      <c r="B553" s="358"/>
      <c r="C553" s="359" t="s">
        <v>1106</v>
      </c>
      <c r="D553" s="365" t="s">
        <v>17</v>
      </c>
      <c r="E553" s="366">
        <v>1</v>
      </c>
      <c r="F553" s="1245"/>
      <c r="G553" s="362">
        <f t="shared" si="20"/>
        <v>0</v>
      </c>
    </row>
    <row r="554" spans="1:8" ht="12.75">
      <c r="A554" s="357">
        <v>29</v>
      </c>
      <c r="B554" s="358" t="s">
        <v>781</v>
      </c>
      <c r="C554" s="359" t="s">
        <v>1156</v>
      </c>
      <c r="D554" s="365" t="s">
        <v>15</v>
      </c>
      <c r="E554" s="366">
        <v>1</v>
      </c>
      <c r="F554" s="1245"/>
      <c r="G554" s="362">
        <f t="shared" si="20"/>
        <v>0</v>
      </c>
      <c r="H554" s="875" t="s">
        <v>781</v>
      </c>
    </row>
    <row r="555" spans="1:7" ht="12.75">
      <c r="A555" s="357">
        <v>30</v>
      </c>
      <c r="B555" s="358"/>
      <c r="C555" s="359" t="s">
        <v>1192</v>
      </c>
      <c r="D555" s="358" t="s">
        <v>1107</v>
      </c>
      <c r="E555" s="360">
        <v>220</v>
      </c>
      <c r="F555" s="1245"/>
      <c r="G555" s="362">
        <f t="shared" si="20"/>
        <v>0</v>
      </c>
    </row>
    <row r="556" spans="1:7" ht="12.75">
      <c r="A556" s="357">
        <v>31</v>
      </c>
      <c r="B556" s="358"/>
      <c r="C556" s="359" t="s">
        <v>1108</v>
      </c>
      <c r="D556" s="358" t="s">
        <v>17</v>
      </c>
      <c r="E556" s="360">
        <v>1</v>
      </c>
      <c r="F556" s="1245"/>
      <c r="G556" s="362">
        <f t="shared" si="20"/>
        <v>0</v>
      </c>
    </row>
    <row r="557" spans="1:7" ht="12.75">
      <c r="A557" s="357">
        <v>32</v>
      </c>
      <c r="B557" s="367"/>
      <c r="C557" s="364" t="s">
        <v>464</v>
      </c>
      <c r="D557" s="358" t="s">
        <v>1107</v>
      </c>
      <c r="E557" s="360">
        <v>3</v>
      </c>
      <c r="F557" s="1245"/>
      <c r="G557" s="362">
        <f t="shared" si="20"/>
        <v>0</v>
      </c>
    </row>
    <row r="558" spans="1:7" ht="12.75">
      <c r="A558" s="357">
        <v>33</v>
      </c>
      <c r="B558" s="367"/>
      <c r="C558" s="359" t="s">
        <v>1109</v>
      </c>
      <c r="D558" s="358" t="s">
        <v>17</v>
      </c>
      <c r="E558" s="360">
        <v>1</v>
      </c>
      <c r="F558" s="1245"/>
      <c r="G558" s="362">
        <f t="shared" si="20"/>
        <v>0</v>
      </c>
    </row>
    <row r="559" spans="1:7" ht="12.75">
      <c r="A559" s="357">
        <v>34</v>
      </c>
      <c r="B559" s="370"/>
      <c r="C559" s="359" t="s">
        <v>1110</v>
      </c>
      <c r="D559" s="358" t="s">
        <v>17</v>
      </c>
      <c r="E559" s="360">
        <v>6</v>
      </c>
      <c r="F559" s="1245"/>
      <c r="G559" s="362">
        <f t="shared" si="20"/>
        <v>0</v>
      </c>
    </row>
    <row r="560" spans="1:7" ht="12.75">
      <c r="A560" s="357">
        <v>35</v>
      </c>
      <c r="B560" s="368"/>
      <c r="C560" s="359" t="s">
        <v>1111</v>
      </c>
      <c r="D560" s="358" t="s">
        <v>17</v>
      </c>
      <c r="E560" s="360">
        <v>3</v>
      </c>
      <c r="F560" s="1245"/>
      <c r="G560" s="362">
        <f t="shared" si="20"/>
        <v>0</v>
      </c>
    </row>
    <row r="561" spans="1:7" ht="13.5" thickBot="1">
      <c r="A561" s="369"/>
      <c r="G561" s="877"/>
    </row>
    <row r="562" spans="1:7" ht="16.5" thickBot="1">
      <c r="A562" s="891"/>
      <c r="B562" s="872"/>
      <c r="C562" s="873" t="s">
        <v>3369</v>
      </c>
      <c r="D562" s="872"/>
      <c r="E562" s="872"/>
      <c r="F562" s="872"/>
      <c r="G562" s="892">
        <f>SUM(G526:G561)</f>
        <v>0</v>
      </c>
    </row>
    <row r="563" spans="1:7" ht="21" customHeight="1" thickBot="1">
      <c r="A563" s="866"/>
      <c r="B563" s="866"/>
      <c r="C563" s="868"/>
      <c r="D563" s="866"/>
      <c r="E563" s="867"/>
      <c r="F563" s="867"/>
      <c r="G563" s="866"/>
    </row>
    <row r="564" spans="1:7" ht="23.25" customHeight="1" thickBot="1">
      <c r="A564" s="883" t="s">
        <v>1080</v>
      </c>
      <c r="B564" s="882"/>
      <c r="C564" s="881" t="s">
        <v>1081</v>
      </c>
      <c r="D564" s="880" t="s">
        <v>777</v>
      </c>
      <c r="E564" s="880" t="s">
        <v>1082</v>
      </c>
      <c r="F564" s="879" t="s">
        <v>1083</v>
      </c>
      <c r="G564" s="878" t="s">
        <v>1084</v>
      </c>
    </row>
    <row r="565" spans="1:7" ht="12.75" customHeight="1">
      <c r="A565" s="353"/>
      <c r="B565" s="354"/>
      <c r="C565" s="355" t="s">
        <v>1193</v>
      </c>
      <c r="D565" s="354"/>
      <c r="E565" s="354"/>
      <c r="F565" s="354"/>
      <c r="G565" s="356"/>
    </row>
    <row r="566" spans="1:7" ht="12.75" customHeight="1">
      <c r="A566" s="357">
        <v>1</v>
      </c>
      <c r="B566" s="358"/>
      <c r="C566" s="359" t="s">
        <v>1087</v>
      </c>
      <c r="D566" s="358" t="s">
        <v>15</v>
      </c>
      <c r="E566" s="360">
        <v>10</v>
      </c>
      <c r="F566" s="1245"/>
      <c r="G566" s="362">
        <f aca="true" t="shared" si="21" ref="G566:G583">E566*F566</f>
        <v>0</v>
      </c>
    </row>
    <row r="567" spans="1:7" ht="12.75" customHeight="1">
      <c r="A567" s="357">
        <v>2</v>
      </c>
      <c r="B567" s="358"/>
      <c r="C567" s="359" t="s">
        <v>1088</v>
      </c>
      <c r="D567" s="358" t="s">
        <v>14</v>
      </c>
      <c r="E567" s="360">
        <v>84</v>
      </c>
      <c r="F567" s="1245"/>
      <c r="G567" s="362">
        <f t="shared" si="21"/>
        <v>0</v>
      </c>
    </row>
    <row r="568" spans="1:7" ht="12.75" customHeight="1">
      <c r="A568" s="357">
        <v>3</v>
      </c>
      <c r="B568" s="358"/>
      <c r="C568" s="359" t="s">
        <v>1089</v>
      </c>
      <c r="D568" s="358" t="s">
        <v>14</v>
      </c>
      <c r="E568" s="360">
        <v>110</v>
      </c>
      <c r="F568" s="1245"/>
      <c r="G568" s="362">
        <f t="shared" si="21"/>
        <v>0</v>
      </c>
    </row>
    <row r="569" spans="1:12" ht="12.75" customHeight="1">
      <c r="A569" s="357">
        <v>4</v>
      </c>
      <c r="B569" s="358"/>
      <c r="C569" s="359" t="s">
        <v>1090</v>
      </c>
      <c r="D569" s="358" t="s">
        <v>14</v>
      </c>
      <c r="E569" s="360">
        <v>152</v>
      </c>
      <c r="F569" s="1245"/>
      <c r="G569" s="362">
        <f t="shared" si="21"/>
        <v>0</v>
      </c>
      <c r="I569" s="874" t="s">
        <v>781</v>
      </c>
      <c r="K569" s="351" t="s">
        <v>781</v>
      </c>
      <c r="L569" s="351" t="s">
        <v>781</v>
      </c>
    </row>
    <row r="570" spans="1:12" ht="12.75" customHeight="1">
      <c r="A570" s="357">
        <v>5</v>
      </c>
      <c r="B570" s="358"/>
      <c r="C570" s="359" t="s">
        <v>1095</v>
      </c>
      <c r="D570" s="358" t="s">
        <v>411</v>
      </c>
      <c r="E570" s="360">
        <v>19</v>
      </c>
      <c r="F570" s="1245"/>
      <c r="G570" s="362">
        <f t="shared" si="21"/>
        <v>0</v>
      </c>
      <c r="K570" s="351"/>
      <c r="L570" s="351" t="s">
        <v>781</v>
      </c>
    </row>
    <row r="571" spans="1:7" ht="12.75" customHeight="1">
      <c r="A571" s="357">
        <v>7</v>
      </c>
      <c r="B571" s="358"/>
      <c r="C571" s="359" t="s">
        <v>1097</v>
      </c>
      <c r="D571" s="360" t="s">
        <v>14</v>
      </c>
      <c r="E571" s="360">
        <v>25</v>
      </c>
      <c r="F571" s="1245"/>
      <c r="G571" s="362">
        <f t="shared" si="21"/>
        <v>0</v>
      </c>
    </row>
    <row r="572" spans="1:7" ht="12.75">
      <c r="A572" s="357">
        <v>8</v>
      </c>
      <c r="B572" s="358" t="s">
        <v>1098</v>
      </c>
      <c r="C572" s="364" t="s">
        <v>1099</v>
      </c>
      <c r="D572" s="358" t="s">
        <v>15</v>
      </c>
      <c r="E572" s="360">
        <v>1</v>
      </c>
      <c r="F572" s="1245"/>
      <c r="G572" s="362">
        <f t="shared" si="21"/>
        <v>0</v>
      </c>
    </row>
    <row r="573" spans="1:7" ht="22.5">
      <c r="A573" s="357">
        <v>9</v>
      </c>
      <c r="B573" s="358" t="s">
        <v>1194</v>
      </c>
      <c r="C573" s="359" t="s">
        <v>1195</v>
      </c>
      <c r="D573" s="365" t="s">
        <v>15</v>
      </c>
      <c r="E573" s="366">
        <v>4</v>
      </c>
      <c r="F573" s="1245"/>
      <c r="G573" s="362">
        <f t="shared" si="21"/>
        <v>0</v>
      </c>
    </row>
    <row r="574" spans="1:7" ht="12.75" customHeight="1">
      <c r="A574" s="357">
        <v>10</v>
      </c>
      <c r="B574" s="358"/>
      <c r="C574" s="359" t="s">
        <v>1102</v>
      </c>
      <c r="D574" s="365" t="s">
        <v>15</v>
      </c>
      <c r="E574" s="366">
        <v>1</v>
      </c>
      <c r="F574" s="1245"/>
      <c r="G574" s="362">
        <f t="shared" si="21"/>
        <v>0</v>
      </c>
    </row>
    <row r="575" spans="1:7" ht="24.75" customHeight="1">
      <c r="A575" s="357">
        <v>11</v>
      </c>
      <c r="B575" s="358"/>
      <c r="C575" s="359" t="s">
        <v>1103</v>
      </c>
      <c r="D575" s="365" t="s">
        <v>15</v>
      </c>
      <c r="E575" s="366">
        <v>2</v>
      </c>
      <c r="F575" s="1245"/>
      <c r="G575" s="362">
        <f t="shared" si="21"/>
        <v>0</v>
      </c>
    </row>
    <row r="576" spans="1:7" ht="12.75" customHeight="1">
      <c r="A576" s="357">
        <v>12</v>
      </c>
      <c r="B576" s="358"/>
      <c r="C576" s="359" t="s">
        <v>1104</v>
      </c>
      <c r="D576" s="365" t="s">
        <v>15</v>
      </c>
      <c r="E576" s="366">
        <v>1</v>
      </c>
      <c r="F576" s="1245"/>
      <c r="G576" s="362">
        <f t="shared" si="21"/>
        <v>0</v>
      </c>
    </row>
    <row r="577" spans="1:7" ht="12.75" customHeight="1">
      <c r="A577" s="357">
        <v>13</v>
      </c>
      <c r="B577" s="358"/>
      <c r="C577" s="359" t="s">
        <v>1106</v>
      </c>
      <c r="D577" s="365" t="s">
        <v>17</v>
      </c>
      <c r="E577" s="366">
        <v>1</v>
      </c>
      <c r="F577" s="1245"/>
      <c r="G577" s="362">
        <f t="shared" si="21"/>
        <v>0</v>
      </c>
    </row>
    <row r="578" spans="1:7" ht="12.75" customHeight="1">
      <c r="A578" s="357">
        <v>14</v>
      </c>
      <c r="B578" s="358" t="s">
        <v>781</v>
      </c>
      <c r="C578" s="359" t="s">
        <v>1196</v>
      </c>
      <c r="D578" s="358" t="s">
        <v>1107</v>
      </c>
      <c r="E578" s="360">
        <v>45</v>
      </c>
      <c r="F578" s="1245"/>
      <c r="G578" s="362">
        <f t="shared" si="21"/>
        <v>0</v>
      </c>
    </row>
    <row r="579" spans="1:7" ht="12.75">
      <c r="A579" s="357">
        <v>15</v>
      </c>
      <c r="B579" s="358"/>
      <c r="C579" s="359" t="s">
        <v>1108</v>
      </c>
      <c r="D579" s="358" t="s">
        <v>17</v>
      </c>
      <c r="E579" s="360">
        <v>1</v>
      </c>
      <c r="F579" s="1245"/>
      <c r="G579" s="362">
        <f t="shared" si="21"/>
        <v>0</v>
      </c>
    </row>
    <row r="580" spans="1:7" ht="12.75">
      <c r="A580" s="357">
        <v>16</v>
      </c>
      <c r="B580" s="367"/>
      <c r="C580" s="364" t="s">
        <v>464</v>
      </c>
      <c r="D580" s="358" t="s">
        <v>1107</v>
      </c>
      <c r="E580" s="360">
        <v>3</v>
      </c>
      <c r="F580" s="1245"/>
      <c r="G580" s="362">
        <f t="shared" si="21"/>
        <v>0</v>
      </c>
    </row>
    <row r="581" spans="1:7" ht="12.75">
      <c r="A581" s="357">
        <v>17</v>
      </c>
      <c r="B581" s="367"/>
      <c r="C581" s="359" t="s">
        <v>1109</v>
      </c>
      <c r="D581" s="358" t="s">
        <v>17</v>
      </c>
      <c r="E581" s="360">
        <v>1</v>
      </c>
      <c r="F581" s="1245"/>
      <c r="G581" s="362">
        <f t="shared" si="21"/>
        <v>0</v>
      </c>
    </row>
    <row r="582" spans="1:7" ht="12.75" customHeight="1">
      <c r="A582" s="357">
        <v>18</v>
      </c>
      <c r="B582" s="367"/>
      <c r="C582" s="359" t="s">
        <v>1110</v>
      </c>
      <c r="D582" s="358" t="s">
        <v>17</v>
      </c>
      <c r="E582" s="360">
        <v>6</v>
      </c>
      <c r="F582" s="1245"/>
      <c r="G582" s="362">
        <f t="shared" si="21"/>
        <v>0</v>
      </c>
    </row>
    <row r="583" spans="1:7" ht="12.75" customHeight="1">
      <c r="A583" s="357">
        <v>19</v>
      </c>
      <c r="B583" s="358" t="s">
        <v>781</v>
      </c>
      <c r="C583" s="359" t="s">
        <v>1111</v>
      </c>
      <c r="D583" s="358" t="s">
        <v>17</v>
      </c>
      <c r="E583" s="360">
        <v>3</v>
      </c>
      <c r="F583" s="1245"/>
      <c r="G583" s="362">
        <f t="shared" si="21"/>
        <v>0</v>
      </c>
    </row>
    <row r="584" spans="1:7" ht="12.75" customHeight="1" thickBot="1">
      <c r="A584" s="369"/>
      <c r="G584" s="877"/>
    </row>
    <row r="585" spans="1:7" ht="16.5" customHeight="1" thickBot="1">
      <c r="A585" s="891"/>
      <c r="B585" s="872"/>
      <c r="C585" s="873" t="s">
        <v>3369</v>
      </c>
      <c r="D585" s="872"/>
      <c r="E585" s="872"/>
      <c r="F585" s="872"/>
      <c r="G585" s="892">
        <f>SUM(G566:G584)</f>
        <v>0</v>
      </c>
    </row>
    <row r="586" spans="1:7" ht="21" customHeight="1" thickBot="1">
      <c r="A586" s="869"/>
      <c r="B586" s="869"/>
      <c r="C586" s="871"/>
      <c r="D586" s="869"/>
      <c r="E586" s="870"/>
      <c r="F586" s="870"/>
      <c r="G586" s="869"/>
    </row>
    <row r="587" spans="1:7" ht="23.25" thickBot="1">
      <c r="A587" s="883" t="s">
        <v>1080</v>
      </c>
      <c r="B587" s="882"/>
      <c r="C587" s="881" t="s">
        <v>1081</v>
      </c>
      <c r="D587" s="880" t="s">
        <v>777</v>
      </c>
      <c r="E587" s="880" t="s">
        <v>1082</v>
      </c>
      <c r="F587" s="879" t="s">
        <v>1083</v>
      </c>
      <c r="G587" s="878" t="s">
        <v>1084</v>
      </c>
    </row>
    <row r="588" spans="1:7" ht="15">
      <c r="A588" s="353"/>
      <c r="B588" s="354"/>
      <c r="C588" s="355" t="s">
        <v>771</v>
      </c>
      <c r="D588" s="354"/>
      <c r="E588" s="354"/>
      <c r="F588" s="354"/>
      <c r="G588" s="356"/>
    </row>
    <row r="589" spans="1:7" ht="45">
      <c r="A589" s="357">
        <v>1</v>
      </c>
      <c r="B589" s="358"/>
      <c r="C589" s="359" t="s">
        <v>1197</v>
      </c>
      <c r="D589" s="358" t="s">
        <v>17</v>
      </c>
      <c r="E589" s="360">
        <v>1</v>
      </c>
      <c r="F589" s="1245"/>
      <c r="G589" s="362">
        <f aca="true" t="shared" si="22" ref="G589:G616">E589*F589</f>
        <v>0</v>
      </c>
    </row>
    <row r="590" spans="1:7" ht="12.75">
      <c r="A590" s="357">
        <v>2</v>
      </c>
      <c r="B590" s="358"/>
      <c r="C590" s="359" t="s">
        <v>1118</v>
      </c>
      <c r="D590" s="358" t="s">
        <v>15</v>
      </c>
      <c r="E590" s="360">
        <v>1</v>
      </c>
      <c r="F590" s="1245"/>
      <c r="G590" s="362">
        <f t="shared" si="22"/>
        <v>0</v>
      </c>
    </row>
    <row r="591" spans="1:7" ht="12.75">
      <c r="A591" s="357">
        <v>3</v>
      </c>
      <c r="B591" s="358"/>
      <c r="C591" s="359" t="s">
        <v>1085</v>
      </c>
      <c r="D591" s="358" t="s">
        <v>15</v>
      </c>
      <c r="E591" s="360">
        <v>17</v>
      </c>
      <c r="F591" s="1245"/>
      <c r="G591" s="362">
        <f t="shared" si="22"/>
        <v>0</v>
      </c>
    </row>
    <row r="592" spans="1:7" ht="12.75">
      <c r="A592" s="357">
        <v>4</v>
      </c>
      <c r="B592" s="358"/>
      <c r="C592" s="359" t="s">
        <v>1087</v>
      </c>
      <c r="D592" s="358" t="s">
        <v>15</v>
      </c>
      <c r="E592" s="360">
        <v>33</v>
      </c>
      <c r="F592" s="1245"/>
      <c r="G592" s="362">
        <f t="shared" si="22"/>
        <v>0</v>
      </c>
    </row>
    <row r="593" spans="1:7" ht="12.75">
      <c r="A593" s="357">
        <v>5</v>
      </c>
      <c r="B593" s="358"/>
      <c r="C593" s="359" t="s">
        <v>1124</v>
      </c>
      <c r="D593" s="358" t="s">
        <v>15</v>
      </c>
      <c r="E593" s="360">
        <v>1</v>
      </c>
      <c r="F593" s="1245"/>
      <c r="G593" s="362">
        <f t="shared" si="22"/>
        <v>0</v>
      </c>
    </row>
    <row r="594" spans="1:7" ht="12.75">
      <c r="A594" s="357">
        <v>6</v>
      </c>
      <c r="B594" s="358"/>
      <c r="C594" s="359" t="s">
        <v>1119</v>
      </c>
      <c r="D594" s="358" t="s">
        <v>14</v>
      </c>
      <c r="E594" s="360">
        <v>10</v>
      </c>
      <c r="F594" s="1245"/>
      <c r="G594" s="362">
        <f t="shared" si="22"/>
        <v>0</v>
      </c>
    </row>
    <row r="595" spans="1:7" ht="12.75">
      <c r="A595" s="357">
        <v>7</v>
      </c>
      <c r="B595" s="358"/>
      <c r="C595" s="359" t="s">
        <v>1088</v>
      </c>
      <c r="D595" s="358" t="s">
        <v>14</v>
      </c>
      <c r="E595" s="360">
        <v>245</v>
      </c>
      <c r="F595" s="1245"/>
      <c r="G595" s="362">
        <f t="shared" si="22"/>
        <v>0</v>
      </c>
    </row>
    <row r="596" spans="1:7" ht="12.75">
      <c r="A596" s="357">
        <v>8</v>
      </c>
      <c r="B596" s="358"/>
      <c r="C596" s="359" t="s">
        <v>1179</v>
      </c>
      <c r="D596" s="358" t="s">
        <v>14</v>
      </c>
      <c r="E596" s="360">
        <v>214</v>
      </c>
      <c r="F596" s="1245"/>
      <c r="G596" s="362">
        <f t="shared" si="22"/>
        <v>0</v>
      </c>
    </row>
    <row r="597" spans="1:7" ht="12.75">
      <c r="A597" s="357">
        <v>9</v>
      </c>
      <c r="B597" s="358"/>
      <c r="C597" s="359" t="s">
        <v>1089</v>
      </c>
      <c r="D597" s="358" t="s">
        <v>14</v>
      </c>
      <c r="E597" s="360">
        <v>102</v>
      </c>
      <c r="F597" s="1245"/>
      <c r="G597" s="362">
        <f t="shared" si="22"/>
        <v>0</v>
      </c>
    </row>
    <row r="598" spans="1:7" ht="12.75">
      <c r="A598" s="357">
        <v>10</v>
      </c>
      <c r="B598" s="358"/>
      <c r="C598" s="359" t="s">
        <v>1090</v>
      </c>
      <c r="D598" s="358" t="s">
        <v>14</v>
      </c>
      <c r="E598" s="360">
        <v>98</v>
      </c>
      <c r="F598" s="1245"/>
      <c r="G598" s="362">
        <f t="shared" si="22"/>
        <v>0</v>
      </c>
    </row>
    <row r="599" spans="1:7" ht="12.75">
      <c r="A599" s="357">
        <v>11</v>
      </c>
      <c r="B599" s="358"/>
      <c r="C599" s="359" t="s">
        <v>1114</v>
      </c>
      <c r="D599" s="358" t="s">
        <v>14</v>
      </c>
      <c r="E599" s="360">
        <v>36</v>
      </c>
      <c r="F599" s="1245"/>
      <c r="G599" s="362">
        <f t="shared" si="22"/>
        <v>0</v>
      </c>
    </row>
    <row r="600" spans="1:7" ht="12.75">
      <c r="A600" s="357">
        <v>12</v>
      </c>
      <c r="B600" s="358"/>
      <c r="C600" s="359" t="s">
        <v>1093</v>
      </c>
      <c r="D600" s="360" t="s">
        <v>14</v>
      </c>
      <c r="E600" s="360">
        <v>45</v>
      </c>
      <c r="F600" s="1245"/>
      <c r="G600" s="362">
        <f t="shared" si="22"/>
        <v>0</v>
      </c>
    </row>
    <row r="601" spans="1:7" ht="12.75">
      <c r="A601" s="357">
        <v>13</v>
      </c>
      <c r="B601" s="358"/>
      <c r="C601" s="359" t="s">
        <v>1094</v>
      </c>
      <c r="D601" s="360" t="s">
        <v>14</v>
      </c>
      <c r="E601" s="360">
        <v>188</v>
      </c>
      <c r="F601" s="1245"/>
      <c r="G601" s="362">
        <f t="shared" si="22"/>
        <v>0</v>
      </c>
    </row>
    <row r="602" spans="1:7" ht="12.75">
      <c r="A602" s="357">
        <v>14</v>
      </c>
      <c r="B602" s="358"/>
      <c r="C602" s="359" t="s">
        <v>1095</v>
      </c>
      <c r="D602" s="358" t="s">
        <v>411</v>
      </c>
      <c r="E602" s="360">
        <v>38</v>
      </c>
      <c r="F602" s="1245"/>
      <c r="G602" s="362">
        <f t="shared" si="22"/>
        <v>0</v>
      </c>
    </row>
    <row r="603" spans="1:7" ht="12.75">
      <c r="A603" s="357">
        <v>15</v>
      </c>
      <c r="B603" s="358"/>
      <c r="C603" s="359" t="s">
        <v>1096</v>
      </c>
      <c r="D603" s="358" t="s">
        <v>411</v>
      </c>
      <c r="E603" s="360">
        <v>62</v>
      </c>
      <c r="F603" s="1245"/>
      <c r="G603" s="362">
        <f t="shared" si="22"/>
        <v>0</v>
      </c>
    </row>
    <row r="604" spans="1:7" ht="12.75">
      <c r="A604" s="357">
        <v>16</v>
      </c>
      <c r="B604" s="358"/>
      <c r="C604" s="359" t="s">
        <v>1097</v>
      </c>
      <c r="D604" s="360" t="s">
        <v>14</v>
      </c>
      <c r="E604" s="360">
        <v>35</v>
      </c>
      <c r="F604" s="1245"/>
      <c r="G604" s="362">
        <f t="shared" si="22"/>
        <v>0</v>
      </c>
    </row>
    <row r="605" spans="1:7" ht="12.75">
      <c r="A605" s="357">
        <v>17</v>
      </c>
      <c r="B605" s="358" t="s">
        <v>1098</v>
      </c>
      <c r="C605" s="364" t="s">
        <v>1099</v>
      </c>
      <c r="D605" s="358" t="s">
        <v>15</v>
      </c>
      <c r="E605" s="360">
        <v>1</v>
      </c>
      <c r="F605" s="1245"/>
      <c r="G605" s="362">
        <f t="shared" si="22"/>
        <v>0</v>
      </c>
    </row>
    <row r="606" spans="1:7" ht="22.5">
      <c r="A606" s="357">
        <v>18</v>
      </c>
      <c r="B606" s="358" t="s">
        <v>1100</v>
      </c>
      <c r="C606" s="359" t="s">
        <v>1101</v>
      </c>
      <c r="D606" s="365" t="s">
        <v>15</v>
      </c>
      <c r="E606" s="366">
        <v>15</v>
      </c>
      <c r="F606" s="1245"/>
      <c r="G606" s="362">
        <f t="shared" si="22"/>
        <v>0</v>
      </c>
    </row>
    <row r="607" spans="1:7" ht="12.75">
      <c r="A607" s="357">
        <v>19</v>
      </c>
      <c r="B607" s="358"/>
      <c r="C607" s="359" t="s">
        <v>1102</v>
      </c>
      <c r="D607" s="365" t="s">
        <v>15</v>
      </c>
      <c r="E607" s="366">
        <v>1</v>
      </c>
      <c r="F607" s="1245"/>
      <c r="G607" s="362">
        <f t="shared" si="22"/>
        <v>0</v>
      </c>
    </row>
    <row r="608" spans="1:7" ht="33.75">
      <c r="A608" s="357">
        <v>20</v>
      </c>
      <c r="B608" s="358"/>
      <c r="C608" s="359" t="s">
        <v>1103</v>
      </c>
      <c r="D608" s="365" t="s">
        <v>15</v>
      </c>
      <c r="E608" s="366">
        <v>2</v>
      </c>
      <c r="F608" s="1245"/>
      <c r="G608" s="362">
        <f t="shared" si="22"/>
        <v>0</v>
      </c>
    </row>
    <row r="609" spans="1:7" ht="12.75">
      <c r="A609" s="357">
        <v>21</v>
      </c>
      <c r="B609" s="358"/>
      <c r="C609" s="359" t="s">
        <v>1104</v>
      </c>
      <c r="D609" s="365" t="s">
        <v>15</v>
      </c>
      <c r="E609" s="366">
        <v>2</v>
      </c>
      <c r="F609" s="1245"/>
      <c r="G609" s="362">
        <f t="shared" si="22"/>
        <v>0</v>
      </c>
    </row>
    <row r="610" spans="1:7" ht="12.75">
      <c r="A610" s="357">
        <v>22</v>
      </c>
      <c r="B610" s="358"/>
      <c r="C610" s="359" t="s">
        <v>1106</v>
      </c>
      <c r="D610" s="365" t="s">
        <v>17</v>
      </c>
      <c r="E610" s="366">
        <v>1</v>
      </c>
      <c r="F610" s="1245"/>
      <c r="G610" s="362">
        <f t="shared" si="22"/>
        <v>0</v>
      </c>
    </row>
    <row r="611" spans="1:7" ht="12.75">
      <c r="A611" s="357">
        <v>23</v>
      </c>
      <c r="B611" s="358"/>
      <c r="C611" s="359" t="s">
        <v>1198</v>
      </c>
      <c r="D611" s="358" t="s">
        <v>1107</v>
      </c>
      <c r="E611" s="360">
        <v>180</v>
      </c>
      <c r="F611" s="1245"/>
      <c r="G611" s="362">
        <f t="shared" si="22"/>
        <v>0</v>
      </c>
    </row>
    <row r="612" spans="1:7" ht="12.75">
      <c r="A612" s="357">
        <v>24</v>
      </c>
      <c r="B612" s="358"/>
      <c r="C612" s="359" t="s">
        <v>1108</v>
      </c>
      <c r="D612" s="358" t="s">
        <v>17</v>
      </c>
      <c r="E612" s="360">
        <v>1</v>
      </c>
      <c r="F612" s="1245"/>
      <c r="G612" s="362">
        <f t="shared" si="22"/>
        <v>0</v>
      </c>
    </row>
    <row r="613" spans="1:7" ht="12.75">
      <c r="A613" s="357">
        <v>25</v>
      </c>
      <c r="B613" s="367"/>
      <c r="C613" s="364" t="s">
        <v>464</v>
      </c>
      <c r="D613" s="358" t="s">
        <v>1107</v>
      </c>
      <c r="E613" s="360">
        <v>3</v>
      </c>
      <c r="F613" s="1245"/>
      <c r="G613" s="362">
        <f t="shared" si="22"/>
        <v>0</v>
      </c>
    </row>
    <row r="614" spans="1:7" ht="12.75">
      <c r="A614" s="357">
        <v>26</v>
      </c>
      <c r="B614" s="367"/>
      <c r="C614" s="359" t="s">
        <v>1109</v>
      </c>
      <c r="D614" s="358" t="s">
        <v>17</v>
      </c>
      <c r="E614" s="360">
        <v>1</v>
      </c>
      <c r="F614" s="1245"/>
      <c r="G614" s="362">
        <f t="shared" si="22"/>
        <v>0</v>
      </c>
    </row>
    <row r="615" spans="1:7" ht="12.75">
      <c r="A615" s="357">
        <v>27</v>
      </c>
      <c r="B615" s="370"/>
      <c r="C615" s="359" t="s">
        <v>1110</v>
      </c>
      <c r="D615" s="358" t="s">
        <v>17</v>
      </c>
      <c r="E615" s="360">
        <v>6</v>
      </c>
      <c r="F615" s="1245"/>
      <c r="G615" s="362">
        <f t="shared" si="22"/>
        <v>0</v>
      </c>
    </row>
    <row r="616" spans="1:7" ht="12.75">
      <c r="A616" s="357">
        <v>28</v>
      </c>
      <c r="B616" s="368"/>
      <c r="C616" s="359" t="s">
        <v>1111</v>
      </c>
      <c r="D616" s="358" t="s">
        <v>17</v>
      </c>
      <c r="E616" s="360">
        <v>3</v>
      </c>
      <c r="F616" s="1245"/>
      <c r="G616" s="362">
        <f t="shared" si="22"/>
        <v>0</v>
      </c>
    </row>
    <row r="617" spans="1:7" ht="13.5" thickBot="1">
      <c r="A617" s="369"/>
      <c r="G617" s="877"/>
    </row>
    <row r="618" spans="1:7" ht="16.5" thickBot="1">
      <c r="A618" s="891"/>
      <c r="B618" s="872"/>
      <c r="C618" s="873" t="s">
        <v>3369</v>
      </c>
      <c r="D618" s="872"/>
      <c r="E618" s="872"/>
      <c r="F618" s="872"/>
      <c r="G618" s="892">
        <f>SUM(G589:G617)</f>
        <v>0</v>
      </c>
    </row>
    <row r="619" spans="1:7" ht="21" customHeight="1" thickBot="1">
      <c r="A619" s="866"/>
      <c r="B619" s="866"/>
      <c r="C619" s="868"/>
      <c r="D619" s="866"/>
      <c r="E619" s="867"/>
      <c r="F619" s="867"/>
      <c r="G619" s="866"/>
    </row>
    <row r="620" spans="1:7" ht="23.25" thickBot="1">
      <c r="A620" s="883" t="s">
        <v>1080</v>
      </c>
      <c r="B620" s="882"/>
      <c r="C620" s="881" t="s">
        <v>1081</v>
      </c>
      <c r="D620" s="880" t="s">
        <v>777</v>
      </c>
      <c r="E620" s="880" t="s">
        <v>1082</v>
      </c>
      <c r="F620" s="879" t="s">
        <v>1083</v>
      </c>
      <c r="G620" s="878" t="s">
        <v>1084</v>
      </c>
    </row>
    <row r="621" spans="1:7" ht="15">
      <c r="A621" s="353"/>
      <c r="B621" s="354"/>
      <c r="C621" s="355" t="s">
        <v>770</v>
      </c>
      <c r="D621" s="354"/>
      <c r="E621" s="354"/>
      <c r="F621" s="354"/>
      <c r="G621" s="356"/>
    </row>
    <row r="622" spans="1:7" ht="33.75">
      <c r="A622" s="357">
        <v>1</v>
      </c>
      <c r="B622" s="358"/>
      <c r="C622" s="359" t="s">
        <v>1199</v>
      </c>
      <c r="D622" s="358" t="s">
        <v>17</v>
      </c>
      <c r="E622" s="360">
        <v>1</v>
      </c>
      <c r="F622" s="1245"/>
      <c r="G622" s="362">
        <f aca="true" t="shared" si="23" ref="G622:G649">E622*F622</f>
        <v>0</v>
      </c>
    </row>
    <row r="623" spans="1:7" ht="12.75">
      <c r="A623" s="357">
        <v>2</v>
      </c>
      <c r="B623" s="358"/>
      <c r="C623" s="359" t="s">
        <v>1118</v>
      </c>
      <c r="D623" s="358" t="s">
        <v>15</v>
      </c>
      <c r="E623" s="360">
        <v>1</v>
      </c>
      <c r="F623" s="1245"/>
      <c r="G623" s="362">
        <f t="shared" si="23"/>
        <v>0</v>
      </c>
    </row>
    <row r="624" spans="1:7" ht="12.75">
      <c r="A624" s="357">
        <v>3</v>
      </c>
      <c r="B624" s="358"/>
      <c r="C624" s="359" t="s">
        <v>1085</v>
      </c>
      <c r="D624" s="358" t="s">
        <v>15</v>
      </c>
      <c r="E624" s="360">
        <v>37</v>
      </c>
      <c r="F624" s="1245"/>
      <c r="G624" s="362">
        <f t="shared" si="23"/>
        <v>0</v>
      </c>
    </row>
    <row r="625" spans="1:7" ht="12.75">
      <c r="A625" s="357">
        <v>4</v>
      </c>
      <c r="B625" s="358"/>
      <c r="C625" s="359" t="s">
        <v>1087</v>
      </c>
      <c r="D625" s="358" t="s">
        <v>15</v>
      </c>
      <c r="E625" s="360">
        <v>53</v>
      </c>
      <c r="F625" s="1245"/>
      <c r="G625" s="362">
        <f t="shared" si="23"/>
        <v>0</v>
      </c>
    </row>
    <row r="626" spans="1:7" ht="12.75">
      <c r="A626" s="357">
        <v>5</v>
      </c>
      <c r="B626" s="358"/>
      <c r="C626" s="359" t="s">
        <v>1124</v>
      </c>
      <c r="D626" s="358" t="s">
        <v>15</v>
      </c>
      <c r="E626" s="360">
        <v>1</v>
      </c>
      <c r="F626" s="1245"/>
      <c r="G626" s="362">
        <f t="shared" si="23"/>
        <v>0</v>
      </c>
    </row>
    <row r="627" spans="1:7" ht="12.75">
      <c r="A627" s="357">
        <v>6</v>
      </c>
      <c r="B627" s="358"/>
      <c r="C627" s="359" t="s">
        <v>1119</v>
      </c>
      <c r="D627" s="358" t="s">
        <v>14</v>
      </c>
      <c r="E627" s="360">
        <v>10</v>
      </c>
      <c r="F627" s="1245"/>
      <c r="G627" s="362">
        <f t="shared" si="23"/>
        <v>0</v>
      </c>
    </row>
    <row r="628" spans="1:7" ht="12.75">
      <c r="A628" s="357">
        <v>7</v>
      </c>
      <c r="B628" s="358"/>
      <c r="C628" s="359" t="s">
        <v>1088</v>
      </c>
      <c r="D628" s="358" t="s">
        <v>14</v>
      </c>
      <c r="E628" s="360">
        <v>228</v>
      </c>
      <c r="F628" s="1245"/>
      <c r="G628" s="362">
        <f t="shared" si="23"/>
        <v>0</v>
      </c>
    </row>
    <row r="629" spans="1:7" ht="12.75">
      <c r="A629" s="357">
        <v>8</v>
      </c>
      <c r="B629" s="358"/>
      <c r="C629" s="359" t="s">
        <v>1179</v>
      </c>
      <c r="D629" s="358" t="s">
        <v>14</v>
      </c>
      <c r="E629" s="360">
        <v>284</v>
      </c>
      <c r="F629" s="1245"/>
      <c r="G629" s="362">
        <f t="shared" si="23"/>
        <v>0</v>
      </c>
    </row>
    <row r="630" spans="1:7" ht="12.75">
      <c r="A630" s="357">
        <v>9</v>
      </c>
      <c r="B630" s="358"/>
      <c r="C630" s="359" t="s">
        <v>1089</v>
      </c>
      <c r="D630" s="358" t="s">
        <v>14</v>
      </c>
      <c r="E630" s="360">
        <v>184</v>
      </c>
      <c r="F630" s="1245"/>
      <c r="G630" s="362">
        <f t="shared" si="23"/>
        <v>0</v>
      </c>
    </row>
    <row r="631" spans="1:7" ht="12.75">
      <c r="A631" s="357">
        <v>10</v>
      </c>
      <c r="B631" s="358"/>
      <c r="C631" s="359" t="s">
        <v>1090</v>
      </c>
      <c r="D631" s="358" t="s">
        <v>14</v>
      </c>
      <c r="E631" s="360">
        <v>28</v>
      </c>
      <c r="F631" s="1245"/>
      <c r="G631" s="362">
        <f t="shared" si="23"/>
        <v>0</v>
      </c>
    </row>
    <row r="632" spans="1:7" ht="12.75">
      <c r="A632" s="357">
        <v>11</v>
      </c>
      <c r="B632" s="358"/>
      <c r="C632" s="359" t="s">
        <v>1114</v>
      </c>
      <c r="D632" s="358" t="s">
        <v>14</v>
      </c>
      <c r="E632" s="360">
        <v>48</v>
      </c>
      <c r="F632" s="1245"/>
      <c r="G632" s="362">
        <f t="shared" si="23"/>
        <v>0</v>
      </c>
    </row>
    <row r="633" spans="1:7" ht="12.75">
      <c r="A633" s="357">
        <v>12</v>
      </c>
      <c r="B633" s="358"/>
      <c r="C633" s="359" t="s">
        <v>1093</v>
      </c>
      <c r="D633" s="360" t="s">
        <v>14</v>
      </c>
      <c r="E633" s="360">
        <v>45</v>
      </c>
      <c r="F633" s="1245"/>
      <c r="G633" s="362">
        <f t="shared" si="23"/>
        <v>0</v>
      </c>
    </row>
    <row r="634" spans="1:7" ht="12.75">
      <c r="A634" s="357">
        <v>13</v>
      </c>
      <c r="B634" s="358"/>
      <c r="C634" s="359" t="s">
        <v>1094</v>
      </c>
      <c r="D634" s="360" t="s">
        <v>14</v>
      </c>
      <c r="E634" s="360">
        <v>198</v>
      </c>
      <c r="F634" s="1245"/>
      <c r="G634" s="362">
        <f t="shared" si="23"/>
        <v>0</v>
      </c>
    </row>
    <row r="635" spans="1:7" ht="12.75">
      <c r="A635" s="357">
        <v>14</v>
      </c>
      <c r="B635" s="358"/>
      <c r="C635" s="359" t="s">
        <v>1095</v>
      </c>
      <c r="D635" s="358" t="s">
        <v>411</v>
      </c>
      <c r="E635" s="360">
        <v>46</v>
      </c>
      <c r="F635" s="1245"/>
      <c r="G635" s="362">
        <f t="shared" si="23"/>
        <v>0</v>
      </c>
    </row>
    <row r="636" spans="1:7" ht="12.75">
      <c r="A636" s="357">
        <v>15</v>
      </c>
      <c r="B636" s="358"/>
      <c r="C636" s="359" t="s">
        <v>1096</v>
      </c>
      <c r="D636" s="358" t="s">
        <v>411</v>
      </c>
      <c r="E636" s="360">
        <v>81</v>
      </c>
      <c r="F636" s="1245"/>
      <c r="G636" s="362">
        <f t="shared" si="23"/>
        <v>0</v>
      </c>
    </row>
    <row r="637" spans="1:7" ht="12.75">
      <c r="A637" s="357">
        <v>16</v>
      </c>
      <c r="B637" s="358"/>
      <c r="C637" s="359" t="s">
        <v>1097</v>
      </c>
      <c r="D637" s="360" t="s">
        <v>14</v>
      </c>
      <c r="E637" s="360">
        <v>55</v>
      </c>
      <c r="F637" s="1245"/>
      <c r="G637" s="362">
        <f t="shared" si="23"/>
        <v>0</v>
      </c>
    </row>
    <row r="638" spans="1:7" ht="12.75">
      <c r="A638" s="357">
        <v>17</v>
      </c>
      <c r="B638" s="358" t="s">
        <v>1098</v>
      </c>
      <c r="C638" s="364" t="s">
        <v>1099</v>
      </c>
      <c r="D638" s="358" t="s">
        <v>15</v>
      </c>
      <c r="E638" s="360">
        <v>1</v>
      </c>
      <c r="F638" s="1245"/>
      <c r="G638" s="362">
        <f t="shared" si="23"/>
        <v>0</v>
      </c>
    </row>
    <row r="639" spans="1:7" ht="22.5">
      <c r="A639" s="357">
        <v>18</v>
      </c>
      <c r="B639" s="358" t="s">
        <v>1100</v>
      </c>
      <c r="C639" s="359" t="s">
        <v>1101</v>
      </c>
      <c r="D639" s="365" t="s">
        <v>15</v>
      </c>
      <c r="E639" s="366">
        <v>25</v>
      </c>
      <c r="F639" s="1245"/>
      <c r="G639" s="362">
        <f t="shared" si="23"/>
        <v>0</v>
      </c>
    </row>
    <row r="640" spans="1:7" ht="12.75">
      <c r="A640" s="357">
        <v>19</v>
      </c>
      <c r="B640" s="358"/>
      <c r="C640" s="359" t="s">
        <v>1102</v>
      </c>
      <c r="D640" s="365" t="s">
        <v>15</v>
      </c>
      <c r="E640" s="366">
        <v>1</v>
      </c>
      <c r="F640" s="1245"/>
      <c r="G640" s="362">
        <f t="shared" si="23"/>
        <v>0</v>
      </c>
    </row>
    <row r="641" spans="1:7" ht="33.75">
      <c r="A641" s="357">
        <v>20</v>
      </c>
      <c r="B641" s="358"/>
      <c r="C641" s="359" t="s">
        <v>1103</v>
      </c>
      <c r="D641" s="365" t="s">
        <v>15</v>
      </c>
      <c r="E641" s="366">
        <v>2</v>
      </c>
      <c r="F641" s="1245"/>
      <c r="G641" s="362">
        <f t="shared" si="23"/>
        <v>0</v>
      </c>
    </row>
    <row r="642" spans="1:7" ht="12.75">
      <c r="A642" s="357">
        <v>21</v>
      </c>
      <c r="B642" s="358"/>
      <c r="C642" s="359" t="s">
        <v>1104</v>
      </c>
      <c r="D642" s="365" t="s">
        <v>15</v>
      </c>
      <c r="E642" s="366">
        <v>2</v>
      </c>
      <c r="F642" s="1245"/>
      <c r="G642" s="362">
        <f t="shared" si="23"/>
        <v>0</v>
      </c>
    </row>
    <row r="643" spans="1:7" ht="12.75">
      <c r="A643" s="357">
        <v>22</v>
      </c>
      <c r="B643" s="358"/>
      <c r="C643" s="359" t="s">
        <v>1106</v>
      </c>
      <c r="D643" s="365" t="s">
        <v>17</v>
      </c>
      <c r="E643" s="366">
        <v>1</v>
      </c>
      <c r="F643" s="1245"/>
      <c r="G643" s="362">
        <f t="shared" si="23"/>
        <v>0</v>
      </c>
    </row>
    <row r="644" spans="1:7" ht="12.75">
      <c r="A644" s="357">
        <v>23</v>
      </c>
      <c r="B644" s="358"/>
      <c r="C644" s="359" t="s">
        <v>1200</v>
      </c>
      <c r="D644" s="358" t="s">
        <v>1107</v>
      </c>
      <c r="E644" s="360">
        <v>220</v>
      </c>
      <c r="F644" s="1245"/>
      <c r="G644" s="362">
        <f t="shared" si="23"/>
        <v>0</v>
      </c>
    </row>
    <row r="645" spans="1:7" ht="12.75">
      <c r="A645" s="357">
        <v>24</v>
      </c>
      <c r="B645" s="358"/>
      <c r="C645" s="359" t="s">
        <v>1108</v>
      </c>
      <c r="D645" s="358" t="s">
        <v>17</v>
      </c>
      <c r="E645" s="360">
        <v>1</v>
      </c>
      <c r="F645" s="1245"/>
      <c r="G645" s="362">
        <f t="shared" si="23"/>
        <v>0</v>
      </c>
    </row>
    <row r="646" spans="1:7" ht="12.75">
      <c r="A646" s="357">
        <v>25</v>
      </c>
      <c r="B646" s="367"/>
      <c r="C646" s="364" t="s">
        <v>464</v>
      </c>
      <c r="D646" s="358" t="s">
        <v>1107</v>
      </c>
      <c r="E646" s="360">
        <v>3</v>
      </c>
      <c r="F646" s="1245"/>
      <c r="G646" s="362">
        <f t="shared" si="23"/>
        <v>0</v>
      </c>
    </row>
    <row r="647" spans="1:7" ht="12.75">
      <c r="A647" s="357">
        <v>26</v>
      </c>
      <c r="B647" s="367"/>
      <c r="C647" s="359" t="s">
        <v>1109</v>
      </c>
      <c r="D647" s="358" t="s">
        <v>17</v>
      </c>
      <c r="E647" s="360">
        <v>1</v>
      </c>
      <c r="F647" s="1245"/>
      <c r="G647" s="362">
        <f t="shared" si="23"/>
        <v>0</v>
      </c>
    </row>
    <row r="648" spans="1:7" ht="12.75">
      <c r="A648" s="357">
        <v>27</v>
      </c>
      <c r="B648" s="370"/>
      <c r="C648" s="359" t="s">
        <v>1110</v>
      </c>
      <c r="D648" s="358" t="s">
        <v>17</v>
      </c>
      <c r="E648" s="360">
        <v>6</v>
      </c>
      <c r="F648" s="1245"/>
      <c r="G648" s="362">
        <f t="shared" si="23"/>
        <v>0</v>
      </c>
    </row>
    <row r="649" spans="1:7" ht="12.75">
      <c r="A649" s="357">
        <v>28</v>
      </c>
      <c r="B649" s="368"/>
      <c r="C649" s="359" t="s">
        <v>1111</v>
      </c>
      <c r="D649" s="358" t="s">
        <v>17</v>
      </c>
      <c r="E649" s="360">
        <v>3</v>
      </c>
      <c r="F649" s="1245"/>
      <c r="G649" s="362">
        <f t="shared" si="23"/>
        <v>0</v>
      </c>
    </row>
    <row r="650" spans="1:7" ht="13.5" thickBot="1">
      <c r="A650" s="369"/>
      <c r="G650" s="877"/>
    </row>
    <row r="651" spans="1:7" ht="16.5" thickBot="1">
      <c r="A651" s="891"/>
      <c r="B651" s="872"/>
      <c r="C651" s="873" t="s">
        <v>3369</v>
      </c>
      <c r="D651" s="872"/>
      <c r="E651" s="872"/>
      <c r="F651" s="872"/>
      <c r="G651" s="892">
        <f>SUM(G622:G650)</f>
        <v>0</v>
      </c>
    </row>
    <row r="652" spans="1:7" ht="21" customHeight="1" thickBot="1">
      <c r="A652" s="866"/>
      <c r="B652" s="866"/>
      <c r="C652" s="868"/>
      <c r="D652" s="866"/>
      <c r="E652" s="867"/>
      <c r="F652" s="867"/>
      <c r="G652" s="866"/>
    </row>
    <row r="653" spans="1:7" ht="23.25" thickBot="1">
      <c r="A653" s="883" t="s">
        <v>1080</v>
      </c>
      <c r="B653" s="882"/>
      <c r="C653" s="881" t="s">
        <v>1081</v>
      </c>
      <c r="D653" s="880" t="s">
        <v>777</v>
      </c>
      <c r="E653" s="880" t="s">
        <v>1082</v>
      </c>
      <c r="F653" s="879" t="s">
        <v>1083</v>
      </c>
      <c r="G653" s="878" t="s">
        <v>1084</v>
      </c>
    </row>
    <row r="654" spans="1:7" ht="15">
      <c r="A654" s="353"/>
      <c r="B654" s="354"/>
      <c r="C654" s="355" t="s">
        <v>1201</v>
      </c>
      <c r="D654" s="354"/>
      <c r="E654" s="354"/>
      <c r="F654" s="354"/>
      <c r="G654" s="356"/>
    </row>
    <row r="655" spans="1:7" ht="33.75">
      <c r="A655" s="357">
        <v>1</v>
      </c>
      <c r="B655" s="358"/>
      <c r="C655" s="359" t="s">
        <v>1202</v>
      </c>
      <c r="D655" s="358" t="s">
        <v>17</v>
      </c>
      <c r="E655" s="360">
        <v>1</v>
      </c>
      <c r="F655" s="1245"/>
      <c r="G655" s="362">
        <f aca="true" t="shared" si="24" ref="G655:G681">E655*F655</f>
        <v>0</v>
      </c>
    </row>
    <row r="656" spans="1:7" ht="12.75">
      <c r="A656" s="357">
        <v>2</v>
      </c>
      <c r="B656" s="358"/>
      <c r="C656" s="359" t="s">
        <v>1118</v>
      </c>
      <c r="D656" s="358" t="s">
        <v>15</v>
      </c>
      <c r="E656" s="360">
        <v>1</v>
      </c>
      <c r="F656" s="1245"/>
      <c r="G656" s="362">
        <f t="shared" si="24"/>
        <v>0</v>
      </c>
    </row>
    <row r="657" spans="1:7" ht="12.75">
      <c r="A657" s="357">
        <v>3</v>
      </c>
      <c r="B657" s="358"/>
      <c r="C657" s="359" t="s">
        <v>1085</v>
      </c>
      <c r="D657" s="358" t="s">
        <v>15</v>
      </c>
      <c r="E657" s="360">
        <v>19</v>
      </c>
      <c r="F657" s="1245"/>
      <c r="G657" s="362">
        <f t="shared" si="24"/>
        <v>0</v>
      </c>
    </row>
    <row r="658" spans="1:7" ht="12.75">
      <c r="A658" s="357">
        <v>4</v>
      </c>
      <c r="B658" s="358"/>
      <c r="C658" s="359" t="s">
        <v>1087</v>
      </c>
      <c r="D658" s="358" t="s">
        <v>15</v>
      </c>
      <c r="E658" s="360">
        <v>24</v>
      </c>
      <c r="F658" s="1245"/>
      <c r="G658" s="362">
        <f t="shared" si="24"/>
        <v>0</v>
      </c>
    </row>
    <row r="659" spans="1:7" ht="12.75">
      <c r="A659" s="357">
        <v>5</v>
      </c>
      <c r="B659" s="358"/>
      <c r="C659" s="359" t="s">
        <v>1124</v>
      </c>
      <c r="D659" s="358" t="s">
        <v>15</v>
      </c>
      <c r="E659" s="360">
        <v>2</v>
      </c>
      <c r="F659" s="1245"/>
      <c r="G659" s="362">
        <f t="shared" si="24"/>
        <v>0</v>
      </c>
    </row>
    <row r="660" spans="1:7" ht="12.75">
      <c r="A660" s="357">
        <v>6</v>
      </c>
      <c r="B660" s="358"/>
      <c r="C660" s="359" t="s">
        <v>1119</v>
      </c>
      <c r="D660" s="358" t="s">
        <v>14</v>
      </c>
      <c r="E660" s="360">
        <v>10</v>
      </c>
      <c r="F660" s="1245"/>
      <c r="G660" s="362">
        <f t="shared" si="24"/>
        <v>0</v>
      </c>
    </row>
    <row r="661" spans="1:7" ht="12.75">
      <c r="A661" s="357">
        <v>7</v>
      </c>
      <c r="B661" s="358"/>
      <c r="C661" s="359" t="s">
        <v>1088</v>
      </c>
      <c r="D661" s="358" t="s">
        <v>14</v>
      </c>
      <c r="E661" s="360">
        <v>182</v>
      </c>
      <c r="F661" s="1245"/>
      <c r="G661" s="362">
        <f t="shared" si="24"/>
        <v>0</v>
      </c>
    </row>
    <row r="662" spans="1:7" ht="12.75">
      <c r="A662" s="357">
        <v>8</v>
      </c>
      <c r="B662" s="358"/>
      <c r="C662" s="359" t="s">
        <v>1089</v>
      </c>
      <c r="D662" s="358" t="s">
        <v>14</v>
      </c>
      <c r="E662" s="360">
        <v>104</v>
      </c>
      <c r="F662" s="1245"/>
      <c r="G662" s="362">
        <f t="shared" si="24"/>
        <v>0</v>
      </c>
    </row>
    <row r="663" spans="1:7" ht="12.75">
      <c r="A663" s="357">
        <v>9</v>
      </c>
      <c r="B663" s="358"/>
      <c r="C663" s="359" t="s">
        <v>1090</v>
      </c>
      <c r="D663" s="358" t="s">
        <v>14</v>
      </c>
      <c r="E663" s="360">
        <v>84</v>
      </c>
      <c r="F663" s="1245"/>
      <c r="G663" s="362">
        <f t="shared" si="24"/>
        <v>0</v>
      </c>
    </row>
    <row r="664" spans="1:7" ht="12.75">
      <c r="A664" s="357">
        <v>10</v>
      </c>
      <c r="B664" s="358"/>
      <c r="C664" s="359" t="s">
        <v>1114</v>
      </c>
      <c r="D664" s="358" t="s">
        <v>14</v>
      </c>
      <c r="E664" s="360">
        <v>45</v>
      </c>
      <c r="F664" s="1245"/>
      <c r="G664" s="362">
        <f t="shared" si="24"/>
        <v>0</v>
      </c>
    </row>
    <row r="665" spans="1:7" ht="12.75">
      <c r="A665" s="357">
        <v>11</v>
      </c>
      <c r="B665" s="358"/>
      <c r="C665" s="359" t="s">
        <v>1093</v>
      </c>
      <c r="D665" s="360" t="s">
        <v>14</v>
      </c>
      <c r="E665" s="360">
        <v>55</v>
      </c>
      <c r="F665" s="1245"/>
      <c r="G665" s="362">
        <f t="shared" si="24"/>
        <v>0</v>
      </c>
    </row>
    <row r="666" spans="1:7" ht="12.75">
      <c r="A666" s="357">
        <v>12</v>
      </c>
      <c r="B666" s="358"/>
      <c r="C666" s="359" t="s">
        <v>1094</v>
      </c>
      <c r="D666" s="360" t="s">
        <v>14</v>
      </c>
      <c r="E666" s="360">
        <v>164</v>
      </c>
      <c r="F666" s="1245"/>
      <c r="G666" s="362">
        <f t="shared" si="24"/>
        <v>0</v>
      </c>
    </row>
    <row r="667" spans="1:7" ht="12.75">
      <c r="A667" s="357">
        <v>13</v>
      </c>
      <c r="B667" s="358"/>
      <c r="C667" s="359" t="s">
        <v>1095</v>
      </c>
      <c r="D667" s="358" t="s">
        <v>411</v>
      </c>
      <c r="E667" s="360">
        <v>22</v>
      </c>
      <c r="F667" s="1245"/>
      <c r="G667" s="362">
        <f t="shared" si="24"/>
        <v>0</v>
      </c>
    </row>
    <row r="668" spans="1:7" ht="12.75">
      <c r="A668" s="357">
        <v>14</v>
      </c>
      <c r="B668" s="358"/>
      <c r="C668" s="359" t="s">
        <v>1096</v>
      </c>
      <c r="D668" s="358" t="s">
        <v>411</v>
      </c>
      <c r="E668" s="360">
        <v>38</v>
      </c>
      <c r="F668" s="1245"/>
      <c r="G668" s="362">
        <f t="shared" si="24"/>
        <v>0</v>
      </c>
    </row>
    <row r="669" spans="1:7" ht="12.75">
      <c r="A669" s="357">
        <v>15</v>
      </c>
      <c r="B669" s="358"/>
      <c r="C669" s="359" t="s">
        <v>1097</v>
      </c>
      <c r="D669" s="360" t="s">
        <v>14</v>
      </c>
      <c r="E669" s="360">
        <v>35</v>
      </c>
      <c r="F669" s="1245"/>
      <c r="G669" s="362">
        <f t="shared" si="24"/>
        <v>0</v>
      </c>
    </row>
    <row r="670" spans="1:7" ht="12.75">
      <c r="A670" s="357">
        <v>16</v>
      </c>
      <c r="B670" s="358" t="s">
        <v>1098</v>
      </c>
      <c r="C670" s="364" t="s">
        <v>1099</v>
      </c>
      <c r="D670" s="358" t="s">
        <v>15</v>
      </c>
      <c r="E670" s="360">
        <v>1</v>
      </c>
      <c r="F670" s="1245"/>
      <c r="G670" s="362">
        <f t="shared" si="24"/>
        <v>0</v>
      </c>
    </row>
    <row r="671" spans="1:7" ht="22.5">
      <c r="A671" s="357">
        <v>17</v>
      </c>
      <c r="B671" s="358" t="s">
        <v>1194</v>
      </c>
      <c r="C671" s="359" t="s">
        <v>1195</v>
      </c>
      <c r="D671" s="365" t="s">
        <v>15</v>
      </c>
      <c r="E671" s="366">
        <v>9</v>
      </c>
      <c r="F671" s="1245"/>
      <c r="G671" s="362">
        <f t="shared" si="24"/>
        <v>0</v>
      </c>
    </row>
    <row r="672" spans="1:7" ht="12.75">
      <c r="A672" s="357">
        <v>18</v>
      </c>
      <c r="B672" s="358"/>
      <c r="C672" s="359" t="s">
        <v>1102</v>
      </c>
      <c r="D672" s="365" t="s">
        <v>15</v>
      </c>
      <c r="E672" s="366">
        <v>1</v>
      </c>
      <c r="F672" s="1245"/>
      <c r="G672" s="362">
        <f t="shared" si="24"/>
        <v>0</v>
      </c>
    </row>
    <row r="673" spans="1:7" ht="33.75">
      <c r="A673" s="357">
        <v>19</v>
      </c>
      <c r="B673" s="358"/>
      <c r="C673" s="359" t="s">
        <v>1103</v>
      </c>
      <c r="D673" s="365" t="s">
        <v>15</v>
      </c>
      <c r="E673" s="366">
        <v>1</v>
      </c>
      <c r="F673" s="1245"/>
      <c r="G673" s="362">
        <f t="shared" si="24"/>
        <v>0</v>
      </c>
    </row>
    <row r="674" spans="1:7" ht="12.75">
      <c r="A674" s="357">
        <v>20</v>
      </c>
      <c r="B674" s="358"/>
      <c r="C674" s="359" t="s">
        <v>1104</v>
      </c>
      <c r="D674" s="365" t="s">
        <v>15</v>
      </c>
      <c r="E674" s="366">
        <v>2</v>
      </c>
      <c r="F674" s="1245"/>
      <c r="G674" s="362">
        <f t="shared" si="24"/>
        <v>0</v>
      </c>
    </row>
    <row r="675" spans="1:7" ht="12.75">
      <c r="A675" s="357">
        <v>21</v>
      </c>
      <c r="B675" s="358"/>
      <c r="C675" s="359" t="s">
        <v>1106</v>
      </c>
      <c r="D675" s="365" t="s">
        <v>17</v>
      </c>
      <c r="E675" s="366">
        <v>1</v>
      </c>
      <c r="F675" s="1245"/>
      <c r="G675" s="362">
        <f t="shared" si="24"/>
        <v>0</v>
      </c>
    </row>
    <row r="676" spans="1:7" ht="12.75">
      <c r="A676" s="357">
        <v>22</v>
      </c>
      <c r="B676" s="358"/>
      <c r="C676" s="359" t="s">
        <v>1203</v>
      </c>
      <c r="D676" s="358" t="s">
        <v>1107</v>
      </c>
      <c r="E676" s="360">
        <v>180</v>
      </c>
      <c r="F676" s="1245"/>
      <c r="G676" s="362">
        <f t="shared" si="24"/>
        <v>0</v>
      </c>
    </row>
    <row r="677" spans="1:7" ht="12.75">
      <c r="A677" s="357">
        <v>23</v>
      </c>
      <c r="B677" s="358"/>
      <c r="C677" s="359" t="s">
        <v>1108</v>
      </c>
      <c r="D677" s="358" t="s">
        <v>17</v>
      </c>
      <c r="E677" s="360">
        <v>1</v>
      </c>
      <c r="F677" s="1245"/>
      <c r="G677" s="362">
        <f t="shared" si="24"/>
        <v>0</v>
      </c>
    </row>
    <row r="678" spans="1:7" ht="12.75">
      <c r="A678" s="357">
        <v>24</v>
      </c>
      <c r="B678" s="367"/>
      <c r="C678" s="364" t="s">
        <v>464</v>
      </c>
      <c r="D678" s="358" t="s">
        <v>1107</v>
      </c>
      <c r="E678" s="360">
        <v>3</v>
      </c>
      <c r="F678" s="1245"/>
      <c r="G678" s="362">
        <f t="shared" si="24"/>
        <v>0</v>
      </c>
    </row>
    <row r="679" spans="1:7" ht="12.75">
      <c r="A679" s="357">
        <v>25</v>
      </c>
      <c r="B679" s="367"/>
      <c r="C679" s="359" t="s">
        <v>1109</v>
      </c>
      <c r="D679" s="358" t="s">
        <v>17</v>
      </c>
      <c r="E679" s="360">
        <v>1</v>
      </c>
      <c r="F679" s="1245"/>
      <c r="G679" s="362">
        <f t="shared" si="24"/>
        <v>0</v>
      </c>
    </row>
    <row r="680" spans="1:7" ht="12.75">
      <c r="A680" s="357">
        <v>26</v>
      </c>
      <c r="B680" s="370"/>
      <c r="C680" s="359" t="s">
        <v>1110</v>
      </c>
      <c r="D680" s="358" t="s">
        <v>17</v>
      </c>
      <c r="E680" s="360">
        <v>6</v>
      </c>
      <c r="F680" s="1245"/>
      <c r="G680" s="362">
        <f t="shared" si="24"/>
        <v>0</v>
      </c>
    </row>
    <row r="681" spans="1:7" ht="12.75">
      <c r="A681" s="357">
        <v>27</v>
      </c>
      <c r="B681" s="368"/>
      <c r="C681" s="359" t="s">
        <v>1111</v>
      </c>
      <c r="D681" s="358" t="s">
        <v>17</v>
      </c>
      <c r="E681" s="360">
        <v>3</v>
      </c>
      <c r="F681" s="1245"/>
      <c r="G681" s="362">
        <f t="shared" si="24"/>
        <v>0</v>
      </c>
    </row>
    <row r="682" spans="1:7" ht="13.5" thickBot="1">
      <c r="A682" s="369"/>
      <c r="G682" s="877"/>
    </row>
    <row r="683" spans="1:7" ht="16.5" thickBot="1">
      <c r="A683" s="891"/>
      <c r="B683" s="872"/>
      <c r="C683" s="873" t="s">
        <v>3369</v>
      </c>
      <c r="D683" s="872"/>
      <c r="E683" s="872"/>
      <c r="F683" s="872"/>
      <c r="G683" s="892">
        <f>SUM(G655:G682)</f>
        <v>0</v>
      </c>
    </row>
    <row r="684" spans="1:7" ht="21" customHeight="1" thickBot="1">
      <c r="A684" s="866"/>
      <c r="B684" s="866"/>
      <c r="C684" s="868"/>
      <c r="D684" s="866"/>
      <c r="E684" s="867"/>
      <c r="F684" s="867"/>
      <c r="G684" s="866"/>
    </row>
    <row r="685" spans="1:7" ht="23.25" thickBot="1">
      <c r="A685" s="883" t="s">
        <v>1080</v>
      </c>
      <c r="B685" s="882"/>
      <c r="C685" s="881" t="s">
        <v>1081</v>
      </c>
      <c r="D685" s="880" t="s">
        <v>777</v>
      </c>
      <c r="E685" s="880" t="s">
        <v>1082</v>
      </c>
      <c r="F685" s="879" t="s">
        <v>1083</v>
      </c>
      <c r="G685" s="878" t="s">
        <v>1084</v>
      </c>
    </row>
    <row r="686" spans="1:7" ht="15">
      <c r="A686" s="353"/>
      <c r="B686" s="354"/>
      <c r="C686" s="355" t="s">
        <v>769</v>
      </c>
      <c r="D686" s="354"/>
      <c r="E686" s="354"/>
      <c r="F686" s="354"/>
      <c r="G686" s="356"/>
    </row>
    <row r="687" spans="1:7" ht="33.75">
      <c r="A687" s="357">
        <v>1</v>
      </c>
      <c r="B687" s="358"/>
      <c r="C687" s="359" t="s">
        <v>1204</v>
      </c>
      <c r="D687" s="358" t="s">
        <v>17</v>
      </c>
      <c r="E687" s="360">
        <v>1</v>
      </c>
      <c r="F687" s="1245"/>
      <c r="G687" s="362">
        <f aca="true" t="shared" si="25" ref="G687:G712">E687*F687</f>
        <v>0</v>
      </c>
    </row>
    <row r="688" spans="1:7" ht="12.75">
      <c r="A688" s="357">
        <v>2</v>
      </c>
      <c r="B688" s="358"/>
      <c r="C688" s="359" t="s">
        <v>1118</v>
      </c>
      <c r="D688" s="358" t="s">
        <v>15</v>
      </c>
      <c r="E688" s="360">
        <v>1</v>
      </c>
      <c r="F688" s="1245"/>
      <c r="G688" s="362">
        <f t="shared" si="25"/>
        <v>0</v>
      </c>
    </row>
    <row r="689" spans="1:7" ht="12.75">
      <c r="A689" s="357">
        <v>3</v>
      </c>
      <c r="B689" s="358"/>
      <c r="C689" s="359" t="s">
        <v>1085</v>
      </c>
      <c r="D689" s="358" t="s">
        <v>15</v>
      </c>
      <c r="E689" s="360">
        <v>63</v>
      </c>
      <c r="F689" s="1245"/>
      <c r="G689" s="362">
        <f t="shared" si="25"/>
        <v>0</v>
      </c>
    </row>
    <row r="690" spans="1:7" ht="22.5">
      <c r="A690" s="357">
        <v>4</v>
      </c>
      <c r="B690" s="358"/>
      <c r="C690" s="359" t="s">
        <v>1086</v>
      </c>
      <c r="D690" s="358" t="s">
        <v>15</v>
      </c>
      <c r="E690" s="360">
        <v>1</v>
      </c>
      <c r="F690" s="1245"/>
      <c r="G690" s="362">
        <f t="shared" si="25"/>
        <v>0</v>
      </c>
    </row>
    <row r="691" spans="1:7" ht="12.75">
      <c r="A691" s="357">
        <v>5</v>
      </c>
      <c r="B691" s="358"/>
      <c r="C691" s="359" t="s">
        <v>1087</v>
      </c>
      <c r="D691" s="358" t="s">
        <v>15</v>
      </c>
      <c r="E691" s="360">
        <v>76</v>
      </c>
      <c r="F691" s="1245"/>
      <c r="G691" s="362">
        <f t="shared" si="25"/>
        <v>0</v>
      </c>
    </row>
    <row r="692" spans="1:7" ht="12.75">
      <c r="A692" s="357">
        <v>6</v>
      </c>
      <c r="B692" s="358"/>
      <c r="C692" s="359" t="s">
        <v>1119</v>
      </c>
      <c r="D692" s="358" t="s">
        <v>14</v>
      </c>
      <c r="E692" s="360">
        <v>10</v>
      </c>
      <c r="F692" s="1245"/>
      <c r="G692" s="362">
        <f t="shared" si="25"/>
        <v>0</v>
      </c>
    </row>
    <row r="693" spans="1:7" ht="12.75">
      <c r="A693" s="357">
        <v>7</v>
      </c>
      <c r="B693" s="358"/>
      <c r="C693" s="359" t="s">
        <v>1088</v>
      </c>
      <c r="D693" s="358" t="s">
        <v>14</v>
      </c>
      <c r="E693" s="360">
        <v>196</v>
      </c>
      <c r="F693" s="1245"/>
      <c r="G693" s="362">
        <f t="shared" si="25"/>
        <v>0</v>
      </c>
    </row>
    <row r="694" spans="1:7" ht="12.75">
      <c r="A694" s="357">
        <v>8</v>
      </c>
      <c r="B694" s="358"/>
      <c r="C694" s="359" t="s">
        <v>1089</v>
      </c>
      <c r="D694" s="358" t="s">
        <v>14</v>
      </c>
      <c r="E694" s="360">
        <v>202</v>
      </c>
      <c r="F694" s="1245"/>
      <c r="G694" s="362">
        <f t="shared" si="25"/>
        <v>0</v>
      </c>
    </row>
    <row r="695" spans="1:7" ht="12.75">
      <c r="A695" s="357">
        <v>9</v>
      </c>
      <c r="B695" s="358"/>
      <c r="C695" s="359" t="s">
        <v>1114</v>
      </c>
      <c r="D695" s="358" t="s">
        <v>14</v>
      </c>
      <c r="E695" s="360">
        <v>54</v>
      </c>
      <c r="F695" s="1245"/>
      <c r="G695" s="362">
        <f t="shared" si="25"/>
        <v>0</v>
      </c>
    </row>
    <row r="696" spans="1:7" ht="12.75">
      <c r="A696" s="357">
        <v>10</v>
      </c>
      <c r="B696" s="358"/>
      <c r="C696" s="359" t="s">
        <v>1093</v>
      </c>
      <c r="D696" s="360" t="s">
        <v>14</v>
      </c>
      <c r="E696" s="360">
        <v>55</v>
      </c>
      <c r="F696" s="1245"/>
      <c r="G696" s="362">
        <f t="shared" si="25"/>
        <v>0</v>
      </c>
    </row>
    <row r="697" spans="1:7" ht="12.75">
      <c r="A697" s="357">
        <v>11</v>
      </c>
      <c r="B697" s="358"/>
      <c r="C697" s="359" t="s">
        <v>1094</v>
      </c>
      <c r="D697" s="360" t="s">
        <v>14</v>
      </c>
      <c r="E697" s="360">
        <v>172</v>
      </c>
      <c r="F697" s="1245"/>
      <c r="G697" s="362">
        <f t="shared" si="25"/>
        <v>0</v>
      </c>
    </row>
    <row r="698" spans="1:7" ht="12.75">
      <c r="A698" s="357">
        <v>12</v>
      </c>
      <c r="B698" s="358"/>
      <c r="C698" s="359" t="s">
        <v>1095</v>
      </c>
      <c r="D698" s="358" t="s">
        <v>411</v>
      </c>
      <c r="E698" s="360">
        <v>48</v>
      </c>
      <c r="F698" s="1245"/>
      <c r="G698" s="362">
        <f t="shared" si="25"/>
        <v>0</v>
      </c>
    </row>
    <row r="699" spans="1:7" ht="12.75">
      <c r="A699" s="357">
        <v>13</v>
      </c>
      <c r="B699" s="358"/>
      <c r="C699" s="359" t="s">
        <v>1096</v>
      </c>
      <c r="D699" s="358" t="s">
        <v>411</v>
      </c>
      <c r="E699" s="360">
        <v>86</v>
      </c>
      <c r="F699" s="1245"/>
      <c r="G699" s="362">
        <f t="shared" si="25"/>
        <v>0</v>
      </c>
    </row>
    <row r="700" spans="1:7" ht="12.75">
      <c r="A700" s="357">
        <v>14</v>
      </c>
      <c r="B700" s="358"/>
      <c r="C700" s="359" t="s">
        <v>1097</v>
      </c>
      <c r="D700" s="360" t="s">
        <v>14</v>
      </c>
      <c r="E700" s="360">
        <v>55</v>
      </c>
      <c r="F700" s="1245"/>
      <c r="G700" s="362">
        <f t="shared" si="25"/>
        <v>0</v>
      </c>
    </row>
    <row r="701" spans="1:7" ht="12.75">
      <c r="A701" s="357">
        <v>15</v>
      </c>
      <c r="B701" s="358" t="s">
        <v>1098</v>
      </c>
      <c r="C701" s="364" t="s">
        <v>1099</v>
      </c>
      <c r="D701" s="358" t="s">
        <v>15</v>
      </c>
      <c r="E701" s="360">
        <v>1</v>
      </c>
      <c r="F701" s="1245"/>
      <c r="G701" s="362">
        <f t="shared" si="25"/>
        <v>0</v>
      </c>
    </row>
    <row r="702" spans="1:7" ht="22.5">
      <c r="A702" s="357">
        <v>16</v>
      </c>
      <c r="B702" s="358" t="s">
        <v>1100</v>
      </c>
      <c r="C702" s="359" t="s">
        <v>1101</v>
      </c>
      <c r="D702" s="365" t="s">
        <v>15</v>
      </c>
      <c r="E702" s="366">
        <v>30</v>
      </c>
      <c r="F702" s="1245"/>
      <c r="G702" s="362">
        <f t="shared" si="25"/>
        <v>0</v>
      </c>
    </row>
    <row r="703" spans="1:7" ht="12.75">
      <c r="A703" s="357">
        <v>17</v>
      </c>
      <c r="B703" s="358"/>
      <c r="C703" s="359" t="s">
        <v>1102</v>
      </c>
      <c r="D703" s="365" t="s">
        <v>15</v>
      </c>
      <c r="E703" s="366">
        <v>1</v>
      </c>
      <c r="F703" s="1245"/>
      <c r="G703" s="362">
        <f t="shared" si="25"/>
        <v>0</v>
      </c>
    </row>
    <row r="704" spans="1:7" ht="33.75">
      <c r="A704" s="357">
        <v>18</v>
      </c>
      <c r="B704" s="358"/>
      <c r="C704" s="359" t="s">
        <v>1103</v>
      </c>
      <c r="D704" s="365" t="s">
        <v>15</v>
      </c>
      <c r="E704" s="366">
        <v>1</v>
      </c>
      <c r="F704" s="1245"/>
      <c r="G704" s="362">
        <f t="shared" si="25"/>
        <v>0</v>
      </c>
    </row>
    <row r="705" spans="1:7" ht="12.75">
      <c r="A705" s="357">
        <v>19</v>
      </c>
      <c r="B705" s="358"/>
      <c r="C705" s="359" t="s">
        <v>1104</v>
      </c>
      <c r="D705" s="365" t="s">
        <v>15</v>
      </c>
      <c r="E705" s="366">
        <v>2</v>
      </c>
      <c r="F705" s="1245"/>
      <c r="G705" s="362">
        <f t="shared" si="25"/>
        <v>0</v>
      </c>
    </row>
    <row r="706" spans="1:7" ht="12.75">
      <c r="A706" s="357">
        <v>20</v>
      </c>
      <c r="B706" s="358"/>
      <c r="C706" s="359" t="s">
        <v>1106</v>
      </c>
      <c r="D706" s="365" t="s">
        <v>17</v>
      </c>
      <c r="E706" s="366">
        <v>1</v>
      </c>
      <c r="F706" s="1245"/>
      <c r="G706" s="362">
        <f t="shared" si="25"/>
        <v>0</v>
      </c>
    </row>
    <row r="707" spans="1:7" ht="12.75">
      <c r="A707" s="357">
        <v>21</v>
      </c>
      <c r="B707" s="358"/>
      <c r="C707" s="359" t="s">
        <v>1205</v>
      </c>
      <c r="D707" s="358" t="s">
        <v>1107</v>
      </c>
      <c r="E707" s="360">
        <v>220</v>
      </c>
      <c r="F707" s="1245"/>
      <c r="G707" s="362">
        <f t="shared" si="25"/>
        <v>0</v>
      </c>
    </row>
    <row r="708" spans="1:7" ht="12.75">
      <c r="A708" s="357">
        <v>22</v>
      </c>
      <c r="B708" s="358"/>
      <c r="C708" s="359" t="s">
        <v>1108</v>
      </c>
      <c r="D708" s="358" t="s">
        <v>17</v>
      </c>
      <c r="E708" s="360">
        <v>1</v>
      </c>
      <c r="F708" s="1245"/>
      <c r="G708" s="362">
        <f t="shared" si="25"/>
        <v>0</v>
      </c>
    </row>
    <row r="709" spans="1:7" ht="12.75">
      <c r="A709" s="357">
        <v>23</v>
      </c>
      <c r="B709" s="367"/>
      <c r="C709" s="364" t="s">
        <v>464</v>
      </c>
      <c r="D709" s="358" t="s">
        <v>1107</v>
      </c>
      <c r="E709" s="360">
        <v>3</v>
      </c>
      <c r="F709" s="1245"/>
      <c r="G709" s="362">
        <f t="shared" si="25"/>
        <v>0</v>
      </c>
    </row>
    <row r="710" spans="1:7" ht="12.75">
      <c r="A710" s="357">
        <v>24</v>
      </c>
      <c r="B710" s="367"/>
      <c r="C710" s="359" t="s">
        <v>1109</v>
      </c>
      <c r="D710" s="358" t="s">
        <v>17</v>
      </c>
      <c r="E710" s="360">
        <v>1</v>
      </c>
      <c r="F710" s="1245"/>
      <c r="G710" s="362">
        <f t="shared" si="25"/>
        <v>0</v>
      </c>
    </row>
    <row r="711" spans="1:7" ht="12.75">
      <c r="A711" s="357">
        <v>25</v>
      </c>
      <c r="B711" s="370"/>
      <c r="C711" s="359" t="s">
        <v>1110</v>
      </c>
      <c r="D711" s="358" t="s">
        <v>17</v>
      </c>
      <c r="E711" s="360">
        <v>6</v>
      </c>
      <c r="F711" s="1245"/>
      <c r="G711" s="362">
        <f t="shared" si="25"/>
        <v>0</v>
      </c>
    </row>
    <row r="712" spans="1:7" ht="12.75">
      <c r="A712" s="357">
        <v>26</v>
      </c>
      <c r="B712" s="368"/>
      <c r="C712" s="359" t="s">
        <v>1111</v>
      </c>
      <c r="D712" s="358" t="s">
        <v>17</v>
      </c>
      <c r="E712" s="360">
        <v>3</v>
      </c>
      <c r="F712" s="1245"/>
      <c r="G712" s="362">
        <f t="shared" si="25"/>
        <v>0</v>
      </c>
    </row>
    <row r="713" spans="1:7" ht="13.5" thickBot="1">
      <c r="A713" s="369"/>
      <c r="G713" s="877"/>
    </row>
    <row r="714" spans="1:7" ht="16.5" thickBot="1">
      <c r="A714" s="891"/>
      <c r="B714" s="872"/>
      <c r="C714" s="873" t="s">
        <v>3369</v>
      </c>
      <c r="D714" s="872"/>
      <c r="E714" s="872"/>
      <c r="F714" s="872"/>
      <c r="G714" s="892">
        <f>SUM(G687:G713)</f>
        <v>0</v>
      </c>
    </row>
    <row r="715" ht="21" customHeight="1" thickBot="1"/>
    <row r="716" spans="1:7" ht="23.25" customHeight="1" thickBot="1">
      <c r="A716" s="883" t="s">
        <v>1080</v>
      </c>
      <c r="B716" s="882"/>
      <c r="C716" s="881" t="s">
        <v>1081</v>
      </c>
      <c r="D716" s="880" t="s">
        <v>777</v>
      </c>
      <c r="E716" s="880" t="s">
        <v>1082</v>
      </c>
      <c r="F716" s="879" t="s">
        <v>1083</v>
      </c>
      <c r="G716" s="878" t="s">
        <v>1084</v>
      </c>
    </row>
    <row r="717" spans="1:7" ht="15">
      <c r="A717" s="353"/>
      <c r="B717" s="354"/>
      <c r="C717" s="355" t="s">
        <v>1206</v>
      </c>
      <c r="D717" s="354"/>
      <c r="E717" s="354"/>
      <c r="F717" s="354"/>
      <c r="G717" s="356"/>
    </row>
    <row r="718" spans="1:8" ht="12.75" customHeight="1">
      <c r="A718" s="357">
        <v>1</v>
      </c>
      <c r="B718" s="358"/>
      <c r="C718" s="359" t="s">
        <v>1127</v>
      </c>
      <c r="D718" s="358" t="s">
        <v>15</v>
      </c>
      <c r="E718" s="360">
        <v>1</v>
      </c>
      <c r="F718" s="1245"/>
      <c r="G718" s="362">
        <f aca="true" t="shared" si="26" ref="G718:G734">E718*F718</f>
        <v>0</v>
      </c>
      <c r="H718" s="352" t="s">
        <v>781</v>
      </c>
    </row>
    <row r="719" spans="1:7" ht="12.75" customHeight="1">
      <c r="A719" s="357">
        <v>2</v>
      </c>
      <c r="B719" s="358"/>
      <c r="C719" s="359" t="s">
        <v>1207</v>
      </c>
      <c r="D719" s="358" t="s">
        <v>15</v>
      </c>
      <c r="E719" s="360">
        <v>8</v>
      </c>
      <c r="F719" s="1245"/>
      <c r="G719" s="362">
        <f t="shared" si="26"/>
        <v>0</v>
      </c>
    </row>
    <row r="720" spans="1:7" ht="12.75" customHeight="1">
      <c r="A720" s="357">
        <v>3</v>
      </c>
      <c r="B720" s="358"/>
      <c r="C720" s="359" t="s">
        <v>1087</v>
      </c>
      <c r="D720" s="358" t="s">
        <v>15</v>
      </c>
      <c r="E720" s="360">
        <v>1</v>
      </c>
      <c r="F720" s="1245"/>
      <c r="G720" s="362">
        <f t="shared" si="26"/>
        <v>0</v>
      </c>
    </row>
    <row r="721" spans="1:7" ht="12.75" customHeight="1">
      <c r="A721" s="357">
        <v>4</v>
      </c>
      <c r="B721" s="358"/>
      <c r="C721" s="359" t="s">
        <v>1088</v>
      </c>
      <c r="D721" s="358" t="s">
        <v>14</v>
      </c>
      <c r="E721" s="360">
        <v>183</v>
      </c>
      <c r="F721" s="1245"/>
      <c r="G721" s="362">
        <f t="shared" si="26"/>
        <v>0</v>
      </c>
    </row>
    <row r="722" spans="1:12" ht="12.75" customHeight="1">
      <c r="A722" s="357">
        <v>5</v>
      </c>
      <c r="B722" s="358"/>
      <c r="C722" s="359" t="s">
        <v>1089</v>
      </c>
      <c r="D722" s="358" t="s">
        <v>14</v>
      </c>
      <c r="E722" s="360">
        <v>184</v>
      </c>
      <c r="F722" s="1245"/>
      <c r="G722" s="362">
        <f t="shared" si="26"/>
        <v>0</v>
      </c>
      <c r="I722" s="874" t="s">
        <v>781</v>
      </c>
      <c r="K722" s="351" t="s">
        <v>781</v>
      </c>
      <c r="L722" s="351" t="s">
        <v>781</v>
      </c>
    </row>
    <row r="723" spans="1:7" ht="12.75" customHeight="1">
      <c r="A723" s="357">
        <v>6</v>
      </c>
      <c r="B723" s="358"/>
      <c r="C723" s="359" t="s">
        <v>1095</v>
      </c>
      <c r="D723" s="358" t="s">
        <v>411</v>
      </c>
      <c r="E723" s="360">
        <v>35</v>
      </c>
      <c r="F723" s="1245"/>
      <c r="G723" s="362">
        <f t="shared" si="26"/>
        <v>0</v>
      </c>
    </row>
    <row r="724" spans="1:7" ht="12.75" customHeight="1">
      <c r="A724" s="357">
        <v>7</v>
      </c>
      <c r="B724" s="358" t="s">
        <v>781</v>
      </c>
      <c r="C724" s="359" t="s">
        <v>1097</v>
      </c>
      <c r="D724" s="360" t="s">
        <v>14</v>
      </c>
      <c r="E724" s="360">
        <v>55</v>
      </c>
      <c r="F724" s="1245"/>
      <c r="G724" s="362">
        <f t="shared" si="26"/>
        <v>0</v>
      </c>
    </row>
    <row r="725" spans="1:7" ht="12.75">
      <c r="A725" s="357">
        <v>8</v>
      </c>
      <c r="B725" s="371" t="s">
        <v>1163</v>
      </c>
      <c r="C725" s="359" t="s">
        <v>1164</v>
      </c>
      <c r="D725" s="367" t="s">
        <v>15</v>
      </c>
      <c r="E725" s="372">
        <v>2</v>
      </c>
      <c r="F725" s="1245"/>
      <c r="G725" s="362">
        <f t="shared" si="26"/>
        <v>0</v>
      </c>
    </row>
    <row r="726" spans="1:7" ht="12.75">
      <c r="A726" s="357">
        <v>9</v>
      </c>
      <c r="B726" s="358" t="s">
        <v>1098</v>
      </c>
      <c r="C726" s="364" t="s">
        <v>1099</v>
      </c>
      <c r="D726" s="358" t="s">
        <v>15</v>
      </c>
      <c r="E726" s="360">
        <v>4</v>
      </c>
      <c r="F726" s="1245"/>
      <c r="G726" s="362">
        <f t="shared" si="26"/>
        <v>0</v>
      </c>
    </row>
    <row r="727" spans="1:7" ht="24.75" customHeight="1">
      <c r="A727" s="357">
        <v>10</v>
      </c>
      <c r="B727" s="358" t="s">
        <v>1154</v>
      </c>
      <c r="C727" s="359" t="s">
        <v>1155</v>
      </c>
      <c r="D727" s="365" t="s">
        <v>15</v>
      </c>
      <c r="E727" s="366">
        <v>11</v>
      </c>
      <c r="F727" s="1245"/>
      <c r="G727" s="362">
        <f t="shared" si="26"/>
        <v>0</v>
      </c>
    </row>
    <row r="728" spans="1:8" ht="12.75" customHeight="1">
      <c r="A728" s="357">
        <v>11</v>
      </c>
      <c r="B728" s="358" t="s">
        <v>781</v>
      </c>
      <c r="C728" s="359" t="s">
        <v>1156</v>
      </c>
      <c r="D728" s="365" t="s">
        <v>15</v>
      </c>
      <c r="E728" s="366">
        <v>2</v>
      </c>
      <c r="F728" s="1245"/>
      <c r="G728" s="362">
        <f t="shared" si="26"/>
        <v>0</v>
      </c>
      <c r="H728" s="875" t="s">
        <v>781</v>
      </c>
    </row>
    <row r="729" spans="1:7" ht="12.75" customHeight="1">
      <c r="A729" s="357">
        <v>12</v>
      </c>
      <c r="B729" s="358"/>
      <c r="C729" s="359" t="s">
        <v>1208</v>
      </c>
      <c r="D729" s="358" t="s">
        <v>1107</v>
      </c>
      <c r="E729" s="360">
        <v>220</v>
      </c>
      <c r="F729" s="1245"/>
      <c r="G729" s="362">
        <f t="shared" si="26"/>
        <v>0</v>
      </c>
    </row>
    <row r="730" spans="1:7" ht="12.75">
      <c r="A730" s="357">
        <v>13</v>
      </c>
      <c r="B730" s="358"/>
      <c r="C730" s="359" t="s">
        <v>1108</v>
      </c>
      <c r="D730" s="358" t="s">
        <v>17</v>
      </c>
      <c r="E730" s="360">
        <v>1</v>
      </c>
      <c r="F730" s="1245"/>
      <c r="G730" s="362">
        <f t="shared" si="26"/>
        <v>0</v>
      </c>
    </row>
    <row r="731" spans="1:7" ht="12.75">
      <c r="A731" s="357">
        <v>14</v>
      </c>
      <c r="B731" s="367"/>
      <c r="C731" s="364" t="s">
        <v>464</v>
      </c>
      <c r="D731" s="358" t="s">
        <v>1107</v>
      </c>
      <c r="E731" s="360">
        <v>3</v>
      </c>
      <c r="F731" s="1245"/>
      <c r="G731" s="362">
        <f t="shared" si="26"/>
        <v>0</v>
      </c>
    </row>
    <row r="732" spans="1:7" ht="12.75">
      <c r="A732" s="357">
        <v>15</v>
      </c>
      <c r="B732" s="367"/>
      <c r="C732" s="359" t="s">
        <v>1109</v>
      </c>
      <c r="D732" s="358" t="s">
        <v>17</v>
      </c>
      <c r="E732" s="360">
        <v>1</v>
      </c>
      <c r="F732" s="1245"/>
      <c r="G732" s="362">
        <f t="shared" si="26"/>
        <v>0</v>
      </c>
    </row>
    <row r="733" spans="1:7" ht="12.75" customHeight="1">
      <c r="A733" s="357">
        <v>16</v>
      </c>
      <c r="B733" s="367"/>
      <c r="C733" s="359" t="s">
        <v>1110</v>
      </c>
      <c r="D733" s="358" t="s">
        <v>17</v>
      </c>
      <c r="E733" s="360">
        <v>6</v>
      </c>
      <c r="F733" s="1245"/>
      <c r="G733" s="362">
        <f t="shared" si="26"/>
        <v>0</v>
      </c>
    </row>
    <row r="734" spans="1:7" ht="12.75" customHeight="1">
      <c r="A734" s="357">
        <v>17</v>
      </c>
      <c r="B734" s="358" t="s">
        <v>781</v>
      </c>
      <c r="C734" s="359" t="s">
        <v>1111</v>
      </c>
      <c r="D734" s="358" t="s">
        <v>17</v>
      </c>
      <c r="E734" s="360">
        <v>3</v>
      </c>
      <c r="F734" s="1245"/>
      <c r="G734" s="362">
        <f t="shared" si="26"/>
        <v>0</v>
      </c>
    </row>
    <row r="735" spans="1:7" ht="12.75" customHeight="1" thickBot="1">
      <c r="A735" s="369"/>
      <c r="G735" s="877"/>
    </row>
    <row r="736" spans="1:7" ht="16.5" customHeight="1" thickBot="1">
      <c r="A736" s="891"/>
      <c r="B736" s="872"/>
      <c r="C736" s="873" t="s">
        <v>3369</v>
      </c>
      <c r="D736" s="872"/>
      <c r="E736" s="872"/>
      <c r="F736" s="872"/>
      <c r="G736" s="892">
        <f>SUM(G718:G735)</f>
        <v>0</v>
      </c>
    </row>
    <row r="737" ht="21" customHeight="1" thickBot="1"/>
    <row r="738" spans="1:7" ht="23.25" customHeight="1" thickBot="1">
      <c r="A738" s="883" t="s">
        <v>1080</v>
      </c>
      <c r="B738" s="882"/>
      <c r="C738" s="881" t="s">
        <v>1081</v>
      </c>
      <c r="D738" s="880" t="s">
        <v>777</v>
      </c>
      <c r="E738" s="880" t="s">
        <v>1082</v>
      </c>
      <c r="F738" s="879" t="s">
        <v>1083</v>
      </c>
      <c r="G738" s="878" t="s">
        <v>1084</v>
      </c>
    </row>
    <row r="739" spans="1:7" ht="15">
      <c r="A739" s="353"/>
      <c r="B739" s="354"/>
      <c r="C739" s="355" t="s">
        <v>1209</v>
      </c>
      <c r="D739" s="354"/>
      <c r="E739" s="354"/>
      <c r="F739" s="354"/>
      <c r="G739" s="356"/>
    </row>
    <row r="740" spans="1:12" ht="12.75" customHeight="1">
      <c r="A740" s="357">
        <v>1</v>
      </c>
      <c r="B740" s="358"/>
      <c r="C740" s="359" t="s">
        <v>1159</v>
      </c>
      <c r="D740" s="358" t="s">
        <v>15</v>
      </c>
      <c r="E740" s="360">
        <v>16</v>
      </c>
      <c r="F740" s="1245"/>
      <c r="G740" s="362">
        <f aca="true" t="shared" si="27" ref="G740:G756">E740*F740</f>
        <v>0</v>
      </c>
      <c r="H740" s="352" t="s">
        <v>781</v>
      </c>
      <c r="K740" s="351" t="s">
        <v>781</v>
      </c>
      <c r="L740" s="351" t="s">
        <v>781</v>
      </c>
    </row>
    <row r="741" spans="1:12" ht="12.75" customHeight="1">
      <c r="A741" s="357">
        <v>2</v>
      </c>
      <c r="B741" s="358"/>
      <c r="C741" s="359" t="s">
        <v>1085</v>
      </c>
      <c r="D741" s="358" t="s">
        <v>15</v>
      </c>
      <c r="E741" s="360">
        <v>7</v>
      </c>
      <c r="F741" s="1245"/>
      <c r="G741" s="362">
        <f t="shared" si="27"/>
        <v>0</v>
      </c>
      <c r="K741" s="351" t="s">
        <v>781</v>
      </c>
      <c r="L741" s="351" t="s">
        <v>781</v>
      </c>
    </row>
    <row r="742" spans="1:12" ht="12.75" customHeight="1">
      <c r="A742" s="357">
        <v>3</v>
      </c>
      <c r="B742" s="358"/>
      <c r="C742" s="359" t="s">
        <v>1087</v>
      </c>
      <c r="D742" s="358" t="s">
        <v>15</v>
      </c>
      <c r="E742" s="360">
        <v>16</v>
      </c>
      <c r="F742" s="1245"/>
      <c r="G742" s="362">
        <f t="shared" si="27"/>
        <v>0</v>
      </c>
      <c r="K742" s="351" t="s">
        <v>781</v>
      </c>
      <c r="L742" s="351" t="s">
        <v>781</v>
      </c>
    </row>
    <row r="743" spans="1:12" ht="12.75" customHeight="1">
      <c r="A743" s="357">
        <v>4</v>
      </c>
      <c r="B743" s="358"/>
      <c r="C743" s="359" t="s">
        <v>1088</v>
      </c>
      <c r="D743" s="358" t="s">
        <v>14</v>
      </c>
      <c r="E743" s="360">
        <v>385</v>
      </c>
      <c r="F743" s="1245"/>
      <c r="G743" s="362">
        <f t="shared" si="27"/>
        <v>0</v>
      </c>
      <c r="I743" s="874" t="s">
        <v>781</v>
      </c>
      <c r="K743" s="351" t="s">
        <v>781</v>
      </c>
      <c r="L743" s="351"/>
    </row>
    <row r="744" spans="1:7" ht="12.75" customHeight="1">
      <c r="A744" s="357">
        <v>5</v>
      </c>
      <c r="B744" s="358"/>
      <c r="C744" s="359" t="s">
        <v>1089</v>
      </c>
      <c r="D744" s="358" t="s">
        <v>14</v>
      </c>
      <c r="E744" s="360">
        <v>182</v>
      </c>
      <c r="F744" s="1245"/>
      <c r="G744" s="362">
        <f t="shared" si="27"/>
        <v>0</v>
      </c>
    </row>
    <row r="745" spans="1:7" ht="12.75" customHeight="1">
      <c r="A745" s="357">
        <v>6</v>
      </c>
      <c r="B745" s="358"/>
      <c r="C745" s="359" t="s">
        <v>1095</v>
      </c>
      <c r="D745" s="358" t="s">
        <v>411</v>
      </c>
      <c r="E745" s="360">
        <v>45</v>
      </c>
      <c r="F745" s="1245"/>
      <c r="G745" s="362">
        <f t="shared" si="27"/>
        <v>0</v>
      </c>
    </row>
    <row r="746" spans="1:7" ht="12.75">
      <c r="A746" s="357">
        <v>7</v>
      </c>
      <c r="B746" s="358"/>
      <c r="C746" s="359" t="s">
        <v>1097</v>
      </c>
      <c r="D746" s="360" t="s">
        <v>14</v>
      </c>
      <c r="E746" s="360">
        <v>65</v>
      </c>
      <c r="F746" s="1245"/>
      <c r="G746" s="362">
        <f t="shared" si="27"/>
        <v>0</v>
      </c>
    </row>
    <row r="747" spans="1:7" ht="12.75">
      <c r="A747" s="357">
        <v>8</v>
      </c>
      <c r="B747" s="358" t="s">
        <v>1163</v>
      </c>
      <c r="C747" s="359" t="s">
        <v>1210</v>
      </c>
      <c r="D747" s="360" t="s">
        <v>15</v>
      </c>
      <c r="E747" s="360">
        <v>2</v>
      </c>
      <c r="F747" s="1245"/>
      <c r="G747" s="362">
        <f t="shared" si="27"/>
        <v>0</v>
      </c>
    </row>
    <row r="748" spans="1:7" ht="12.75">
      <c r="A748" s="357">
        <v>9</v>
      </c>
      <c r="B748" s="358" t="s">
        <v>1098</v>
      </c>
      <c r="C748" s="359" t="s">
        <v>1211</v>
      </c>
      <c r="D748" s="360" t="s">
        <v>15</v>
      </c>
      <c r="E748" s="360">
        <v>2</v>
      </c>
      <c r="F748" s="1245"/>
      <c r="G748" s="362">
        <f t="shared" si="27"/>
        <v>0</v>
      </c>
    </row>
    <row r="749" spans="1:7" ht="24.75" customHeight="1">
      <c r="A749" s="357">
        <v>10</v>
      </c>
      <c r="B749" s="358" t="s">
        <v>1154</v>
      </c>
      <c r="C749" s="359" t="s">
        <v>1155</v>
      </c>
      <c r="D749" s="365" t="s">
        <v>15</v>
      </c>
      <c r="E749" s="366">
        <v>24</v>
      </c>
      <c r="F749" s="1245"/>
      <c r="G749" s="362">
        <f t="shared" si="27"/>
        <v>0</v>
      </c>
    </row>
    <row r="750" spans="1:7" ht="22.5">
      <c r="A750" s="357">
        <v>11</v>
      </c>
      <c r="B750" s="358" t="s">
        <v>1167</v>
      </c>
      <c r="C750" s="359" t="s">
        <v>1168</v>
      </c>
      <c r="D750" s="365" t="s">
        <v>15</v>
      </c>
      <c r="E750" s="366">
        <v>2</v>
      </c>
      <c r="F750" s="1245"/>
      <c r="G750" s="362">
        <f t="shared" si="27"/>
        <v>0</v>
      </c>
    </row>
    <row r="751" spans="1:7" ht="12.75">
      <c r="A751" s="357">
        <v>12</v>
      </c>
      <c r="B751" s="358"/>
      <c r="C751" s="359" t="s">
        <v>1212</v>
      </c>
      <c r="D751" s="358" t="s">
        <v>1107</v>
      </c>
      <c r="E751" s="360">
        <v>180</v>
      </c>
      <c r="F751" s="1245"/>
      <c r="G751" s="362">
        <f t="shared" si="27"/>
        <v>0</v>
      </c>
    </row>
    <row r="752" spans="1:7" ht="12.75">
      <c r="A752" s="357">
        <v>13</v>
      </c>
      <c r="B752" s="358"/>
      <c r="C752" s="359" t="s">
        <v>1108</v>
      </c>
      <c r="D752" s="358" t="s">
        <v>17</v>
      </c>
      <c r="E752" s="360">
        <v>1</v>
      </c>
      <c r="F752" s="1245"/>
      <c r="G752" s="362">
        <f t="shared" si="27"/>
        <v>0</v>
      </c>
    </row>
    <row r="753" spans="1:7" ht="12.75">
      <c r="A753" s="357">
        <v>14</v>
      </c>
      <c r="B753" s="367"/>
      <c r="C753" s="364" t="s">
        <v>464</v>
      </c>
      <c r="D753" s="358" t="s">
        <v>1107</v>
      </c>
      <c r="E753" s="360">
        <v>3</v>
      </c>
      <c r="F753" s="1245"/>
      <c r="G753" s="362">
        <f t="shared" si="27"/>
        <v>0</v>
      </c>
    </row>
    <row r="754" spans="1:7" ht="12.75">
      <c r="A754" s="357">
        <v>15</v>
      </c>
      <c r="B754" s="367"/>
      <c r="C754" s="359" t="s">
        <v>1109</v>
      </c>
      <c r="D754" s="358" t="s">
        <v>17</v>
      </c>
      <c r="E754" s="360">
        <v>1</v>
      </c>
      <c r="F754" s="1245"/>
      <c r="G754" s="362">
        <f t="shared" si="27"/>
        <v>0</v>
      </c>
    </row>
    <row r="755" spans="1:7" ht="12.75">
      <c r="A755" s="357">
        <v>16</v>
      </c>
      <c r="B755" s="367"/>
      <c r="C755" s="359" t="s">
        <v>1110</v>
      </c>
      <c r="D755" s="358" t="s">
        <v>17</v>
      </c>
      <c r="E755" s="360">
        <v>6</v>
      </c>
      <c r="F755" s="1245"/>
      <c r="G755" s="362">
        <f t="shared" si="27"/>
        <v>0</v>
      </c>
    </row>
    <row r="756" spans="1:7" ht="12.75" customHeight="1">
      <c r="A756" s="357">
        <v>17</v>
      </c>
      <c r="B756" s="358"/>
      <c r="C756" s="359" t="s">
        <v>1111</v>
      </c>
      <c r="D756" s="358" t="s">
        <v>17</v>
      </c>
      <c r="E756" s="360">
        <v>3</v>
      </c>
      <c r="F756" s="1245"/>
      <c r="G756" s="362">
        <f t="shared" si="27"/>
        <v>0</v>
      </c>
    </row>
    <row r="757" spans="1:7" ht="12.75" customHeight="1" thickBot="1">
      <c r="A757" s="369"/>
      <c r="G757" s="877"/>
    </row>
    <row r="758" spans="1:7" ht="16.5" customHeight="1" thickBot="1">
      <c r="A758" s="891"/>
      <c r="B758" s="872"/>
      <c r="C758" s="873" t="s">
        <v>3369</v>
      </c>
      <c r="D758" s="872"/>
      <c r="E758" s="872"/>
      <c r="F758" s="872"/>
      <c r="G758" s="892">
        <f>SUM(G740:G757)</f>
        <v>0</v>
      </c>
    </row>
    <row r="759" ht="21" customHeight="1" thickBot="1"/>
    <row r="760" spans="1:7" ht="23.25" customHeight="1" thickBot="1">
      <c r="A760" s="883" t="s">
        <v>1080</v>
      </c>
      <c r="B760" s="882"/>
      <c r="C760" s="881" t="s">
        <v>1081</v>
      </c>
      <c r="D760" s="880" t="s">
        <v>777</v>
      </c>
      <c r="E760" s="880" t="s">
        <v>1082</v>
      </c>
      <c r="F760" s="879" t="s">
        <v>1083</v>
      </c>
      <c r="G760" s="878" t="s">
        <v>1084</v>
      </c>
    </row>
    <row r="761" spans="1:11" ht="15">
      <c r="A761" s="353"/>
      <c r="B761" s="354"/>
      <c r="C761" s="355" t="s">
        <v>1213</v>
      </c>
      <c r="D761" s="354"/>
      <c r="E761" s="354"/>
      <c r="F761" s="354"/>
      <c r="G761" s="356"/>
      <c r="K761" s="363" t="s">
        <v>781</v>
      </c>
    </row>
    <row r="762" spans="1:12" ht="12.75" customHeight="1">
      <c r="A762" s="357">
        <v>1</v>
      </c>
      <c r="B762" s="358"/>
      <c r="C762" s="359" t="s">
        <v>1159</v>
      </c>
      <c r="D762" s="358" t="s">
        <v>15</v>
      </c>
      <c r="E762" s="360">
        <v>1</v>
      </c>
      <c r="F762" s="1245"/>
      <c r="G762" s="362">
        <f aca="true" t="shared" si="28" ref="G762:G776">E762*F762</f>
        <v>0</v>
      </c>
      <c r="H762" s="875" t="s">
        <v>781</v>
      </c>
      <c r="K762" s="351" t="s">
        <v>781</v>
      </c>
      <c r="L762" s="351" t="s">
        <v>781</v>
      </c>
    </row>
    <row r="763" spans="1:12" ht="12.75" customHeight="1">
      <c r="A763" s="357">
        <v>2</v>
      </c>
      <c r="B763" s="358"/>
      <c r="C763" s="359" t="s">
        <v>1214</v>
      </c>
      <c r="D763" s="358" t="s">
        <v>15</v>
      </c>
      <c r="E763" s="360">
        <v>1</v>
      </c>
      <c r="F763" s="1245"/>
      <c r="G763" s="362">
        <f t="shared" si="28"/>
        <v>0</v>
      </c>
      <c r="K763" s="351" t="s">
        <v>781</v>
      </c>
      <c r="L763" s="351" t="s">
        <v>781</v>
      </c>
    </row>
    <row r="764" spans="1:12" ht="12.75" customHeight="1">
      <c r="A764" s="357">
        <v>3</v>
      </c>
      <c r="B764" s="358"/>
      <c r="C764" s="359" t="s">
        <v>1215</v>
      </c>
      <c r="D764" s="358" t="s">
        <v>15</v>
      </c>
      <c r="E764" s="360">
        <v>4</v>
      </c>
      <c r="F764" s="1245"/>
      <c r="G764" s="362">
        <f t="shared" si="28"/>
        <v>0</v>
      </c>
      <c r="K764" s="351"/>
      <c r="L764" s="351"/>
    </row>
    <row r="765" spans="1:12" ht="12.75" customHeight="1">
      <c r="A765" s="357">
        <v>4</v>
      </c>
      <c r="B765" s="358"/>
      <c r="C765" s="359" t="s">
        <v>1087</v>
      </c>
      <c r="D765" s="358" t="s">
        <v>15</v>
      </c>
      <c r="E765" s="360">
        <v>6</v>
      </c>
      <c r="F765" s="1245"/>
      <c r="G765" s="362">
        <f t="shared" si="28"/>
        <v>0</v>
      </c>
      <c r="K765" s="351" t="s">
        <v>781</v>
      </c>
      <c r="L765" s="351" t="s">
        <v>1160</v>
      </c>
    </row>
    <row r="766" spans="1:12" ht="12.75" customHeight="1">
      <c r="A766" s="357">
        <v>5</v>
      </c>
      <c r="B766" s="358"/>
      <c r="C766" s="359" t="s">
        <v>1216</v>
      </c>
      <c r="D766" s="358" t="s">
        <v>15</v>
      </c>
      <c r="E766" s="360">
        <v>1</v>
      </c>
      <c r="F766" s="1245"/>
      <c r="G766" s="362">
        <f t="shared" si="28"/>
        <v>0</v>
      </c>
      <c r="K766" s="351" t="s">
        <v>781</v>
      </c>
      <c r="L766" s="351"/>
    </row>
    <row r="767" spans="1:12" ht="12.75" customHeight="1">
      <c r="A767" s="357">
        <v>6</v>
      </c>
      <c r="B767" s="358"/>
      <c r="C767" s="359" t="s">
        <v>1088</v>
      </c>
      <c r="D767" s="358" t="s">
        <v>14</v>
      </c>
      <c r="E767" s="360">
        <v>452</v>
      </c>
      <c r="F767" s="1245"/>
      <c r="G767" s="362">
        <f t="shared" si="28"/>
        <v>0</v>
      </c>
      <c r="I767" s="874" t="s">
        <v>781</v>
      </c>
      <c r="L767" s="351"/>
    </row>
    <row r="768" spans="1:7" ht="12.75" customHeight="1">
      <c r="A768" s="357">
        <v>7</v>
      </c>
      <c r="B768" s="358"/>
      <c r="C768" s="359" t="s">
        <v>1089</v>
      </c>
      <c r="D768" s="358" t="s">
        <v>14</v>
      </c>
      <c r="E768" s="360">
        <v>468</v>
      </c>
      <c r="F768" s="1245"/>
      <c r="G768" s="362">
        <f t="shared" si="28"/>
        <v>0</v>
      </c>
    </row>
    <row r="769" spans="1:7" ht="12.75" customHeight="1">
      <c r="A769" s="357">
        <v>8</v>
      </c>
      <c r="B769" s="358"/>
      <c r="C769" s="359" t="s">
        <v>1091</v>
      </c>
      <c r="D769" s="358" t="s">
        <v>14</v>
      </c>
      <c r="E769" s="360">
        <v>124</v>
      </c>
      <c r="F769" s="1245"/>
      <c r="G769" s="362">
        <f t="shared" si="28"/>
        <v>0</v>
      </c>
    </row>
    <row r="770" spans="1:7" ht="12.75" customHeight="1">
      <c r="A770" s="357">
        <v>9</v>
      </c>
      <c r="B770" s="358"/>
      <c r="C770" s="359" t="s">
        <v>1095</v>
      </c>
      <c r="D770" s="358" t="s">
        <v>411</v>
      </c>
      <c r="E770" s="360">
        <v>25</v>
      </c>
      <c r="F770" s="1245"/>
      <c r="G770" s="362">
        <f t="shared" si="28"/>
        <v>0</v>
      </c>
    </row>
    <row r="771" spans="1:12" ht="12.75">
      <c r="A771" s="357">
        <v>10</v>
      </c>
      <c r="B771" s="358"/>
      <c r="C771" s="359" t="s">
        <v>1096</v>
      </c>
      <c r="D771" s="358" t="s">
        <v>411</v>
      </c>
      <c r="E771" s="360">
        <v>4</v>
      </c>
      <c r="F771" s="1245"/>
      <c r="G771" s="362">
        <f t="shared" si="28"/>
        <v>0</v>
      </c>
      <c r="K771" s="351"/>
      <c r="L771" s="351"/>
    </row>
    <row r="772" spans="1:7" ht="12.75">
      <c r="A772" s="357">
        <v>11</v>
      </c>
      <c r="B772" s="358"/>
      <c r="C772" s="359" t="s">
        <v>1097</v>
      </c>
      <c r="D772" s="360" t="s">
        <v>14</v>
      </c>
      <c r="E772" s="360">
        <v>55</v>
      </c>
      <c r="F772" s="1245"/>
      <c r="G772" s="362">
        <f t="shared" si="28"/>
        <v>0</v>
      </c>
    </row>
    <row r="773" spans="1:7" ht="12.75">
      <c r="A773" s="357">
        <v>12</v>
      </c>
      <c r="B773" s="358"/>
      <c r="C773" s="359" t="s">
        <v>1108</v>
      </c>
      <c r="D773" s="358" t="s">
        <v>17</v>
      </c>
      <c r="E773" s="360">
        <v>1</v>
      </c>
      <c r="F773" s="1245"/>
      <c r="G773" s="362">
        <f t="shared" si="28"/>
        <v>0</v>
      </c>
    </row>
    <row r="774" spans="1:7" ht="12.75">
      <c r="A774" s="357">
        <v>13</v>
      </c>
      <c r="B774" s="358" t="s">
        <v>1163</v>
      </c>
      <c r="C774" s="359" t="s">
        <v>1210</v>
      </c>
      <c r="D774" s="360" t="s">
        <v>15</v>
      </c>
      <c r="E774" s="360">
        <v>1</v>
      </c>
      <c r="F774" s="1245"/>
      <c r="G774" s="362">
        <f t="shared" si="28"/>
        <v>0</v>
      </c>
    </row>
    <row r="775" spans="1:7" ht="24.75" customHeight="1">
      <c r="A775" s="357">
        <v>14</v>
      </c>
      <c r="B775" s="358" t="s">
        <v>1154</v>
      </c>
      <c r="C775" s="359" t="s">
        <v>1155</v>
      </c>
      <c r="D775" s="365" t="s">
        <v>15</v>
      </c>
      <c r="E775" s="366">
        <v>8</v>
      </c>
      <c r="F775" s="1245"/>
      <c r="G775" s="362">
        <f t="shared" si="28"/>
        <v>0</v>
      </c>
    </row>
    <row r="776" spans="1:7" ht="12.75" customHeight="1">
      <c r="A776" s="357">
        <v>15</v>
      </c>
      <c r="B776" s="358" t="s">
        <v>1217</v>
      </c>
      <c r="C776" s="359" t="s">
        <v>1218</v>
      </c>
      <c r="D776" s="365" t="s">
        <v>15</v>
      </c>
      <c r="E776" s="366">
        <v>26</v>
      </c>
      <c r="F776" s="1245"/>
      <c r="G776" s="362">
        <f t="shared" si="28"/>
        <v>0</v>
      </c>
    </row>
    <row r="777" spans="1:7" ht="12.75" customHeight="1">
      <c r="A777" s="357"/>
      <c r="B777" s="358"/>
      <c r="C777" s="359"/>
      <c r="D777" s="365"/>
      <c r="E777" s="366"/>
      <c r="F777" s="1245"/>
      <c r="G777" s="362"/>
    </row>
    <row r="778" spans="2:7" ht="12.75" customHeight="1">
      <c r="B778" s="358"/>
      <c r="C778" s="373" t="s">
        <v>1219</v>
      </c>
      <c r="D778" s="365"/>
      <c r="E778" s="366"/>
      <c r="F778" s="1245"/>
      <c r="G778" s="362"/>
    </row>
    <row r="779" spans="1:7" ht="12.75" customHeight="1">
      <c r="A779" s="357">
        <v>16</v>
      </c>
      <c r="B779" s="358"/>
      <c r="C779" s="359" t="s">
        <v>1220</v>
      </c>
      <c r="D779" s="365" t="s">
        <v>14</v>
      </c>
      <c r="E779" s="366">
        <v>165</v>
      </c>
      <c r="F779" s="1245"/>
      <c r="G779" s="362">
        <f aca="true" t="shared" si="29" ref="G779:G790">E779*F779</f>
        <v>0</v>
      </c>
    </row>
    <row r="780" spans="1:7" ht="12.75" customHeight="1">
      <c r="A780" s="357">
        <v>17</v>
      </c>
      <c r="B780" s="358"/>
      <c r="C780" s="359" t="s">
        <v>1221</v>
      </c>
      <c r="D780" s="365" t="s">
        <v>15</v>
      </c>
      <c r="E780" s="366">
        <v>125</v>
      </c>
      <c r="F780" s="1245"/>
      <c r="G780" s="362">
        <f t="shared" si="29"/>
        <v>0</v>
      </c>
    </row>
    <row r="781" spans="1:7" ht="12.75" customHeight="1">
      <c r="A781" s="357">
        <v>18</v>
      </c>
      <c r="B781" s="358"/>
      <c r="C781" s="359" t="s">
        <v>1222</v>
      </c>
      <c r="D781" s="365" t="s">
        <v>17</v>
      </c>
      <c r="E781" s="366">
        <v>11</v>
      </c>
      <c r="F781" s="1245"/>
      <c r="G781" s="362">
        <f t="shared" si="29"/>
        <v>0</v>
      </c>
    </row>
    <row r="782" spans="1:7" ht="12.75" customHeight="1">
      <c r="A782" s="357">
        <v>19</v>
      </c>
      <c r="B782" s="358"/>
      <c r="C782" s="359" t="s">
        <v>1223</v>
      </c>
      <c r="D782" s="365" t="s">
        <v>17</v>
      </c>
      <c r="E782" s="366">
        <v>10</v>
      </c>
      <c r="F782" s="1245"/>
      <c r="G782" s="362">
        <f t="shared" si="29"/>
        <v>0</v>
      </c>
    </row>
    <row r="783" spans="1:7" ht="12.75" customHeight="1">
      <c r="A783" s="357">
        <v>20</v>
      </c>
      <c r="B783" s="358"/>
      <c r="C783" s="359" t="s">
        <v>1224</v>
      </c>
      <c r="D783" s="365" t="s">
        <v>15</v>
      </c>
      <c r="E783" s="366">
        <v>20</v>
      </c>
      <c r="F783" s="1245"/>
      <c r="G783" s="362">
        <f t="shared" si="29"/>
        <v>0</v>
      </c>
    </row>
    <row r="784" spans="1:7" ht="12.75" customHeight="1">
      <c r="A784" s="357">
        <v>21</v>
      </c>
      <c r="B784" s="358"/>
      <c r="C784" s="359" t="s">
        <v>1225</v>
      </c>
      <c r="D784" s="365" t="s">
        <v>15</v>
      </c>
      <c r="E784" s="366">
        <v>10</v>
      </c>
      <c r="F784" s="1245"/>
      <c r="G784" s="362">
        <f t="shared" si="29"/>
        <v>0</v>
      </c>
    </row>
    <row r="785" spans="1:7" ht="12.75" customHeight="1">
      <c r="A785" s="357">
        <v>22</v>
      </c>
      <c r="B785" s="358"/>
      <c r="C785" s="359" t="s">
        <v>1226</v>
      </c>
      <c r="D785" s="365" t="s">
        <v>17</v>
      </c>
      <c r="E785" s="366">
        <v>12</v>
      </c>
      <c r="F785" s="1245"/>
      <c r="G785" s="362">
        <f t="shared" si="29"/>
        <v>0</v>
      </c>
    </row>
    <row r="786" spans="1:7" ht="12.75" customHeight="1">
      <c r="A786" s="357">
        <v>23</v>
      </c>
      <c r="B786" s="358"/>
      <c r="C786" s="359" t="s">
        <v>1227</v>
      </c>
      <c r="D786" s="365" t="s">
        <v>17</v>
      </c>
      <c r="E786" s="366">
        <v>1</v>
      </c>
      <c r="F786" s="1245"/>
      <c r="G786" s="362">
        <f t="shared" si="29"/>
        <v>0</v>
      </c>
    </row>
    <row r="787" spans="1:7" ht="12.75" customHeight="1">
      <c r="A787" s="357">
        <v>24</v>
      </c>
      <c r="B787" s="358"/>
      <c r="C787" s="359" t="s">
        <v>1228</v>
      </c>
      <c r="D787" s="365" t="s">
        <v>17</v>
      </c>
      <c r="E787" s="366">
        <v>1</v>
      </c>
      <c r="F787" s="1245"/>
      <c r="G787" s="362">
        <f t="shared" si="29"/>
        <v>0</v>
      </c>
    </row>
    <row r="788" spans="1:7" ht="12.75" customHeight="1">
      <c r="A788" s="357">
        <v>25</v>
      </c>
      <c r="B788" s="358"/>
      <c r="C788" s="359" t="s">
        <v>1229</v>
      </c>
      <c r="D788" s="365" t="s">
        <v>17</v>
      </c>
      <c r="E788" s="366">
        <v>1</v>
      </c>
      <c r="F788" s="1245"/>
      <c r="G788" s="362">
        <f t="shared" si="29"/>
        <v>0</v>
      </c>
    </row>
    <row r="789" spans="1:7" ht="12.75" customHeight="1">
      <c r="A789" s="357">
        <v>26</v>
      </c>
      <c r="B789" s="358"/>
      <c r="C789" s="359" t="s">
        <v>1230</v>
      </c>
      <c r="D789" s="365" t="s">
        <v>15</v>
      </c>
      <c r="E789" s="366">
        <v>9</v>
      </c>
      <c r="F789" s="1245"/>
      <c r="G789" s="362">
        <f t="shared" si="29"/>
        <v>0</v>
      </c>
    </row>
    <row r="790" spans="1:7" ht="12.75" customHeight="1">
      <c r="A790" s="357">
        <v>27</v>
      </c>
      <c r="B790" s="358"/>
      <c r="C790" s="359" t="s">
        <v>1231</v>
      </c>
      <c r="D790" s="365" t="s">
        <v>15</v>
      </c>
      <c r="E790" s="366">
        <v>4</v>
      </c>
      <c r="F790" s="1245"/>
      <c r="G790" s="362">
        <f t="shared" si="29"/>
        <v>0</v>
      </c>
    </row>
    <row r="791" spans="1:7" ht="12.75" customHeight="1">
      <c r="A791" s="357" t="s">
        <v>781</v>
      </c>
      <c r="B791" s="358"/>
      <c r="C791" s="359"/>
      <c r="D791" s="365"/>
      <c r="E791" s="366"/>
      <c r="F791" s="1245"/>
      <c r="G791" s="362"/>
    </row>
    <row r="792" spans="1:7" ht="12.75" customHeight="1">
      <c r="A792" s="357">
        <v>28</v>
      </c>
      <c r="B792" s="358"/>
      <c r="C792" s="373" t="s">
        <v>1232</v>
      </c>
      <c r="D792" s="365"/>
      <c r="E792" s="366"/>
      <c r="F792" s="1245"/>
      <c r="G792" s="362"/>
    </row>
    <row r="793" spans="1:7" ht="12.75" customHeight="1">
      <c r="A793" s="357">
        <v>29</v>
      </c>
      <c r="B793" s="358"/>
      <c r="C793" s="359" t="s">
        <v>1233</v>
      </c>
      <c r="D793" s="365" t="s">
        <v>14</v>
      </c>
      <c r="E793" s="366">
        <v>185</v>
      </c>
      <c r="F793" s="1245"/>
      <c r="G793" s="362">
        <f aca="true" t="shared" si="30" ref="G793:G803">E793*F793</f>
        <v>0</v>
      </c>
    </row>
    <row r="794" spans="1:7" ht="12.75" customHeight="1">
      <c r="A794" s="357">
        <v>30</v>
      </c>
      <c r="B794" s="358"/>
      <c r="C794" s="359" t="s">
        <v>1234</v>
      </c>
      <c r="D794" s="365" t="s">
        <v>14</v>
      </c>
      <c r="E794" s="366">
        <v>75</v>
      </c>
      <c r="F794" s="1245"/>
      <c r="G794" s="362">
        <f t="shared" si="30"/>
        <v>0</v>
      </c>
    </row>
    <row r="795" spans="1:7" ht="12.75" customHeight="1">
      <c r="A795" s="357">
        <v>31</v>
      </c>
      <c r="B795" s="367"/>
      <c r="C795" s="359" t="s">
        <v>1235</v>
      </c>
      <c r="D795" s="365" t="s">
        <v>17</v>
      </c>
      <c r="E795" s="366">
        <v>10</v>
      </c>
      <c r="F795" s="1245"/>
      <c r="G795" s="362">
        <f t="shared" si="30"/>
        <v>0</v>
      </c>
    </row>
    <row r="796" spans="1:7" ht="12.75">
      <c r="A796" s="357">
        <v>32</v>
      </c>
      <c r="B796" s="367"/>
      <c r="C796" s="359" t="s">
        <v>1236</v>
      </c>
      <c r="D796" s="358" t="s">
        <v>14</v>
      </c>
      <c r="E796" s="360">
        <v>184</v>
      </c>
      <c r="F796" s="1245"/>
      <c r="G796" s="362">
        <f t="shared" si="30"/>
        <v>0</v>
      </c>
    </row>
    <row r="797" spans="1:7" ht="12.75">
      <c r="A797" s="357">
        <v>33</v>
      </c>
      <c r="B797" s="367"/>
      <c r="C797" s="359" t="s">
        <v>1237</v>
      </c>
      <c r="D797" s="358" t="s">
        <v>15</v>
      </c>
      <c r="E797" s="360">
        <v>24</v>
      </c>
      <c r="F797" s="1245"/>
      <c r="G797" s="362">
        <f t="shared" si="30"/>
        <v>0</v>
      </c>
    </row>
    <row r="798" spans="1:7" ht="12.75">
      <c r="A798" s="357">
        <v>34</v>
      </c>
      <c r="B798" s="358"/>
      <c r="C798" s="359" t="s">
        <v>1238</v>
      </c>
      <c r="D798" s="358" t="s">
        <v>1107</v>
      </c>
      <c r="E798" s="360">
        <v>220</v>
      </c>
      <c r="F798" s="1245"/>
      <c r="G798" s="362">
        <f t="shared" si="30"/>
        <v>0</v>
      </c>
    </row>
    <row r="799" spans="1:7" ht="12.75">
      <c r="A799" s="357">
        <v>35</v>
      </c>
      <c r="B799" s="358"/>
      <c r="C799" s="359" t="s">
        <v>1108</v>
      </c>
      <c r="D799" s="358" t="s">
        <v>17</v>
      </c>
      <c r="E799" s="360">
        <v>1</v>
      </c>
      <c r="F799" s="1245"/>
      <c r="G799" s="362">
        <f t="shared" si="30"/>
        <v>0</v>
      </c>
    </row>
    <row r="800" spans="1:7" ht="12.75">
      <c r="A800" s="357">
        <v>36</v>
      </c>
      <c r="B800" s="367"/>
      <c r="C800" s="364" t="s">
        <v>464</v>
      </c>
      <c r="D800" s="358" t="s">
        <v>1107</v>
      </c>
      <c r="E800" s="360">
        <v>3</v>
      </c>
      <c r="F800" s="1245"/>
      <c r="G800" s="362">
        <f t="shared" si="30"/>
        <v>0</v>
      </c>
    </row>
    <row r="801" spans="1:7" ht="12.75">
      <c r="A801" s="357">
        <v>37</v>
      </c>
      <c r="B801" s="367"/>
      <c r="C801" s="359" t="s">
        <v>1109</v>
      </c>
      <c r="D801" s="358" t="s">
        <v>17</v>
      </c>
      <c r="E801" s="360">
        <v>1</v>
      </c>
      <c r="F801" s="1245"/>
      <c r="G801" s="362">
        <f t="shared" si="30"/>
        <v>0</v>
      </c>
    </row>
    <row r="802" spans="1:7" ht="12.75">
      <c r="A802" s="357">
        <v>38</v>
      </c>
      <c r="B802" s="367"/>
      <c r="C802" s="359" t="s">
        <v>1110</v>
      </c>
      <c r="D802" s="358" t="s">
        <v>17</v>
      </c>
      <c r="E802" s="360">
        <v>6</v>
      </c>
      <c r="F802" s="1245"/>
      <c r="G802" s="362">
        <f t="shared" si="30"/>
        <v>0</v>
      </c>
    </row>
    <row r="803" spans="1:7" ht="12.75" customHeight="1">
      <c r="A803" s="357">
        <v>39</v>
      </c>
      <c r="B803" s="358"/>
      <c r="C803" s="359" t="s">
        <v>1111</v>
      </c>
      <c r="D803" s="358" t="s">
        <v>17</v>
      </c>
      <c r="E803" s="360">
        <v>3</v>
      </c>
      <c r="F803" s="1245"/>
      <c r="G803" s="362">
        <f t="shared" si="30"/>
        <v>0</v>
      </c>
    </row>
    <row r="804" spans="1:7" ht="12.75" customHeight="1" thickBot="1">
      <c r="A804" s="369"/>
      <c r="G804" s="877"/>
    </row>
    <row r="805" spans="1:7" ht="16.5" customHeight="1" thickBot="1">
      <c r="A805" s="891"/>
      <c r="B805" s="872"/>
      <c r="C805" s="873" t="s">
        <v>3369</v>
      </c>
      <c r="D805" s="872"/>
      <c r="E805" s="872"/>
      <c r="F805" s="872"/>
      <c r="G805" s="892">
        <f>SUM(G762:G804)</f>
        <v>0</v>
      </c>
    </row>
    <row r="806" ht="21" customHeight="1" thickBot="1"/>
    <row r="807" spans="1:7" ht="23.25" customHeight="1" thickBot="1">
      <c r="A807" s="883" t="s">
        <v>1080</v>
      </c>
      <c r="B807" s="882"/>
      <c r="C807" s="881" t="s">
        <v>1081</v>
      </c>
      <c r="D807" s="880" t="s">
        <v>777</v>
      </c>
      <c r="E807" s="880" t="s">
        <v>1082</v>
      </c>
      <c r="F807" s="879" t="s">
        <v>1083</v>
      </c>
      <c r="G807" s="878" t="s">
        <v>1084</v>
      </c>
    </row>
    <row r="808" spans="1:11" ht="15">
      <c r="A808" s="353"/>
      <c r="B808" s="354"/>
      <c r="C808" s="374" t="s">
        <v>608</v>
      </c>
      <c r="D808" s="354"/>
      <c r="E808" s="354"/>
      <c r="F808" s="354"/>
      <c r="G808" s="356"/>
      <c r="K808" s="363" t="s">
        <v>781</v>
      </c>
    </row>
    <row r="809" spans="1:12" ht="12.75" customHeight="1">
      <c r="A809" s="357">
        <v>1</v>
      </c>
      <c r="B809" s="358"/>
      <c r="C809" s="359" t="s">
        <v>1239</v>
      </c>
      <c r="D809" s="358" t="s">
        <v>17</v>
      </c>
      <c r="E809" s="360">
        <v>1</v>
      </c>
      <c r="F809" s="1245"/>
      <c r="G809" s="362">
        <f aca="true" t="shared" si="31" ref="G809:G821">E809*F809</f>
        <v>0</v>
      </c>
      <c r="K809" s="351" t="s">
        <v>781</v>
      </c>
      <c r="L809" s="351" t="s">
        <v>781</v>
      </c>
    </row>
    <row r="810" spans="1:12" ht="25.5" customHeight="1">
      <c r="A810" s="357">
        <v>2</v>
      </c>
      <c r="B810" s="358"/>
      <c r="C810" s="359" t="s">
        <v>1240</v>
      </c>
      <c r="D810" s="358" t="s">
        <v>411</v>
      </c>
      <c r="E810" s="360">
        <v>185</v>
      </c>
      <c r="F810" s="1245"/>
      <c r="G810" s="362">
        <f t="shared" si="31"/>
        <v>0</v>
      </c>
      <c r="K810" s="351"/>
      <c r="L810" s="351"/>
    </row>
    <row r="811" spans="1:12" ht="27" customHeight="1">
      <c r="A811" s="357">
        <v>3</v>
      </c>
      <c r="B811" s="358"/>
      <c r="C811" s="359" t="s">
        <v>1241</v>
      </c>
      <c r="D811" s="358" t="s">
        <v>15</v>
      </c>
      <c r="E811" s="360">
        <v>35</v>
      </c>
      <c r="F811" s="1245"/>
      <c r="G811" s="362">
        <f t="shared" si="31"/>
        <v>0</v>
      </c>
      <c r="K811" s="351" t="s">
        <v>781</v>
      </c>
      <c r="L811" s="351" t="s">
        <v>781</v>
      </c>
    </row>
    <row r="812" spans="1:12" ht="12.75" customHeight="1">
      <c r="A812" s="357">
        <v>4</v>
      </c>
      <c r="B812" s="358"/>
      <c r="C812" s="359" t="s">
        <v>3370</v>
      </c>
      <c r="D812" s="358" t="s">
        <v>14</v>
      </c>
      <c r="E812" s="360">
        <v>2100</v>
      </c>
      <c r="F812" s="1245"/>
      <c r="G812" s="362">
        <f t="shared" si="31"/>
        <v>0</v>
      </c>
      <c r="K812" s="351" t="s">
        <v>781</v>
      </c>
      <c r="L812" s="351" t="s">
        <v>1160</v>
      </c>
    </row>
    <row r="813" spans="1:12" ht="12.75" customHeight="1">
      <c r="A813" s="357">
        <v>5</v>
      </c>
      <c r="B813" s="358"/>
      <c r="C813" s="359" t="s">
        <v>1242</v>
      </c>
      <c r="D813" s="358" t="s">
        <v>17</v>
      </c>
      <c r="E813" s="360">
        <v>1</v>
      </c>
      <c r="F813" s="1245"/>
      <c r="G813" s="362">
        <f t="shared" si="31"/>
        <v>0</v>
      </c>
      <c r="K813" s="351" t="s">
        <v>781</v>
      </c>
      <c r="L813" s="351" t="s">
        <v>1160</v>
      </c>
    </row>
    <row r="814" spans="1:12" ht="12.75" customHeight="1">
      <c r="A814" s="357">
        <v>6</v>
      </c>
      <c r="B814" s="358"/>
      <c r="C814" s="359" t="s">
        <v>1243</v>
      </c>
      <c r="D814" s="360" t="s">
        <v>17</v>
      </c>
      <c r="E814" s="360">
        <v>1</v>
      </c>
      <c r="F814" s="1245"/>
      <c r="G814" s="362">
        <f t="shared" si="31"/>
        <v>0</v>
      </c>
      <c r="K814" s="351" t="s">
        <v>781</v>
      </c>
      <c r="L814" s="351"/>
    </row>
    <row r="815" spans="1:7" ht="22.5">
      <c r="A815" s="357">
        <v>7</v>
      </c>
      <c r="B815" s="367"/>
      <c r="C815" s="359" t="s">
        <v>3383</v>
      </c>
      <c r="D815" s="358" t="s">
        <v>17</v>
      </c>
      <c r="E815" s="360">
        <v>1</v>
      </c>
      <c r="F815" s="1245"/>
      <c r="G815" s="362">
        <f t="shared" si="31"/>
        <v>0</v>
      </c>
    </row>
    <row r="816" spans="1:7" ht="12.75">
      <c r="A816" s="357">
        <v>8</v>
      </c>
      <c r="B816" s="367"/>
      <c r="C816" s="359" t="s">
        <v>1244</v>
      </c>
      <c r="D816" s="358" t="s">
        <v>17</v>
      </c>
      <c r="E816" s="360">
        <v>1</v>
      </c>
      <c r="F816" s="1245"/>
      <c r="G816" s="362">
        <f t="shared" si="31"/>
        <v>0</v>
      </c>
    </row>
    <row r="817" spans="1:7" ht="12.75">
      <c r="A817" s="357">
        <v>9</v>
      </c>
      <c r="B817" s="358"/>
      <c r="C817" s="359" t="s">
        <v>1245</v>
      </c>
      <c r="D817" s="358" t="s">
        <v>1107</v>
      </c>
      <c r="E817" s="360">
        <v>110</v>
      </c>
      <c r="F817" s="1245"/>
      <c r="G817" s="362">
        <f t="shared" si="31"/>
        <v>0</v>
      </c>
    </row>
    <row r="818" spans="1:7" ht="12.75">
      <c r="A818" s="357">
        <v>10</v>
      </c>
      <c r="B818" s="367"/>
      <c r="C818" s="364" t="s">
        <v>464</v>
      </c>
      <c r="D818" s="358" t="s">
        <v>1107</v>
      </c>
      <c r="E818" s="360">
        <v>3</v>
      </c>
      <c r="F818" s="1245"/>
      <c r="G818" s="362">
        <f t="shared" si="31"/>
        <v>0</v>
      </c>
    </row>
    <row r="819" spans="1:7" ht="12.75">
      <c r="A819" s="357">
        <v>11</v>
      </c>
      <c r="B819" s="367"/>
      <c r="C819" s="359" t="s">
        <v>1109</v>
      </c>
      <c r="D819" s="358" t="s">
        <v>17</v>
      </c>
      <c r="E819" s="360">
        <v>1</v>
      </c>
      <c r="F819" s="1245"/>
      <c r="G819" s="362">
        <f t="shared" si="31"/>
        <v>0</v>
      </c>
    </row>
    <row r="820" spans="1:7" ht="12.75">
      <c r="A820" s="357">
        <v>12</v>
      </c>
      <c r="B820" s="367"/>
      <c r="C820" s="359" t="s">
        <v>1110</v>
      </c>
      <c r="D820" s="358" t="s">
        <v>17</v>
      </c>
      <c r="E820" s="360">
        <v>6</v>
      </c>
      <c r="F820" s="1245"/>
      <c r="G820" s="362">
        <f t="shared" si="31"/>
        <v>0</v>
      </c>
    </row>
    <row r="821" spans="1:7" ht="12.75" customHeight="1">
      <c r="A821" s="357">
        <v>13</v>
      </c>
      <c r="B821" s="358"/>
      <c r="C821" s="359" t="s">
        <v>1111</v>
      </c>
      <c r="D821" s="358" t="s">
        <v>17</v>
      </c>
      <c r="E821" s="360">
        <v>3</v>
      </c>
      <c r="F821" s="1245"/>
      <c r="G821" s="362">
        <f t="shared" si="31"/>
        <v>0</v>
      </c>
    </row>
    <row r="822" spans="1:7" ht="12.75" customHeight="1" thickBot="1">
      <c r="A822" s="369"/>
      <c r="G822" s="877"/>
    </row>
    <row r="823" spans="1:7" ht="16.5" customHeight="1" thickBot="1">
      <c r="A823" s="891"/>
      <c r="B823" s="872"/>
      <c r="C823" s="873" t="s">
        <v>3369</v>
      </c>
      <c r="D823" s="872"/>
      <c r="E823" s="872"/>
      <c r="F823" s="872"/>
      <c r="G823" s="892">
        <f>SUM(G809:G822)</f>
        <v>0</v>
      </c>
    </row>
    <row r="824" spans="1:7" ht="21" thickBot="1">
      <c r="A824" s="1416" t="s">
        <v>135</v>
      </c>
      <c r="B824" s="1417"/>
      <c r="C824" s="1417"/>
      <c r="D824" s="1418"/>
      <c r="E824" s="1434">
        <f>SUM(G823,G805,G758,G736,G714,G683,G651,G618,G585,G562,G522,G490,G458,G428,G398,G372,G351,G320,G290,G261,G232,G201,G181,G147,G117,G87,G58,G30)</f>
        <v>0</v>
      </c>
      <c r="F824" s="1435"/>
      <c r="G824" s="1436"/>
    </row>
  </sheetData>
  <sheetProtection algorithmName="SHA-512" hashValue="hZCH62Hsapb4C+XclHUgoSrH7WYQbpbek+E/Kptg2YmI/JCloV4fl+RQRtfJkl2LXkLvEoNrrErvbyMyoV8evw==" saltValue="UqfKMxGv9IPm3v3L3Z/ZYg==" spinCount="100000" sheet="1" objects="1" scenarios="1" selectLockedCells="1"/>
  <mergeCells count="3">
    <mergeCell ref="A1:F1"/>
    <mergeCell ref="A824:D824"/>
    <mergeCell ref="E824:G824"/>
  </mergeCells>
  <printOptions/>
  <pageMargins left="0.7" right="0.7" top="0.787401575" bottom="0.7874015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30"/>
  <sheetViews>
    <sheetView workbookViewId="0" topLeftCell="A1">
      <pane ySplit="2" topLeftCell="A55" activePane="bottomLeft" state="frozen"/>
      <selection pane="bottomLeft" activeCell="F118" sqref="F118"/>
    </sheetView>
  </sheetViews>
  <sheetFormatPr defaultColWidth="9.140625" defaultRowHeight="12.75"/>
  <cols>
    <col min="1" max="1" width="5.28125" style="0" bestFit="1" customWidth="1"/>
    <col min="2" max="2" width="22.57421875" style="0" customWidth="1"/>
    <col min="3" max="3" width="75.00390625" style="0" bestFit="1" customWidth="1"/>
    <col min="4" max="4" width="6.00390625" style="0" customWidth="1"/>
    <col min="5" max="5" width="9.7109375" style="0" customWidth="1"/>
    <col min="6" max="7" width="11.28125" style="115" customWidth="1"/>
    <col min="8" max="8" width="14.28125" style="115" customWidth="1"/>
    <col min="9" max="9" width="17.140625" style="106" hidden="1" customWidth="1"/>
  </cols>
  <sheetData>
    <row r="1" spans="1:9" ht="27.95" customHeight="1" thickBot="1">
      <c r="A1" s="343"/>
      <c r="B1" s="1439" t="s">
        <v>776</v>
      </c>
      <c r="C1" s="1439"/>
      <c r="D1" s="1439"/>
      <c r="E1" s="1439"/>
      <c r="F1" s="1439"/>
      <c r="G1" s="1439"/>
      <c r="H1" s="1439"/>
      <c r="I1" s="1439"/>
    </row>
    <row r="2" spans="1:9" s="347" customFormat="1" ht="26.25" thickBot="1">
      <c r="A2" s="345" t="s">
        <v>761</v>
      </c>
      <c r="B2" s="110" t="s">
        <v>755</v>
      </c>
      <c r="C2" s="110" t="s">
        <v>756</v>
      </c>
      <c r="D2" s="110" t="s">
        <v>762</v>
      </c>
      <c r="E2" s="111" t="s">
        <v>763</v>
      </c>
      <c r="F2" s="346" t="s">
        <v>757</v>
      </c>
      <c r="G2" s="346" t="s">
        <v>758</v>
      </c>
      <c r="H2" s="346" t="s">
        <v>759</v>
      </c>
      <c r="I2" s="112" t="s">
        <v>760</v>
      </c>
    </row>
    <row r="3" spans="1:9" ht="15.75">
      <c r="A3" s="93"/>
      <c r="B3" s="94"/>
      <c r="C3" s="95" t="s">
        <v>609</v>
      </c>
      <c r="D3" s="92"/>
      <c r="E3" s="90"/>
      <c r="F3" s="91"/>
      <c r="G3" s="91"/>
      <c r="H3" s="96">
        <f>SUM(H10:H40)</f>
        <v>0</v>
      </c>
      <c r="I3" s="107"/>
    </row>
    <row r="4" spans="1:9" ht="15.75">
      <c r="A4" s="93"/>
      <c r="B4" s="94"/>
      <c r="C4" s="95" t="s">
        <v>610</v>
      </c>
      <c r="D4" s="92"/>
      <c r="E4" s="90"/>
      <c r="F4" s="91"/>
      <c r="G4" s="91"/>
      <c r="H4" s="96">
        <f>SUM(H42:H70)</f>
        <v>0</v>
      </c>
      <c r="I4" s="107"/>
    </row>
    <row r="5" spans="1:9" ht="15.75">
      <c r="A5" s="93"/>
      <c r="B5" s="94"/>
      <c r="C5" s="95" t="s">
        <v>611</v>
      </c>
      <c r="D5" s="92"/>
      <c r="E5" s="90"/>
      <c r="F5" s="91"/>
      <c r="G5" s="91"/>
      <c r="H5" s="96">
        <f>SUM(H72:H80)</f>
        <v>0</v>
      </c>
      <c r="I5" s="107"/>
    </row>
    <row r="6" spans="1:9" ht="15.75">
      <c r="A6" s="93"/>
      <c r="B6" s="94"/>
      <c r="C6" s="95" t="s">
        <v>612</v>
      </c>
      <c r="D6" s="92"/>
      <c r="E6" s="90"/>
      <c r="F6" s="91"/>
      <c r="G6" s="91"/>
      <c r="H6" s="96">
        <f>SUM(H82:H82)</f>
        <v>0</v>
      </c>
      <c r="I6" s="108"/>
    </row>
    <row r="7" spans="1:9" ht="15.75">
      <c r="A7" s="93"/>
      <c r="B7" s="94"/>
      <c r="C7" s="95" t="s">
        <v>613</v>
      </c>
      <c r="D7" s="92"/>
      <c r="E7" s="90"/>
      <c r="F7" s="91"/>
      <c r="G7" s="91"/>
      <c r="H7" s="96">
        <f>SUM(H84:H106)</f>
        <v>0</v>
      </c>
      <c r="I7" s="108"/>
    </row>
    <row r="8" spans="1:9" ht="15.75">
      <c r="A8" s="93"/>
      <c r="B8" s="94"/>
      <c r="C8" s="95" t="s">
        <v>614</v>
      </c>
      <c r="D8" s="92"/>
      <c r="E8" s="90"/>
      <c r="F8" s="91"/>
      <c r="G8" s="91"/>
      <c r="H8" s="96">
        <f>SUM(H108:H123)</f>
        <v>0</v>
      </c>
      <c r="I8" s="108"/>
    </row>
    <row r="9" spans="1:9" ht="15.75">
      <c r="A9" s="93"/>
      <c r="B9" s="97"/>
      <c r="C9" s="95" t="s">
        <v>615</v>
      </c>
      <c r="D9" s="98"/>
      <c r="E9" s="99"/>
      <c r="F9" s="114"/>
      <c r="G9" s="114"/>
      <c r="H9" s="114"/>
      <c r="I9" s="109"/>
    </row>
    <row r="10" spans="1:9" ht="14.25">
      <c r="A10" s="100">
        <v>1</v>
      </c>
      <c r="B10" s="101"/>
      <c r="C10" s="102" t="s">
        <v>3384</v>
      </c>
      <c r="D10" s="99" t="s">
        <v>15</v>
      </c>
      <c r="E10" s="99">
        <v>2</v>
      </c>
      <c r="F10" s="1246"/>
      <c r="G10" s="1246"/>
      <c r="H10" s="113">
        <f aca="true" t="shared" si="0" ref="H10:H40">E10*(F10+G10)</f>
        <v>0</v>
      </c>
      <c r="I10" s="109" t="s">
        <v>616</v>
      </c>
    </row>
    <row r="11" spans="1:9" ht="25.5">
      <c r="A11" s="100">
        <v>2</v>
      </c>
      <c r="B11" s="101"/>
      <c r="C11" s="102" t="s">
        <v>617</v>
      </c>
      <c r="D11" s="99" t="s">
        <v>15</v>
      </c>
      <c r="E11" s="99">
        <v>1</v>
      </c>
      <c r="F11" s="1246"/>
      <c r="G11" s="1246"/>
      <c r="H11" s="113">
        <f t="shared" si="0"/>
        <v>0</v>
      </c>
      <c r="I11" s="109" t="s">
        <v>618</v>
      </c>
    </row>
    <row r="12" spans="1:9" ht="25.5">
      <c r="A12" s="100">
        <v>3</v>
      </c>
      <c r="B12" s="101"/>
      <c r="C12" s="102" t="s">
        <v>619</v>
      </c>
      <c r="D12" s="99" t="s">
        <v>15</v>
      </c>
      <c r="E12" s="99">
        <v>1</v>
      </c>
      <c r="F12" s="1246"/>
      <c r="G12" s="1246"/>
      <c r="H12" s="113">
        <f t="shared" si="0"/>
        <v>0</v>
      </c>
      <c r="I12" s="109" t="s">
        <v>616</v>
      </c>
    </row>
    <row r="13" spans="1:9" ht="25.5">
      <c r="A13" s="100">
        <v>4</v>
      </c>
      <c r="B13" s="101"/>
      <c r="C13" s="102" t="s">
        <v>620</v>
      </c>
      <c r="D13" s="99" t="s">
        <v>15</v>
      </c>
      <c r="E13" s="99">
        <v>2</v>
      </c>
      <c r="F13" s="1246"/>
      <c r="G13" s="1246"/>
      <c r="H13" s="113">
        <f t="shared" si="0"/>
        <v>0</v>
      </c>
      <c r="I13" s="109" t="s">
        <v>616</v>
      </c>
    </row>
    <row r="14" spans="1:9" ht="25.5">
      <c r="A14" s="100">
        <v>5</v>
      </c>
      <c r="B14" s="101"/>
      <c r="C14" s="102" t="s">
        <v>621</v>
      </c>
      <c r="D14" s="99" t="s">
        <v>15</v>
      </c>
      <c r="E14" s="99">
        <v>2</v>
      </c>
      <c r="F14" s="1246"/>
      <c r="G14" s="1246"/>
      <c r="H14" s="113">
        <f t="shared" si="0"/>
        <v>0</v>
      </c>
      <c r="I14" s="109" t="s">
        <v>616</v>
      </c>
    </row>
    <row r="15" spans="1:9" ht="25.5">
      <c r="A15" s="100">
        <v>6</v>
      </c>
      <c r="B15" s="101"/>
      <c r="C15" s="102" t="s">
        <v>622</v>
      </c>
      <c r="D15" s="99" t="s">
        <v>15</v>
      </c>
      <c r="E15" s="99">
        <v>1</v>
      </c>
      <c r="F15" s="1246"/>
      <c r="G15" s="1246"/>
      <c r="H15" s="113">
        <f t="shared" si="0"/>
        <v>0</v>
      </c>
      <c r="I15" s="109" t="s">
        <v>616</v>
      </c>
    </row>
    <row r="16" spans="1:9" ht="25.5">
      <c r="A16" s="100">
        <v>7</v>
      </c>
      <c r="B16" s="101"/>
      <c r="C16" s="102" t="s">
        <v>623</v>
      </c>
      <c r="D16" s="99" t="s">
        <v>15</v>
      </c>
      <c r="E16" s="99">
        <v>3</v>
      </c>
      <c r="F16" s="1246"/>
      <c r="G16" s="1246"/>
      <c r="H16" s="113">
        <f t="shared" si="0"/>
        <v>0</v>
      </c>
      <c r="I16" s="109" t="s">
        <v>624</v>
      </c>
    </row>
    <row r="17" spans="1:9" ht="25.5">
      <c r="A17" s="100">
        <v>8</v>
      </c>
      <c r="B17" s="101" t="s">
        <v>3385</v>
      </c>
      <c r="C17" s="102" t="s">
        <v>625</v>
      </c>
      <c r="D17" s="99" t="s">
        <v>15</v>
      </c>
      <c r="E17" s="99">
        <v>205</v>
      </c>
      <c r="F17" s="1246"/>
      <c r="G17" s="1246"/>
      <c r="H17" s="113">
        <f t="shared" si="0"/>
        <v>0</v>
      </c>
      <c r="I17" s="109" t="s">
        <v>626</v>
      </c>
    </row>
    <row r="18" spans="1:9" ht="25.5">
      <c r="A18" s="100">
        <v>9</v>
      </c>
      <c r="B18" s="101"/>
      <c r="C18" s="102" t="s">
        <v>627</v>
      </c>
      <c r="D18" s="99" t="s">
        <v>15</v>
      </c>
      <c r="E18" s="99">
        <v>7</v>
      </c>
      <c r="F18" s="1246"/>
      <c r="G18" s="1246"/>
      <c r="H18" s="113">
        <f t="shared" si="0"/>
        <v>0</v>
      </c>
      <c r="I18" s="109" t="s">
        <v>616</v>
      </c>
    </row>
    <row r="19" spans="1:9" ht="25.5">
      <c r="A19" s="100">
        <v>10</v>
      </c>
      <c r="B19" s="101"/>
      <c r="C19" s="102" t="s">
        <v>628</v>
      </c>
      <c r="D19" s="99" t="s">
        <v>15</v>
      </c>
      <c r="E19" s="99">
        <v>1</v>
      </c>
      <c r="F19" s="1246"/>
      <c r="G19" s="1246"/>
      <c r="H19" s="113">
        <f t="shared" si="0"/>
        <v>0</v>
      </c>
      <c r="I19" s="109" t="s">
        <v>616</v>
      </c>
    </row>
    <row r="20" spans="1:9" ht="25.5">
      <c r="A20" s="100">
        <v>11</v>
      </c>
      <c r="B20" s="101"/>
      <c r="C20" s="102" t="s">
        <v>629</v>
      </c>
      <c r="D20" s="99" t="s">
        <v>15</v>
      </c>
      <c r="E20" s="99">
        <v>2</v>
      </c>
      <c r="F20" s="1246"/>
      <c r="G20" s="1246"/>
      <c r="H20" s="113">
        <f t="shared" si="0"/>
        <v>0</v>
      </c>
      <c r="I20" s="109" t="s">
        <v>616</v>
      </c>
    </row>
    <row r="21" spans="1:9" ht="25.5">
      <c r="A21" s="100">
        <v>12</v>
      </c>
      <c r="B21" s="101"/>
      <c r="C21" s="102" t="s">
        <v>630</v>
      </c>
      <c r="D21" s="99" t="s">
        <v>15</v>
      </c>
      <c r="E21" s="99">
        <v>10</v>
      </c>
      <c r="F21" s="1246"/>
      <c r="G21" s="1246"/>
      <c r="H21" s="113">
        <f t="shared" si="0"/>
        <v>0</v>
      </c>
      <c r="I21" s="109" t="s">
        <v>616</v>
      </c>
    </row>
    <row r="22" spans="1:9" ht="25.5">
      <c r="A22" s="100">
        <v>13</v>
      </c>
      <c r="B22" s="101"/>
      <c r="C22" s="102" t="s">
        <v>631</v>
      </c>
      <c r="D22" s="99" t="s">
        <v>15</v>
      </c>
      <c r="E22" s="99">
        <v>1</v>
      </c>
      <c r="F22" s="1246"/>
      <c r="G22" s="1246"/>
      <c r="H22" s="113">
        <f t="shared" si="0"/>
        <v>0</v>
      </c>
      <c r="I22" s="109" t="s">
        <v>616</v>
      </c>
    </row>
    <row r="23" spans="1:9" ht="25.5">
      <c r="A23" s="100">
        <v>14</v>
      </c>
      <c r="B23" s="101"/>
      <c r="C23" s="102" t="s">
        <v>632</v>
      </c>
      <c r="D23" s="99" t="s">
        <v>15</v>
      </c>
      <c r="E23" s="99">
        <v>1</v>
      </c>
      <c r="F23" s="1246"/>
      <c r="G23" s="1246"/>
      <c r="H23" s="113">
        <f t="shared" si="0"/>
        <v>0</v>
      </c>
      <c r="I23" s="109" t="s">
        <v>616</v>
      </c>
    </row>
    <row r="24" spans="1:9" ht="25.5">
      <c r="A24" s="100">
        <v>15</v>
      </c>
      <c r="B24" s="101"/>
      <c r="C24" s="102" t="s">
        <v>633</v>
      </c>
      <c r="D24" s="99" t="s">
        <v>15</v>
      </c>
      <c r="E24" s="99">
        <v>4</v>
      </c>
      <c r="F24" s="1246"/>
      <c r="G24" s="1246"/>
      <c r="H24" s="113">
        <f t="shared" si="0"/>
        <v>0</v>
      </c>
      <c r="I24" s="109" t="s">
        <v>616</v>
      </c>
    </row>
    <row r="25" spans="1:9" ht="25.5">
      <c r="A25" s="100">
        <v>16</v>
      </c>
      <c r="B25" s="101"/>
      <c r="C25" s="102" t="s">
        <v>634</v>
      </c>
      <c r="D25" s="99" t="s">
        <v>15</v>
      </c>
      <c r="E25" s="99">
        <v>3</v>
      </c>
      <c r="F25" s="1246"/>
      <c r="G25" s="1246"/>
      <c r="H25" s="113">
        <f t="shared" si="0"/>
        <v>0</v>
      </c>
      <c r="I25" s="109" t="s">
        <v>616</v>
      </c>
    </row>
    <row r="26" spans="1:9" ht="25.5">
      <c r="A26" s="100">
        <v>17</v>
      </c>
      <c r="B26" s="101"/>
      <c r="C26" s="102" t="s">
        <v>635</v>
      </c>
      <c r="D26" s="99" t="s">
        <v>15</v>
      </c>
      <c r="E26" s="99">
        <v>1</v>
      </c>
      <c r="F26" s="1246"/>
      <c r="G26" s="1246"/>
      <c r="H26" s="113">
        <f t="shared" si="0"/>
        <v>0</v>
      </c>
      <c r="I26" s="109" t="s">
        <v>616</v>
      </c>
    </row>
    <row r="27" spans="1:9" ht="25.5">
      <c r="A27" s="100">
        <v>18</v>
      </c>
      <c r="B27" s="101"/>
      <c r="C27" s="102" t="s">
        <v>636</v>
      </c>
      <c r="D27" s="99" t="s">
        <v>15</v>
      </c>
      <c r="E27" s="99">
        <v>3</v>
      </c>
      <c r="F27" s="1246"/>
      <c r="G27" s="1246"/>
      <c r="H27" s="113">
        <f t="shared" si="0"/>
        <v>0</v>
      </c>
      <c r="I27" s="109" t="s">
        <v>616</v>
      </c>
    </row>
    <row r="28" spans="1:9" ht="25.5">
      <c r="A28" s="100">
        <v>19</v>
      </c>
      <c r="B28" s="101"/>
      <c r="C28" s="102" t="s">
        <v>637</v>
      </c>
      <c r="D28" s="99" t="s">
        <v>15</v>
      </c>
      <c r="E28" s="99">
        <v>1</v>
      </c>
      <c r="F28" s="1246"/>
      <c r="G28" s="1246"/>
      <c r="H28" s="113">
        <f t="shared" si="0"/>
        <v>0</v>
      </c>
      <c r="I28" s="109" t="s">
        <v>616</v>
      </c>
    </row>
    <row r="29" spans="1:9" ht="25.5">
      <c r="A29" s="100">
        <v>20</v>
      </c>
      <c r="B29" s="101"/>
      <c r="C29" s="102" t="s">
        <v>638</v>
      </c>
      <c r="D29" s="99" t="s">
        <v>15</v>
      </c>
      <c r="E29" s="99">
        <v>5</v>
      </c>
      <c r="F29" s="1246"/>
      <c r="G29" s="1246"/>
      <c r="H29" s="113">
        <f t="shared" si="0"/>
        <v>0</v>
      </c>
      <c r="I29" s="109" t="s">
        <v>616</v>
      </c>
    </row>
    <row r="30" spans="1:9" ht="25.5">
      <c r="A30" s="100">
        <v>21</v>
      </c>
      <c r="B30" s="101"/>
      <c r="C30" s="102" t="s">
        <v>639</v>
      </c>
      <c r="D30" s="99" t="s">
        <v>15</v>
      </c>
      <c r="E30" s="99">
        <v>2</v>
      </c>
      <c r="F30" s="1246"/>
      <c r="G30" s="1246"/>
      <c r="H30" s="113">
        <f t="shared" si="0"/>
        <v>0</v>
      </c>
      <c r="I30" s="109" t="s">
        <v>616</v>
      </c>
    </row>
    <row r="31" spans="1:9" ht="25.5">
      <c r="A31" s="100">
        <v>22</v>
      </c>
      <c r="B31" s="101"/>
      <c r="C31" s="102" t="s">
        <v>640</v>
      </c>
      <c r="D31" s="99" t="s">
        <v>15</v>
      </c>
      <c r="E31" s="99">
        <v>1</v>
      </c>
      <c r="F31" s="1246"/>
      <c r="G31" s="1246"/>
      <c r="H31" s="113">
        <f t="shared" si="0"/>
        <v>0</v>
      </c>
      <c r="I31" s="109" t="s">
        <v>616</v>
      </c>
    </row>
    <row r="32" spans="1:9" ht="25.5">
      <c r="A32" s="100">
        <v>23</v>
      </c>
      <c r="B32" s="101"/>
      <c r="C32" s="102" t="s">
        <v>641</v>
      </c>
      <c r="D32" s="99" t="s">
        <v>15</v>
      </c>
      <c r="E32" s="99">
        <v>1</v>
      </c>
      <c r="F32" s="1246"/>
      <c r="G32" s="1246"/>
      <c r="H32" s="113">
        <f t="shared" si="0"/>
        <v>0</v>
      </c>
      <c r="I32" s="109" t="s">
        <v>616</v>
      </c>
    </row>
    <row r="33" spans="1:9" ht="25.5">
      <c r="A33" s="100">
        <v>24</v>
      </c>
      <c r="B33" s="101"/>
      <c r="C33" s="102" t="s">
        <v>642</v>
      </c>
      <c r="D33" s="99" t="s">
        <v>15</v>
      </c>
      <c r="E33" s="99">
        <v>1</v>
      </c>
      <c r="F33" s="1246"/>
      <c r="G33" s="1246"/>
      <c r="H33" s="113">
        <f t="shared" si="0"/>
        <v>0</v>
      </c>
      <c r="I33" s="109" t="s">
        <v>643</v>
      </c>
    </row>
    <row r="34" spans="1:9" ht="25.5">
      <c r="A34" s="100">
        <v>25</v>
      </c>
      <c r="B34" s="101"/>
      <c r="C34" s="102" t="s">
        <v>644</v>
      </c>
      <c r="D34" s="99" t="s">
        <v>15</v>
      </c>
      <c r="E34" s="99">
        <v>1</v>
      </c>
      <c r="F34" s="1246"/>
      <c r="G34" s="1246"/>
      <c r="H34" s="113">
        <f t="shared" si="0"/>
        <v>0</v>
      </c>
      <c r="I34" s="109" t="s">
        <v>643</v>
      </c>
    </row>
    <row r="35" spans="1:9" ht="25.5">
      <c r="A35" s="100">
        <v>26</v>
      </c>
      <c r="B35" s="102" t="s">
        <v>3386</v>
      </c>
      <c r="C35" s="102" t="s">
        <v>645</v>
      </c>
      <c r="D35" s="99" t="s">
        <v>15</v>
      </c>
      <c r="E35" s="99">
        <v>2</v>
      </c>
      <c r="F35" s="1246"/>
      <c r="G35" s="1246"/>
      <c r="H35" s="113">
        <f t="shared" si="0"/>
        <v>0</v>
      </c>
      <c r="I35" s="109" t="s">
        <v>646</v>
      </c>
    </row>
    <row r="36" spans="1:9" ht="25.5">
      <c r="A36" s="100">
        <v>27</v>
      </c>
      <c r="B36" s="102" t="s">
        <v>3387</v>
      </c>
      <c r="C36" s="102" t="s">
        <v>647</v>
      </c>
      <c r="D36" s="99" t="s">
        <v>15</v>
      </c>
      <c r="E36" s="99">
        <v>2</v>
      </c>
      <c r="F36" s="1246"/>
      <c r="G36" s="1246"/>
      <c r="H36" s="113">
        <f t="shared" si="0"/>
        <v>0</v>
      </c>
      <c r="I36" s="109" t="s">
        <v>646</v>
      </c>
    </row>
    <row r="37" spans="1:9" ht="25.5">
      <c r="A37" s="100">
        <v>28</v>
      </c>
      <c r="B37" s="101"/>
      <c r="C37" s="102" t="s">
        <v>648</v>
      </c>
      <c r="D37" s="99" t="s">
        <v>15</v>
      </c>
      <c r="E37" s="99">
        <v>1</v>
      </c>
      <c r="F37" s="1246"/>
      <c r="G37" s="1246"/>
      <c r="H37" s="113">
        <f t="shared" si="0"/>
        <v>0</v>
      </c>
      <c r="I37" s="109" t="s">
        <v>649</v>
      </c>
    </row>
    <row r="38" spans="1:9" ht="25.5">
      <c r="A38" s="100">
        <v>29</v>
      </c>
      <c r="B38" s="101"/>
      <c r="C38" s="102" t="s">
        <v>650</v>
      </c>
      <c r="D38" s="99" t="s">
        <v>15</v>
      </c>
      <c r="E38" s="99">
        <v>1</v>
      </c>
      <c r="F38" s="1246"/>
      <c r="G38" s="1246"/>
      <c r="H38" s="113">
        <f t="shared" si="0"/>
        <v>0</v>
      </c>
      <c r="I38" s="109" t="s">
        <v>649</v>
      </c>
    </row>
    <row r="39" spans="1:9" ht="14.25">
      <c r="A39" s="100">
        <v>30</v>
      </c>
      <c r="B39" s="101"/>
      <c r="C39" s="102" t="s">
        <v>651</v>
      </c>
      <c r="D39" s="99" t="s">
        <v>15</v>
      </c>
      <c r="E39" s="99">
        <v>1</v>
      </c>
      <c r="F39" s="1246"/>
      <c r="G39" s="1246"/>
      <c r="H39" s="113">
        <f t="shared" si="0"/>
        <v>0</v>
      </c>
      <c r="I39" s="109" t="s">
        <v>649</v>
      </c>
    </row>
    <row r="40" spans="1:9" ht="25.5">
      <c r="A40" s="100">
        <v>31</v>
      </c>
      <c r="B40" s="101" t="s">
        <v>652</v>
      </c>
      <c r="C40" s="102" t="s">
        <v>653</v>
      </c>
      <c r="D40" s="99" t="s">
        <v>15</v>
      </c>
      <c r="E40" s="99">
        <v>1</v>
      </c>
      <c r="F40" s="1246"/>
      <c r="G40" s="1246"/>
      <c r="H40" s="113">
        <f t="shared" si="0"/>
        <v>0</v>
      </c>
      <c r="I40" s="109" t="s">
        <v>654</v>
      </c>
    </row>
    <row r="41" spans="1:9" ht="15.75">
      <c r="A41" s="93"/>
      <c r="B41" s="97"/>
      <c r="C41" s="95" t="s">
        <v>655</v>
      </c>
      <c r="D41" s="98"/>
      <c r="E41" s="99"/>
      <c r="F41" s="1247"/>
      <c r="G41" s="1247"/>
      <c r="H41" s="113"/>
      <c r="I41" s="109"/>
    </row>
    <row r="42" spans="1:9" ht="25.5">
      <c r="A42" s="100">
        <v>32</v>
      </c>
      <c r="B42" s="101"/>
      <c r="C42" s="102" t="s">
        <v>656</v>
      </c>
      <c r="D42" s="99" t="s">
        <v>15</v>
      </c>
      <c r="E42" s="99">
        <v>1</v>
      </c>
      <c r="F42" s="1246"/>
      <c r="G42" s="1246"/>
      <c r="H42" s="113">
        <f aca="true" t="shared" si="1" ref="H42:H70">E42*(F42+G42)</f>
        <v>0</v>
      </c>
      <c r="I42" s="109" t="s">
        <v>657</v>
      </c>
    </row>
    <row r="43" spans="1:9" ht="25.5">
      <c r="A43" s="100">
        <v>33</v>
      </c>
      <c r="B43" s="101"/>
      <c r="C43" s="102" t="s">
        <v>658</v>
      </c>
      <c r="D43" s="99" t="s">
        <v>15</v>
      </c>
      <c r="E43" s="99">
        <v>1</v>
      </c>
      <c r="F43" s="1246"/>
      <c r="G43" s="1246"/>
      <c r="H43" s="113">
        <f t="shared" si="1"/>
        <v>0</v>
      </c>
      <c r="I43" s="109" t="s">
        <v>657</v>
      </c>
    </row>
    <row r="44" spans="1:9" ht="25.5">
      <c r="A44" s="100">
        <v>34</v>
      </c>
      <c r="B44" s="101"/>
      <c r="C44" s="102" t="s">
        <v>659</v>
      </c>
      <c r="D44" s="99" t="s">
        <v>15</v>
      </c>
      <c r="E44" s="99">
        <v>1</v>
      </c>
      <c r="F44" s="1246"/>
      <c r="G44" s="1246"/>
      <c r="H44" s="113">
        <f t="shared" si="1"/>
        <v>0</v>
      </c>
      <c r="I44" s="109" t="s">
        <v>657</v>
      </c>
    </row>
    <row r="45" spans="1:9" ht="25.5">
      <c r="A45" s="100">
        <v>35</v>
      </c>
      <c r="B45" s="101"/>
      <c r="C45" s="102" t="s">
        <v>660</v>
      </c>
      <c r="D45" s="99" t="s">
        <v>15</v>
      </c>
      <c r="E45" s="99">
        <v>1</v>
      </c>
      <c r="F45" s="1246"/>
      <c r="G45" s="1246"/>
      <c r="H45" s="113">
        <f t="shared" si="1"/>
        <v>0</v>
      </c>
      <c r="I45" s="109" t="s">
        <v>661</v>
      </c>
    </row>
    <row r="46" spans="1:9" ht="25.5">
      <c r="A46" s="100">
        <v>36</v>
      </c>
      <c r="B46" s="101"/>
      <c r="C46" s="102" t="s">
        <v>662</v>
      </c>
      <c r="D46" s="99" t="s">
        <v>15</v>
      </c>
      <c r="E46" s="99">
        <v>1</v>
      </c>
      <c r="F46" s="1246"/>
      <c r="G46" s="1246"/>
      <c r="H46" s="113">
        <f t="shared" si="1"/>
        <v>0</v>
      </c>
      <c r="I46" s="109" t="s">
        <v>663</v>
      </c>
    </row>
    <row r="47" spans="1:9" ht="38.25">
      <c r="A47" s="100">
        <v>37</v>
      </c>
      <c r="B47" s="101" t="s">
        <v>664</v>
      </c>
      <c r="C47" s="102" t="s">
        <v>665</v>
      </c>
      <c r="D47" s="99" t="s">
        <v>15</v>
      </c>
      <c r="E47" s="99">
        <v>3</v>
      </c>
      <c r="F47" s="1246"/>
      <c r="G47" s="1246"/>
      <c r="H47" s="113">
        <f t="shared" si="1"/>
        <v>0</v>
      </c>
      <c r="I47" s="109" t="s">
        <v>666</v>
      </c>
    </row>
    <row r="48" spans="1:9" ht="38.25">
      <c r="A48" s="100">
        <v>38</v>
      </c>
      <c r="B48" s="102" t="s">
        <v>3390</v>
      </c>
      <c r="C48" s="102" t="s">
        <v>667</v>
      </c>
      <c r="D48" s="99" t="s">
        <v>15</v>
      </c>
      <c r="E48" s="99">
        <v>3</v>
      </c>
      <c r="F48" s="1246"/>
      <c r="G48" s="1246"/>
      <c r="H48" s="113">
        <f t="shared" si="1"/>
        <v>0</v>
      </c>
      <c r="I48" s="109" t="s">
        <v>666</v>
      </c>
    </row>
    <row r="49" spans="1:9" ht="25.5">
      <c r="A49" s="100">
        <v>39</v>
      </c>
      <c r="B49" s="101"/>
      <c r="C49" s="102" t="s">
        <v>668</v>
      </c>
      <c r="D49" s="99" t="s">
        <v>15</v>
      </c>
      <c r="E49" s="99">
        <v>1</v>
      </c>
      <c r="F49" s="1246"/>
      <c r="G49" s="1246"/>
      <c r="H49" s="113">
        <f t="shared" si="1"/>
        <v>0</v>
      </c>
      <c r="I49" s="109" t="s">
        <v>669</v>
      </c>
    </row>
    <row r="50" spans="1:9" ht="25.5">
      <c r="A50" s="100">
        <v>40</v>
      </c>
      <c r="B50" s="101"/>
      <c r="C50" s="102" t="s">
        <v>670</v>
      </c>
      <c r="D50" s="99" t="s">
        <v>15</v>
      </c>
      <c r="E50" s="99">
        <v>2</v>
      </c>
      <c r="F50" s="1246"/>
      <c r="G50" s="1246"/>
      <c r="H50" s="113">
        <f t="shared" si="1"/>
        <v>0</v>
      </c>
      <c r="I50" s="109" t="s">
        <v>669</v>
      </c>
    </row>
    <row r="51" spans="1:9" ht="25.5">
      <c r="A51" s="100">
        <v>41</v>
      </c>
      <c r="B51" s="101"/>
      <c r="C51" s="102" t="s">
        <v>3388</v>
      </c>
      <c r="D51" s="99" t="s">
        <v>15</v>
      </c>
      <c r="E51" s="99">
        <v>1</v>
      </c>
      <c r="F51" s="1246"/>
      <c r="G51" s="1246"/>
      <c r="H51" s="113">
        <f t="shared" si="1"/>
        <v>0</v>
      </c>
      <c r="I51" s="109" t="s">
        <v>616</v>
      </c>
    </row>
    <row r="52" spans="1:9" ht="25.5">
      <c r="A52" s="100">
        <v>42</v>
      </c>
      <c r="B52" s="101"/>
      <c r="C52" s="102" t="s">
        <v>671</v>
      </c>
      <c r="D52" s="99" t="s">
        <v>15</v>
      </c>
      <c r="E52" s="99">
        <v>1</v>
      </c>
      <c r="F52" s="1246"/>
      <c r="G52" s="1246"/>
      <c r="H52" s="113">
        <f t="shared" si="1"/>
        <v>0</v>
      </c>
      <c r="I52" s="109" t="s">
        <v>616</v>
      </c>
    </row>
    <row r="53" spans="1:9" ht="25.5">
      <c r="A53" s="100">
        <v>43</v>
      </c>
      <c r="B53" s="101"/>
      <c r="C53" s="102" t="s">
        <v>3389</v>
      </c>
      <c r="D53" s="99" t="s">
        <v>15</v>
      </c>
      <c r="E53" s="99">
        <v>3</v>
      </c>
      <c r="F53" s="1246"/>
      <c r="G53" s="1246"/>
      <c r="H53" s="113">
        <f t="shared" si="1"/>
        <v>0</v>
      </c>
      <c r="I53" s="109" t="s">
        <v>616</v>
      </c>
    </row>
    <row r="54" spans="1:9" ht="25.5">
      <c r="A54" s="100">
        <v>44</v>
      </c>
      <c r="B54" s="101"/>
      <c r="C54" s="102" t="s">
        <v>672</v>
      </c>
      <c r="D54" s="99" t="s">
        <v>15</v>
      </c>
      <c r="E54" s="99">
        <v>1</v>
      </c>
      <c r="F54" s="1246"/>
      <c r="G54" s="1246"/>
      <c r="H54" s="113">
        <f t="shared" si="1"/>
        <v>0</v>
      </c>
      <c r="I54" s="109" t="s">
        <v>616</v>
      </c>
    </row>
    <row r="55" spans="1:9" ht="25.5">
      <c r="A55" s="100">
        <v>45</v>
      </c>
      <c r="B55" s="101"/>
      <c r="C55" s="102" t="s">
        <v>673</v>
      </c>
      <c r="D55" s="99" t="s">
        <v>15</v>
      </c>
      <c r="E55" s="99">
        <v>1</v>
      </c>
      <c r="F55" s="1246"/>
      <c r="G55" s="1246"/>
      <c r="H55" s="113">
        <f t="shared" si="1"/>
        <v>0</v>
      </c>
      <c r="I55" s="109" t="s">
        <v>674</v>
      </c>
    </row>
    <row r="56" spans="1:9" ht="25.5">
      <c r="A56" s="100">
        <v>46</v>
      </c>
      <c r="B56" s="101"/>
      <c r="C56" s="102" t="s">
        <v>675</v>
      </c>
      <c r="D56" s="99" t="s">
        <v>15</v>
      </c>
      <c r="E56" s="99">
        <v>3</v>
      </c>
      <c r="F56" s="1246"/>
      <c r="G56" s="1246"/>
      <c r="H56" s="113">
        <f t="shared" si="1"/>
        <v>0</v>
      </c>
      <c r="I56" s="109" t="s">
        <v>676</v>
      </c>
    </row>
    <row r="57" spans="1:9" ht="25.5">
      <c r="A57" s="100">
        <v>47</v>
      </c>
      <c r="B57" s="101"/>
      <c r="C57" s="102" t="s">
        <v>677</v>
      </c>
      <c r="D57" s="99" t="s">
        <v>15</v>
      </c>
      <c r="E57" s="99">
        <v>3</v>
      </c>
      <c r="F57" s="1246"/>
      <c r="G57" s="1246"/>
      <c r="H57" s="113">
        <f t="shared" si="1"/>
        <v>0</v>
      </c>
      <c r="I57" s="109" t="s">
        <v>616</v>
      </c>
    </row>
    <row r="58" spans="1:9" ht="25.5">
      <c r="A58" s="100">
        <v>48</v>
      </c>
      <c r="B58" s="101"/>
      <c r="C58" s="102" t="s">
        <v>678</v>
      </c>
      <c r="D58" s="99" t="s">
        <v>15</v>
      </c>
      <c r="E58" s="99">
        <v>3</v>
      </c>
      <c r="F58" s="1246"/>
      <c r="G58" s="1246"/>
      <c r="H58" s="113">
        <f t="shared" si="1"/>
        <v>0</v>
      </c>
      <c r="I58" s="109" t="s">
        <v>616</v>
      </c>
    </row>
    <row r="59" spans="1:9" ht="25.5">
      <c r="A59" s="100">
        <v>49</v>
      </c>
      <c r="B59" s="101"/>
      <c r="C59" s="102" t="s">
        <v>679</v>
      </c>
      <c r="D59" s="99" t="s">
        <v>15</v>
      </c>
      <c r="E59" s="99">
        <v>9</v>
      </c>
      <c r="F59" s="1246"/>
      <c r="G59" s="1246"/>
      <c r="H59" s="113">
        <f t="shared" si="1"/>
        <v>0</v>
      </c>
      <c r="I59" s="109" t="s">
        <v>616</v>
      </c>
    </row>
    <row r="60" spans="1:9" ht="25.5">
      <c r="A60" s="100">
        <v>50</v>
      </c>
      <c r="B60" s="101"/>
      <c r="C60" s="102" t="s">
        <v>680</v>
      </c>
      <c r="D60" s="99" t="s">
        <v>15</v>
      </c>
      <c r="E60" s="99">
        <v>6</v>
      </c>
      <c r="F60" s="1246"/>
      <c r="G60" s="1246"/>
      <c r="H60" s="113">
        <f t="shared" si="1"/>
        <v>0</v>
      </c>
      <c r="I60" s="109" t="s">
        <v>616</v>
      </c>
    </row>
    <row r="61" spans="1:9" ht="25.5">
      <c r="A61" s="100">
        <v>51</v>
      </c>
      <c r="B61" s="101"/>
      <c r="C61" s="102" t="s">
        <v>681</v>
      </c>
      <c r="D61" s="99" t="s">
        <v>15</v>
      </c>
      <c r="E61" s="99">
        <v>8</v>
      </c>
      <c r="F61" s="1246"/>
      <c r="G61" s="1246"/>
      <c r="H61" s="113">
        <f t="shared" si="1"/>
        <v>0</v>
      </c>
      <c r="I61" s="109" t="s">
        <v>616</v>
      </c>
    </row>
    <row r="62" spans="1:9" ht="25.5">
      <c r="A62" s="100">
        <v>52</v>
      </c>
      <c r="B62" s="101"/>
      <c r="C62" s="102" t="s">
        <v>682</v>
      </c>
      <c r="D62" s="99" t="s">
        <v>15</v>
      </c>
      <c r="E62" s="99">
        <v>3</v>
      </c>
      <c r="F62" s="1246"/>
      <c r="G62" s="1246"/>
      <c r="H62" s="113">
        <f t="shared" si="1"/>
        <v>0</v>
      </c>
      <c r="I62" s="109" t="s">
        <v>616</v>
      </c>
    </row>
    <row r="63" spans="1:9" ht="25.5">
      <c r="A63" s="100">
        <v>53</v>
      </c>
      <c r="B63" s="101"/>
      <c r="C63" s="102" t="s">
        <v>683</v>
      </c>
      <c r="D63" s="99" t="s">
        <v>15</v>
      </c>
      <c r="E63" s="99">
        <v>3</v>
      </c>
      <c r="F63" s="1246"/>
      <c r="G63" s="1246"/>
      <c r="H63" s="113">
        <f t="shared" si="1"/>
        <v>0</v>
      </c>
      <c r="I63" s="109" t="s">
        <v>616</v>
      </c>
    </row>
    <row r="64" spans="1:9" ht="33" customHeight="1">
      <c r="A64" s="100">
        <v>54</v>
      </c>
      <c r="B64" s="101" t="s">
        <v>684</v>
      </c>
      <c r="C64" s="102" t="s">
        <v>685</v>
      </c>
      <c r="D64" s="99" t="s">
        <v>15</v>
      </c>
      <c r="E64" s="99">
        <v>8</v>
      </c>
      <c r="F64" s="1246"/>
      <c r="G64" s="1246"/>
      <c r="H64" s="113">
        <f t="shared" si="1"/>
        <v>0</v>
      </c>
      <c r="I64" s="109" t="s">
        <v>666</v>
      </c>
    </row>
    <row r="65" spans="1:9" ht="25.5">
      <c r="A65" s="100">
        <v>55</v>
      </c>
      <c r="B65" s="101" t="s">
        <v>686</v>
      </c>
      <c r="C65" s="102" t="s">
        <v>687</v>
      </c>
      <c r="D65" s="99" t="s">
        <v>15</v>
      </c>
      <c r="E65" s="99">
        <v>2</v>
      </c>
      <c r="F65" s="1246"/>
      <c r="G65" s="1246"/>
      <c r="H65" s="113">
        <f t="shared" si="1"/>
        <v>0</v>
      </c>
      <c r="I65" s="109" t="s">
        <v>666</v>
      </c>
    </row>
    <row r="66" spans="1:9" ht="25.5">
      <c r="A66" s="100">
        <v>56</v>
      </c>
      <c r="B66" s="101" t="s">
        <v>688</v>
      </c>
      <c r="C66" s="102" t="s">
        <v>689</v>
      </c>
      <c r="D66" s="99" t="s">
        <v>15</v>
      </c>
      <c r="E66" s="99">
        <v>3</v>
      </c>
      <c r="F66" s="1246"/>
      <c r="G66" s="1246"/>
      <c r="H66" s="113">
        <f t="shared" si="1"/>
        <v>0</v>
      </c>
      <c r="I66" s="109" t="s">
        <v>666</v>
      </c>
    </row>
    <row r="67" spans="1:9" ht="25.5">
      <c r="A67" s="100">
        <v>57</v>
      </c>
      <c r="B67" s="101" t="s">
        <v>690</v>
      </c>
      <c r="C67" s="102" t="s">
        <v>691</v>
      </c>
      <c r="D67" s="99" t="s">
        <v>15</v>
      </c>
      <c r="E67" s="99">
        <v>1</v>
      </c>
      <c r="F67" s="1246"/>
      <c r="G67" s="1246"/>
      <c r="H67" s="113">
        <f t="shared" si="1"/>
        <v>0</v>
      </c>
      <c r="I67" s="109" t="s">
        <v>666</v>
      </c>
    </row>
    <row r="68" spans="1:9" ht="25.5">
      <c r="A68" s="100">
        <v>58</v>
      </c>
      <c r="B68" s="102" t="s">
        <v>692</v>
      </c>
      <c r="C68" s="102" t="s">
        <v>693</v>
      </c>
      <c r="D68" s="99" t="s">
        <v>15</v>
      </c>
      <c r="E68" s="99">
        <v>1</v>
      </c>
      <c r="F68" s="1246"/>
      <c r="G68" s="1246"/>
      <c r="H68" s="113">
        <f t="shared" si="1"/>
        <v>0</v>
      </c>
      <c r="I68" s="109" t="s">
        <v>666</v>
      </c>
    </row>
    <row r="69" spans="1:9" ht="25.5">
      <c r="A69" s="100">
        <v>59</v>
      </c>
      <c r="B69" s="102" t="s">
        <v>694</v>
      </c>
      <c r="C69" s="102" t="s">
        <v>695</v>
      </c>
      <c r="D69" s="99" t="s">
        <v>15</v>
      </c>
      <c r="E69" s="99">
        <v>2</v>
      </c>
      <c r="F69" s="1246"/>
      <c r="G69" s="1246"/>
      <c r="H69" s="113">
        <f t="shared" si="1"/>
        <v>0</v>
      </c>
      <c r="I69" s="109" t="s">
        <v>666</v>
      </c>
    </row>
    <row r="70" spans="1:9" ht="25.5">
      <c r="A70" s="100">
        <v>60</v>
      </c>
      <c r="B70" s="101" t="s">
        <v>696</v>
      </c>
      <c r="C70" s="102" t="s">
        <v>697</v>
      </c>
      <c r="D70" s="99" t="s">
        <v>15</v>
      </c>
      <c r="E70" s="99">
        <v>2</v>
      </c>
      <c r="F70" s="1246"/>
      <c r="G70" s="1246"/>
      <c r="H70" s="113">
        <f t="shared" si="1"/>
        <v>0</v>
      </c>
      <c r="I70" s="109" t="s">
        <v>666</v>
      </c>
    </row>
    <row r="71" spans="1:9" ht="15.75">
      <c r="A71" s="93"/>
      <c r="B71" s="97"/>
      <c r="C71" s="95" t="s">
        <v>698</v>
      </c>
      <c r="D71" s="98"/>
      <c r="E71" s="99"/>
      <c r="F71" s="1247"/>
      <c r="G71" s="1247"/>
      <c r="H71" s="113"/>
      <c r="I71" s="109"/>
    </row>
    <row r="72" spans="1:9" ht="25.5">
      <c r="A72" s="100">
        <v>61</v>
      </c>
      <c r="B72" s="101"/>
      <c r="C72" s="894" t="s">
        <v>699</v>
      </c>
      <c r="D72" s="99" t="s">
        <v>15</v>
      </c>
      <c r="E72" s="99">
        <v>26</v>
      </c>
      <c r="F72" s="1246"/>
      <c r="G72" s="1246"/>
      <c r="H72" s="113">
        <f aca="true" t="shared" si="2" ref="H72:H80">E72*(F72+G72)</f>
        <v>0</v>
      </c>
      <c r="I72" s="109" t="s">
        <v>700</v>
      </c>
    </row>
    <row r="73" spans="1:9" ht="14.25">
      <c r="A73" s="100">
        <v>62</v>
      </c>
      <c r="B73" s="101"/>
      <c r="C73" s="893" t="s">
        <v>701</v>
      </c>
      <c r="D73" s="99" t="s">
        <v>15</v>
      </c>
      <c r="E73" s="99">
        <v>26</v>
      </c>
      <c r="F73" s="1246"/>
      <c r="G73" s="1246"/>
      <c r="H73" s="113">
        <f t="shared" si="2"/>
        <v>0</v>
      </c>
      <c r="I73" s="109" t="s">
        <v>700</v>
      </c>
    </row>
    <row r="74" spans="1:9" ht="25.5">
      <c r="A74" s="100">
        <v>63</v>
      </c>
      <c r="B74" s="101"/>
      <c r="C74" s="102" t="s">
        <v>702</v>
      </c>
      <c r="D74" s="99" t="s">
        <v>15</v>
      </c>
      <c r="E74" s="99">
        <v>18</v>
      </c>
      <c r="F74" s="1246"/>
      <c r="G74" s="1246"/>
      <c r="H74" s="113">
        <f t="shared" si="2"/>
        <v>0</v>
      </c>
      <c r="I74" s="109" t="s">
        <v>661</v>
      </c>
    </row>
    <row r="75" spans="1:9" ht="25.5">
      <c r="A75" s="100">
        <v>64</v>
      </c>
      <c r="B75" s="101"/>
      <c r="C75" s="102" t="s">
        <v>703</v>
      </c>
      <c r="D75" s="99" t="s">
        <v>15</v>
      </c>
      <c r="E75" s="99">
        <v>18</v>
      </c>
      <c r="F75" s="1246"/>
      <c r="G75" s="1246"/>
      <c r="H75" s="113">
        <f t="shared" si="2"/>
        <v>0</v>
      </c>
      <c r="I75" s="109" t="s">
        <v>616</v>
      </c>
    </row>
    <row r="76" spans="1:9" ht="14.25">
      <c r="A76" s="100">
        <v>65</v>
      </c>
      <c r="B76" s="101"/>
      <c r="C76" s="102" t="s">
        <v>704</v>
      </c>
      <c r="D76" s="99" t="s">
        <v>15</v>
      </c>
      <c r="E76" s="99">
        <v>58</v>
      </c>
      <c r="F76" s="1246"/>
      <c r="G76" s="1246"/>
      <c r="H76" s="113">
        <f t="shared" si="2"/>
        <v>0</v>
      </c>
      <c r="I76" s="109" t="s">
        <v>705</v>
      </c>
    </row>
    <row r="77" spans="1:9" ht="25.5">
      <c r="A77" s="100">
        <v>66</v>
      </c>
      <c r="B77" s="101"/>
      <c r="C77" s="102" t="s">
        <v>706</v>
      </c>
      <c r="D77" s="99" t="s">
        <v>15</v>
      </c>
      <c r="E77" s="99">
        <v>22</v>
      </c>
      <c r="F77" s="1246"/>
      <c r="G77" s="1246"/>
      <c r="H77" s="113">
        <f t="shared" si="2"/>
        <v>0</v>
      </c>
      <c r="I77" s="109" t="s">
        <v>616</v>
      </c>
    </row>
    <row r="78" spans="1:9" ht="25.5">
      <c r="A78" s="100">
        <v>67</v>
      </c>
      <c r="B78" s="102" t="s">
        <v>3392</v>
      </c>
      <c r="C78" s="102" t="s">
        <v>707</v>
      </c>
      <c r="D78" s="99" t="s">
        <v>15</v>
      </c>
      <c r="E78" s="99">
        <v>18</v>
      </c>
      <c r="F78" s="1246"/>
      <c r="G78" s="1246"/>
      <c r="H78" s="113">
        <f t="shared" si="2"/>
        <v>0</v>
      </c>
      <c r="I78" s="109" t="s">
        <v>708</v>
      </c>
    </row>
    <row r="79" spans="1:9" ht="25.5">
      <c r="A79" s="100">
        <v>68</v>
      </c>
      <c r="B79" s="101"/>
      <c r="C79" s="102" t="s">
        <v>709</v>
      </c>
      <c r="D79" s="99" t="s">
        <v>15</v>
      </c>
      <c r="E79" s="99">
        <v>26</v>
      </c>
      <c r="F79" s="1246"/>
      <c r="G79" s="1246"/>
      <c r="H79" s="113">
        <f t="shared" si="2"/>
        <v>0</v>
      </c>
      <c r="I79" s="109" t="s">
        <v>616</v>
      </c>
    </row>
    <row r="80" spans="1:9" ht="25.5">
      <c r="A80" s="100">
        <v>69</v>
      </c>
      <c r="B80" s="101"/>
      <c r="C80" s="102" t="s">
        <v>710</v>
      </c>
      <c r="D80" s="99" t="s">
        <v>15</v>
      </c>
      <c r="E80" s="99">
        <v>18</v>
      </c>
      <c r="F80" s="1246"/>
      <c r="G80" s="1246"/>
      <c r="H80" s="113">
        <f t="shared" si="2"/>
        <v>0</v>
      </c>
      <c r="I80" s="109" t="s">
        <v>711</v>
      </c>
    </row>
    <row r="81" spans="1:9" ht="15.75">
      <c r="A81" s="100"/>
      <c r="B81" s="89"/>
      <c r="C81" s="95" t="s">
        <v>612</v>
      </c>
      <c r="D81" s="99"/>
      <c r="E81" s="99"/>
      <c r="F81" s="1246"/>
      <c r="G81" s="1246"/>
      <c r="H81" s="113"/>
      <c r="I81" s="108"/>
    </row>
    <row r="82" spans="1:9" ht="25.5">
      <c r="A82" s="100">
        <v>70</v>
      </c>
      <c r="B82" s="104"/>
      <c r="C82" s="104" t="s">
        <v>3304</v>
      </c>
      <c r="D82" s="99" t="s">
        <v>15</v>
      </c>
      <c r="E82" s="99">
        <v>11</v>
      </c>
      <c r="F82" s="1246"/>
      <c r="G82" s="1246"/>
      <c r="H82" s="113">
        <f>E82*(F82+G82)</f>
        <v>0</v>
      </c>
      <c r="I82" s="109" t="s">
        <v>616</v>
      </c>
    </row>
    <row r="83" spans="1:9" ht="15.75">
      <c r="A83" s="100"/>
      <c r="B83" s="101"/>
      <c r="C83" s="95" t="s">
        <v>613</v>
      </c>
      <c r="D83" s="98"/>
      <c r="E83" s="99"/>
      <c r="F83" s="1247"/>
      <c r="G83" s="1247"/>
      <c r="H83" s="113"/>
      <c r="I83" s="109"/>
    </row>
    <row r="84" spans="1:9" ht="25.5">
      <c r="A84" s="100">
        <v>71</v>
      </c>
      <c r="B84" s="101"/>
      <c r="C84" s="102" t="s">
        <v>712</v>
      </c>
      <c r="D84" s="99" t="s">
        <v>14</v>
      </c>
      <c r="E84" s="99">
        <v>46</v>
      </c>
      <c r="F84" s="1246"/>
      <c r="G84" s="1246"/>
      <c r="H84" s="113">
        <f aca="true" t="shared" si="3" ref="H84:H106">E84*(F84+G84)</f>
        <v>0</v>
      </c>
      <c r="I84" s="109" t="s">
        <v>705</v>
      </c>
    </row>
    <row r="85" spans="1:9" ht="25.5">
      <c r="A85" s="100">
        <v>72</v>
      </c>
      <c r="B85" s="101"/>
      <c r="C85" s="102" t="s">
        <v>713</v>
      </c>
      <c r="D85" s="99" t="s">
        <v>14</v>
      </c>
      <c r="E85" s="99">
        <v>32</v>
      </c>
      <c r="F85" s="1246"/>
      <c r="G85" s="1246"/>
      <c r="H85" s="113">
        <f t="shared" si="3"/>
        <v>0</v>
      </c>
      <c r="I85" s="109" t="s">
        <v>705</v>
      </c>
    </row>
    <row r="86" spans="1:9" ht="25.5">
      <c r="A86" s="100">
        <v>73</v>
      </c>
      <c r="B86" s="101"/>
      <c r="C86" s="102" t="s">
        <v>714</v>
      </c>
      <c r="D86" s="99" t="s">
        <v>14</v>
      </c>
      <c r="E86" s="99">
        <v>20</v>
      </c>
      <c r="F86" s="1246"/>
      <c r="G86" s="1246"/>
      <c r="H86" s="113">
        <f t="shared" si="3"/>
        <v>0</v>
      </c>
      <c r="I86" s="109" t="s">
        <v>705</v>
      </c>
    </row>
    <row r="87" spans="1:9" ht="25.5">
      <c r="A87" s="100">
        <v>74</v>
      </c>
      <c r="B87" s="101"/>
      <c r="C87" s="102" t="s">
        <v>715</v>
      </c>
      <c r="D87" s="99" t="s">
        <v>14</v>
      </c>
      <c r="E87" s="99">
        <v>4</v>
      </c>
      <c r="F87" s="1246"/>
      <c r="G87" s="1246"/>
      <c r="H87" s="113">
        <f t="shared" si="3"/>
        <v>0</v>
      </c>
      <c r="I87" s="109" t="s">
        <v>705</v>
      </c>
    </row>
    <row r="88" spans="1:9" ht="25.5">
      <c r="A88" s="100">
        <v>75</v>
      </c>
      <c r="B88" s="101" t="s">
        <v>716</v>
      </c>
      <c r="C88" s="102" t="s">
        <v>717</v>
      </c>
      <c r="D88" s="99" t="s">
        <v>14</v>
      </c>
      <c r="E88" s="99">
        <f>SUM(E84:E87)</f>
        <v>102</v>
      </c>
      <c r="F88" s="1246"/>
      <c r="G88" s="1246"/>
      <c r="H88" s="113">
        <f t="shared" si="3"/>
        <v>0</v>
      </c>
      <c r="I88" s="109" t="s">
        <v>705</v>
      </c>
    </row>
    <row r="89" spans="1:9" ht="25.5">
      <c r="A89" s="100">
        <v>76</v>
      </c>
      <c r="B89" s="101"/>
      <c r="C89" s="102" t="s">
        <v>718</v>
      </c>
      <c r="D89" s="99" t="s">
        <v>14</v>
      </c>
      <c r="E89" s="99">
        <v>280</v>
      </c>
      <c r="F89" s="1246"/>
      <c r="G89" s="1246"/>
      <c r="H89" s="113">
        <f t="shared" si="3"/>
        <v>0</v>
      </c>
      <c r="I89" s="109" t="s">
        <v>705</v>
      </c>
    </row>
    <row r="90" spans="1:9" ht="14.25">
      <c r="A90" s="100">
        <v>77</v>
      </c>
      <c r="B90" s="101" t="s">
        <v>719</v>
      </c>
      <c r="C90" s="895" t="s">
        <v>720</v>
      </c>
      <c r="D90" s="99" t="s">
        <v>15</v>
      </c>
      <c r="E90" s="99">
        <v>10</v>
      </c>
      <c r="F90" s="1246"/>
      <c r="G90" s="1246"/>
      <c r="H90" s="113">
        <f t="shared" si="3"/>
        <v>0</v>
      </c>
      <c r="I90" s="109" t="s">
        <v>721</v>
      </c>
    </row>
    <row r="91" spans="1:9" ht="25.5">
      <c r="A91" s="100">
        <v>78</v>
      </c>
      <c r="B91" s="101"/>
      <c r="C91" s="102" t="s">
        <v>3299</v>
      </c>
      <c r="D91" s="99" t="s">
        <v>14</v>
      </c>
      <c r="E91" s="99">
        <v>15</v>
      </c>
      <c r="F91" s="1246"/>
      <c r="G91" s="1246"/>
      <c r="H91" s="113">
        <f t="shared" si="3"/>
        <v>0</v>
      </c>
      <c r="I91" s="109" t="s">
        <v>722</v>
      </c>
    </row>
    <row r="92" spans="1:9" ht="25.5">
      <c r="A92" s="100">
        <v>79</v>
      </c>
      <c r="B92" s="101" t="s">
        <v>723</v>
      </c>
      <c r="C92" s="105" t="s">
        <v>724</v>
      </c>
      <c r="D92" s="99" t="s">
        <v>14</v>
      </c>
      <c r="E92" s="99">
        <v>45</v>
      </c>
      <c r="F92" s="1248"/>
      <c r="G92" s="1246"/>
      <c r="H92" s="113">
        <f t="shared" si="3"/>
        <v>0</v>
      </c>
      <c r="I92" s="108"/>
    </row>
    <row r="93" spans="1:9" ht="25.5">
      <c r="A93" s="100">
        <v>80</v>
      </c>
      <c r="B93" s="101" t="s">
        <v>725</v>
      </c>
      <c r="C93" s="105" t="s">
        <v>724</v>
      </c>
      <c r="D93" s="99" t="s">
        <v>14</v>
      </c>
      <c r="E93" s="99">
        <v>35</v>
      </c>
      <c r="F93" s="1248"/>
      <c r="G93" s="1246"/>
      <c r="H93" s="113">
        <f t="shared" si="3"/>
        <v>0</v>
      </c>
      <c r="I93" s="108"/>
    </row>
    <row r="94" spans="1:9" ht="25.5">
      <c r="A94" s="100">
        <v>81</v>
      </c>
      <c r="B94" s="101" t="s">
        <v>726</v>
      </c>
      <c r="C94" s="105" t="s">
        <v>724</v>
      </c>
      <c r="D94" s="99" t="s">
        <v>14</v>
      </c>
      <c r="E94" s="99">
        <v>15</v>
      </c>
      <c r="F94" s="1248"/>
      <c r="G94" s="1246"/>
      <c r="H94" s="113">
        <f t="shared" si="3"/>
        <v>0</v>
      </c>
      <c r="I94" s="108"/>
    </row>
    <row r="95" spans="1:9" ht="25.5">
      <c r="A95" s="100">
        <v>82</v>
      </c>
      <c r="B95" s="101" t="s">
        <v>727</v>
      </c>
      <c r="C95" s="105" t="s">
        <v>724</v>
      </c>
      <c r="D95" s="99" t="s">
        <v>14</v>
      </c>
      <c r="E95" s="99">
        <v>15</v>
      </c>
      <c r="F95" s="1248"/>
      <c r="G95" s="1246"/>
      <c r="H95" s="113">
        <f t="shared" si="3"/>
        <v>0</v>
      </c>
      <c r="I95" s="108"/>
    </row>
    <row r="96" spans="1:9" ht="25.5">
      <c r="A96" s="100">
        <v>83</v>
      </c>
      <c r="B96" s="101" t="s">
        <v>728</v>
      </c>
      <c r="C96" s="105" t="s">
        <v>724</v>
      </c>
      <c r="D96" s="99" t="s">
        <v>14</v>
      </c>
      <c r="E96" s="99">
        <v>175</v>
      </c>
      <c r="F96" s="1248"/>
      <c r="G96" s="1246"/>
      <c r="H96" s="113">
        <f t="shared" si="3"/>
        <v>0</v>
      </c>
      <c r="I96" s="108"/>
    </row>
    <row r="97" spans="1:9" ht="25.5">
      <c r="A97" s="100">
        <v>84</v>
      </c>
      <c r="B97" s="101" t="s">
        <v>729</v>
      </c>
      <c r="C97" s="105" t="s">
        <v>724</v>
      </c>
      <c r="D97" s="99" t="s">
        <v>14</v>
      </c>
      <c r="E97" s="99">
        <v>25</v>
      </c>
      <c r="F97" s="1248"/>
      <c r="G97" s="1246"/>
      <c r="H97" s="113">
        <f t="shared" si="3"/>
        <v>0</v>
      </c>
      <c r="I97" s="108"/>
    </row>
    <row r="98" spans="1:9" ht="25.5">
      <c r="A98" s="100">
        <v>85</v>
      </c>
      <c r="B98" s="101" t="s">
        <v>730</v>
      </c>
      <c r="C98" s="105" t="s">
        <v>724</v>
      </c>
      <c r="D98" s="99" t="s">
        <v>14</v>
      </c>
      <c r="E98" s="99">
        <v>40</v>
      </c>
      <c r="F98" s="1248"/>
      <c r="G98" s="1246"/>
      <c r="H98" s="113">
        <f t="shared" si="3"/>
        <v>0</v>
      </c>
      <c r="I98" s="108"/>
    </row>
    <row r="99" spans="1:9" ht="25.5">
      <c r="A99" s="100">
        <v>86</v>
      </c>
      <c r="B99" s="101" t="s">
        <v>731</v>
      </c>
      <c r="C99" s="105" t="s">
        <v>724</v>
      </c>
      <c r="D99" s="99" t="s">
        <v>14</v>
      </c>
      <c r="E99" s="99">
        <v>120</v>
      </c>
      <c r="F99" s="1248"/>
      <c r="G99" s="1246"/>
      <c r="H99" s="113">
        <f t="shared" si="3"/>
        <v>0</v>
      </c>
      <c r="I99" s="108"/>
    </row>
    <row r="100" spans="1:9" ht="25.5">
      <c r="A100" s="100">
        <v>87</v>
      </c>
      <c r="B100" s="101" t="s">
        <v>732</v>
      </c>
      <c r="C100" s="105" t="s">
        <v>724</v>
      </c>
      <c r="D100" s="99" t="s">
        <v>14</v>
      </c>
      <c r="E100" s="99">
        <v>20</v>
      </c>
      <c r="F100" s="1248"/>
      <c r="G100" s="1246"/>
      <c r="H100" s="113">
        <f t="shared" si="3"/>
        <v>0</v>
      </c>
      <c r="I100" s="108"/>
    </row>
    <row r="101" spans="1:9" ht="25.5">
      <c r="A101" s="100">
        <v>88</v>
      </c>
      <c r="B101" s="101" t="s">
        <v>733</v>
      </c>
      <c r="C101" s="105" t="s">
        <v>724</v>
      </c>
      <c r="D101" s="99" t="s">
        <v>14</v>
      </c>
      <c r="E101" s="99">
        <v>30</v>
      </c>
      <c r="F101" s="1248"/>
      <c r="G101" s="1246"/>
      <c r="H101" s="113">
        <f t="shared" si="3"/>
        <v>0</v>
      </c>
      <c r="I101" s="108"/>
    </row>
    <row r="102" spans="1:9" ht="25.5">
      <c r="A102" s="100">
        <v>89</v>
      </c>
      <c r="B102" s="101" t="s">
        <v>734</v>
      </c>
      <c r="C102" s="105" t="s">
        <v>735</v>
      </c>
      <c r="D102" s="99" t="s">
        <v>14</v>
      </c>
      <c r="E102" s="99">
        <v>740</v>
      </c>
      <c r="F102" s="1248"/>
      <c r="G102" s="1246"/>
      <c r="H102" s="113">
        <f t="shared" si="3"/>
        <v>0</v>
      </c>
      <c r="I102" s="108"/>
    </row>
    <row r="103" spans="1:9" ht="25.5">
      <c r="A103" s="100">
        <v>90</v>
      </c>
      <c r="B103" s="101" t="s">
        <v>736</v>
      </c>
      <c r="C103" s="105" t="s">
        <v>735</v>
      </c>
      <c r="D103" s="99" t="s">
        <v>14</v>
      </c>
      <c r="E103" s="99">
        <v>100</v>
      </c>
      <c r="F103" s="1248"/>
      <c r="G103" s="1246"/>
      <c r="H103" s="113">
        <f t="shared" si="3"/>
        <v>0</v>
      </c>
      <c r="I103" s="108"/>
    </row>
    <row r="104" spans="1:9" ht="25.5">
      <c r="A104" s="100">
        <v>91</v>
      </c>
      <c r="B104" s="101" t="s">
        <v>737</v>
      </c>
      <c r="C104" s="105" t="s">
        <v>735</v>
      </c>
      <c r="D104" s="99" t="s">
        <v>14</v>
      </c>
      <c r="E104" s="99">
        <v>3035</v>
      </c>
      <c r="F104" s="1248"/>
      <c r="G104" s="1246"/>
      <c r="H104" s="113">
        <f t="shared" si="3"/>
        <v>0</v>
      </c>
      <c r="I104" s="108"/>
    </row>
    <row r="105" spans="1:9" ht="25.5">
      <c r="A105" s="100">
        <v>92</v>
      </c>
      <c r="B105" s="101" t="s">
        <v>738</v>
      </c>
      <c r="C105" s="105" t="s">
        <v>735</v>
      </c>
      <c r="D105" s="99" t="s">
        <v>14</v>
      </c>
      <c r="E105" s="99">
        <v>265</v>
      </c>
      <c r="F105" s="1248"/>
      <c r="G105" s="1246"/>
      <c r="H105" s="113">
        <f t="shared" si="3"/>
        <v>0</v>
      </c>
      <c r="I105" s="108"/>
    </row>
    <row r="106" spans="1:9" ht="25.5">
      <c r="A106" s="100">
        <v>93</v>
      </c>
      <c r="B106" s="101" t="s">
        <v>739</v>
      </c>
      <c r="C106" s="105" t="s">
        <v>735</v>
      </c>
      <c r="D106" s="99" t="s">
        <v>14</v>
      </c>
      <c r="E106" s="99">
        <v>425</v>
      </c>
      <c r="F106" s="1248"/>
      <c r="G106" s="1246"/>
      <c r="H106" s="113">
        <f t="shared" si="3"/>
        <v>0</v>
      </c>
      <c r="I106" s="108"/>
    </row>
    <row r="107" spans="1:9" ht="15.75">
      <c r="A107" s="100"/>
      <c r="B107" s="101"/>
      <c r="C107" s="95" t="s">
        <v>614</v>
      </c>
      <c r="D107" s="98"/>
      <c r="E107" s="90"/>
      <c r="F107" s="1247"/>
      <c r="G107" s="1247"/>
      <c r="H107" s="113"/>
      <c r="I107" s="109"/>
    </row>
    <row r="108" spans="1:9" ht="14.25">
      <c r="A108" s="100">
        <v>94</v>
      </c>
      <c r="B108" s="89"/>
      <c r="C108" s="103" t="s">
        <v>740</v>
      </c>
      <c r="D108" s="99" t="s">
        <v>15</v>
      </c>
      <c r="E108" s="99">
        <v>1</v>
      </c>
      <c r="F108" s="1246"/>
      <c r="G108" s="1246"/>
      <c r="H108" s="113">
        <f aca="true" t="shared" si="4" ref="H108:H123">E108*(F108+G108)</f>
        <v>0</v>
      </c>
      <c r="I108" s="109"/>
    </row>
    <row r="109" spans="1:9" ht="14.25">
      <c r="A109" s="100">
        <v>95</v>
      </c>
      <c r="B109" s="89"/>
      <c r="C109" s="103" t="s">
        <v>741</v>
      </c>
      <c r="D109" s="99" t="s">
        <v>15</v>
      </c>
      <c r="E109" s="99">
        <v>18</v>
      </c>
      <c r="F109" s="1246"/>
      <c r="G109" s="1246"/>
      <c r="H109" s="113">
        <f t="shared" si="4"/>
        <v>0</v>
      </c>
      <c r="I109" s="109"/>
    </row>
    <row r="110" spans="1:9" ht="38.25">
      <c r="A110" s="100">
        <v>96</v>
      </c>
      <c r="B110" s="89"/>
      <c r="C110" s="103" t="s">
        <v>742</v>
      </c>
      <c r="D110" s="99" t="s">
        <v>15</v>
      </c>
      <c r="E110" s="99">
        <v>1</v>
      </c>
      <c r="F110" s="1246"/>
      <c r="G110" s="1246"/>
      <c r="H110" s="113">
        <f t="shared" si="4"/>
        <v>0</v>
      </c>
      <c r="I110" s="109"/>
    </row>
    <row r="111" spans="1:9" ht="38.25">
      <c r="A111" s="100">
        <v>97</v>
      </c>
      <c r="B111" s="89"/>
      <c r="C111" s="103" t="s">
        <v>743</v>
      </c>
      <c r="D111" s="99" t="s">
        <v>15</v>
      </c>
      <c r="E111" s="99">
        <v>1</v>
      </c>
      <c r="F111" s="1246"/>
      <c r="G111" s="1246"/>
      <c r="H111" s="113">
        <f t="shared" si="4"/>
        <v>0</v>
      </c>
      <c r="I111" s="109"/>
    </row>
    <row r="112" spans="1:9" ht="38.25">
      <c r="A112" s="100">
        <v>98</v>
      </c>
      <c r="B112" s="89"/>
      <c r="C112" s="103" t="s">
        <v>744</v>
      </c>
      <c r="D112" s="99" t="s">
        <v>15</v>
      </c>
      <c r="E112" s="99">
        <v>1</v>
      </c>
      <c r="F112" s="1246"/>
      <c r="G112" s="1246"/>
      <c r="H112" s="113">
        <f t="shared" si="4"/>
        <v>0</v>
      </c>
      <c r="I112" s="109"/>
    </row>
    <row r="113" spans="1:9" ht="38.25">
      <c r="A113" s="100">
        <v>99</v>
      </c>
      <c r="B113" s="89"/>
      <c r="C113" s="103" t="s">
        <v>745</v>
      </c>
      <c r="D113" s="99" t="s">
        <v>15</v>
      </c>
      <c r="E113" s="99">
        <v>18</v>
      </c>
      <c r="F113" s="1246"/>
      <c r="G113" s="1246"/>
      <c r="H113" s="113">
        <f t="shared" si="4"/>
        <v>0</v>
      </c>
      <c r="I113" s="109"/>
    </row>
    <row r="114" spans="1:9" ht="25.5">
      <c r="A114" s="100">
        <v>100</v>
      </c>
      <c r="B114" s="89"/>
      <c r="C114" s="103" t="s">
        <v>746</v>
      </c>
      <c r="D114" s="99" t="s">
        <v>15</v>
      </c>
      <c r="E114" s="99">
        <v>316</v>
      </c>
      <c r="F114" s="1246"/>
      <c r="G114" s="1246"/>
      <c r="H114" s="113">
        <f t="shared" si="4"/>
        <v>0</v>
      </c>
      <c r="I114" s="109"/>
    </row>
    <row r="115" spans="1:9" ht="14.25">
      <c r="A115" s="100">
        <v>101</v>
      </c>
      <c r="B115" s="89"/>
      <c r="C115" s="103" t="s">
        <v>747</v>
      </c>
      <c r="D115" s="99" t="s">
        <v>15</v>
      </c>
      <c r="E115" s="99">
        <v>210</v>
      </c>
      <c r="F115" s="1246"/>
      <c r="G115" s="1246"/>
      <c r="H115" s="113">
        <f t="shared" si="4"/>
        <v>0</v>
      </c>
      <c r="I115" s="109"/>
    </row>
    <row r="116" spans="1:9" ht="18.95" customHeight="1">
      <c r="A116" s="100">
        <v>102</v>
      </c>
      <c r="B116" s="89"/>
      <c r="C116" s="103" t="s">
        <v>748</v>
      </c>
      <c r="D116" s="99" t="s">
        <v>15</v>
      </c>
      <c r="E116" s="99">
        <v>450</v>
      </c>
      <c r="F116" s="1246"/>
      <c r="G116" s="1246"/>
      <c r="H116" s="113">
        <f t="shared" si="4"/>
        <v>0</v>
      </c>
      <c r="I116" s="109"/>
    </row>
    <row r="117" spans="1:9" ht="25.5">
      <c r="A117" s="100">
        <v>103</v>
      </c>
      <c r="B117" s="89"/>
      <c r="C117" s="103" t="s">
        <v>3391</v>
      </c>
      <c r="D117" s="99" t="s">
        <v>15</v>
      </c>
      <c r="E117" s="99">
        <v>300</v>
      </c>
      <c r="F117" s="1246"/>
      <c r="G117" s="1246"/>
      <c r="H117" s="113">
        <f t="shared" si="4"/>
        <v>0</v>
      </c>
      <c r="I117" s="109"/>
    </row>
    <row r="118" spans="1:9" ht="25.5">
      <c r="A118" s="100">
        <v>104</v>
      </c>
      <c r="B118" s="89"/>
      <c r="C118" s="103" t="s">
        <v>749</v>
      </c>
      <c r="D118" s="99" t="s">
        <v>15</v>
      </c>
      <c r="E118" s="99">
        <v>80</v>
      </c>
      <c r="F118" s="1246"/>
      <c r="G118" s="1246"/>
      <c r="H118" s="113">
        <f t="shared" si="4"/>
        <v>0</v>
      </c>
      <c r="I118" s="109"/>
    </row>
    <row r="119" spans="1:9" ht="38.25">
      <c r="A119" s="100">
        <v>105</v>
      </c>
      <c r="B119" s="89"/>
      <c r="C119" s="103" t="s">
        <v>750</v>
      </c>
      <c r="D119" s="99" t="s">
        <v>15</v>
      </c>
      <c r="E119" s="99">
        <f>SUM(E115:E118)</f>
        <v>1040</v>
      </c>
      <c r="F119" s="1246"/>
      <c r="G119" s="1246"/>
      <c r="H119" s="113">
        <f t="shared" si="4"/>
        <v>0</v>
      </c>
      <c r="I119" s="109"/>
    </row>
    <row r="120" spans="1:9" ht="14.25">
      <c r="A120" s="100">
        <v>106</v>
      </c>
      <c r="B120" s="89"/>
      <c r="C120" s="103" t="s">
        <v>751</v>
      </c>
      <c r="D120" s="99" t="s">
        <v>15</v>
      </c>
      <c r="E120" s="99">
        <f>SUM(E115:E116)</f>
        <v>660</v>
      </c>
      <c r="F120" s="1246"/>
      <c r="G120" s="1246"/>
      <c r="H120" s="113">
        <f t="shared" si="4"/>
        <v>0</v>
      </c>
      <c r="I120" s="109"/>
    </row>
    <row r="121" spans="1:9" ht="14.25">
      <c r="A121" s="100">
        <v>107</v>
      </c>
      <c r="B121" s="89"/>
      <c r="C121" s="103" t="s">
        <v>752</v>
      </c>
      <c r="D121" s="99" t="s">
        <v>15</v>
      </c>
      <c r="E121" s="99">
        <v>1</v>
      </c>
      <c r="F121" s="1246"/>
      <c r="G121" s="1246"/>
      <c r="H121" s="113">
        <f t="shared" si="4"/>
        <v>0</v>
      </c>
      <c r="I121" s="109"/>
    </row>
    <row r="122" spans="1:9" ht="25.5">
      <c r="A122" s="100">
        <v>108</v>
      </c>
      <c r="B122" s="89"/>
      <c r="C122" s="103" t="s">
        <v>753</v>
      </c>
      <c r="D122" s="99" t="s">
        <v>17</v>
      </c>
      <c r="E122" s="99">
        <v>1</v>
      </c>
      <c r="F122" s="1246"/>
      <c r="G122" s="1246"/>
      <c r="H122" s="113">
        <f t="shared" si="4"/>
        <v>0</v>
      </c>
      <c r="I122" s="109"/>
    </row>
    <row r="123" spans="1:9" ht="15" thickBot="1">
      <c r="A123" s="100">
        <v>109</v>
      </c>
      <c r="B123" s="89"/>
      <c r="C123" s="103" t="s">
        <v>754</v>
      </c>
      <c r="D123" s="99" t="s">
        <v>17</v>
      </c>
      <c r="E123" s="99">
        <v>1</v>
      </c>
      <c r="F123" s="1249"/>
      <c r="G123" s="1249"/>
      <c r="H123" s="116">
        <f t="shared" si="4"/>
        <v>0</v>
      </c>
      <c r="I123" s="117"/>
    </row>
    <row r="124" spans="1:9" ht="21" thickBot="1">
      <c r="A124" s="1416" t="s">
        <v>135</v>
      </c>
      <c r="B124" s="1417"/>
      <c r="C124" s="1417"/>
      <c r="D124" s="1418"/>
      <c r="E124" s="1437">
        <f>SUM(H3:H8)</f>
        <v>0</v>
      </c>
      <c r="F124" s="1438"/>
      <c r="G124" s="1438"/>
      <c r="H124" s="1438"/>
      <c r="I124" s="118"/>
    </row>
    <row r="125" ht="12.75">
      <c r="A125" s="84"/>
    </row>
    <row r="126" ht="12.75">
      <c r="A126" s="84"/>
    </row>
    <row r="127" ht="12.75">
      <c r="A127" s="84"/>
    </row>
    <row r="128" ht="12.75">
      <c r="A128" s="84"/>
    </row>
    <row r="129" ht="12.75">
      <c r="A129" s="84"/>
    </row>
    <row r="130" ht="12.75">
      <c r="A130" s="84"/>
    </row>
  </sheetData>
  <sheetProtection algorithmName="SHA-512" hashValue="4IYTwFSj0QIfZu06M9gCQoUnH9ECdxfvBUtIca81OJTuvYYSR50Zyokfq+U8CgQe51TQ2lhjmmTElXQJXjgLbw==" saltValue="62JXh38HK5nU9RX2U52xmA==" spinCount="100000" sheet="1" objects="1" scenarios="1" selectLockedCells="1"/>
  <mergeCells count="3">
    <mergeCell ref="E124:H124"/>
    <mergeCell ref="B1:I1"/>
    <mergeCell ref="A124:D124"/>
  </mergeCells>
  <printOptions/>
  <pageMargins left="0.7874015748031497" right="0.7874015748031497" top="0.5905511811023623" bottom="0.5905511811023623" header="0.5118110236220472" footer="0.4330708661417323"/>
  <pageSetup fitToHeight="0" fitToWidth="1" horizontalDpi="600" verticalDpi="600" orientation="landscape" paperSize="9" scale="84" r:id="rId1"/>
  <headerFooter>
    <oddFooter>&amp;C&amp;A&amp;RStránka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dc:creator>
  <cp:keywords/>
  <dc:description/>
  <cp:lastModifiedBy>Jarda</cp:lastModifiedBy>
  <cp:lastPrinted>2017-06-05T14:51:46Z</cp:lastPrinted>
  <dcterms:created xsi:type="dcterms:W3CDTF">2014-05-02T10:32:49Z</dcterms:created>
  <dcterms:modified xsi:type="dcterms:W3CDTF">2017-12-07T19:33:53Z</dcterms:modified>
  <cp:category/>
  <cp:version/>
  <cp:contentType/>
  <cp:contentStatus/>
</cp:coreProperties>
</file>