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7 - Soupis prací - Úp..." sheetId="2" r:id="rId2"/>
    <sheet name="VON - Soupis prací - Vedl..." sheetId="3" r:id="rId3"/>
    <sheet name="Pokyny pro vyplnění" sheetId="4" r:id="rId4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'SO 07 - Soupis prací - Úp...'!$C$103:$L$394</definedName>
    <definedName name="_xlnm.Print_Area" localSheetId="1">'SO 07 - Soupis prací - Úp...'!$C$4:$K$40,'SO 07 - Soupis prací - Úp...'!$C$46:$K$83,'SO 07 - Soupis prací - Úp...'!$C$89:$L$394</definedName>
    <definedName name="_xlnm.Print_Titles" localSheetId="1">'SO 07 - Soupis prací - Úp...'!$103:$103</definedName>
    <definedName name="_xlnm._FilterDatabase" localSheetId="2" hidden="1">'VON - Soupis prací - Vedl...'!$C$87:$L$114</definedName>
    <definedName name="_xlnm.Print_Area" localSheetId="2">'VON - Soupis prací - Vedl...'!$C$4:$K$40,'VON - Soupis prací - Vedl...'!$C$46:$K$67,'VON - Soupis prací - Vedl...'!$C$73:$L$114</definedName>
    <definedName name="_xlnm.Print_Titles" localSheetId="2">'VON - Soupis prací - Vedl...'!$87:$87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BA55"/>
  <c r="AZ55"/>
  <c i="3" r="BI113"/>
  <c r="BH113"/>
  <c r="BG113"/>
  <c r="BF113"/>
  <c r="R113"/>
  <c r="Q113"/>
  <c r="X113"/>
  <c r="V113"/>
  <c r="T113"/>
  <c r="P113"/>
  <c r="BK113"/>
  <c r="K113"/>
  <c r="BE113"/>
  <c r="BI111"/>
  <c r="BH111"/>
  <c r="BG111"/>
  <c r="BF111"/>
  <c r="R111"/>
  <c r="Q111"/>
  <c r="X111"/>
  <c r="V111"/>
  <c r="T111"/>
  <c r="P111"/>
  <c r="BK111"/>
  <c r="K111"/>
  <c r="BE111"/>
  <c r="BI108"/>
  <c r="BH108"/>
  <c r="BG108"/>
  <c r="BF108"/>
  <c r="R108"/>
  <c r="Q108"/>
  <c r="X108"/>
  <c r="V108"/>
  <c r="T108"/>
  <c r="P108"/>
  <c r="BK108"/>
  <c r="K108"/>
  <c r="BE108"/>
  <c r="BI105"/>
  <c r="BH105"/>
  <c r="BG105"/>
  <c r="BF105"/>
  <c r="R105"/>
  <c r="Q105"/>
  <c r="X105"/>
  <c r="V105"/>
  <c r="T105"/>
  <c r="P105"/>
  <c r="BK105"/>
  <c r="K105"/>
  <c r="BE105"/>
  <c r="BI103"/>
  <c r="BH103"/>
  <c r="BG103"/>
  <c r="BF103"/>
  <c r="R103"/>
  <c r="Q103"/>
  <c r="X103"/>
  <c r="V103"/>
  <c r="T103"/>
  <c r="P103"/>
  <c r="BK103"/>
  <c r="K103"/>
  <c r="BE103"/>
  <c r="BI100"/>
  <c r="BH100"/>
  <c r="BG100"/>
  <c r="BF100"/>
  <c r="R100"/>
  <c r="R99"/>
  <c r="R98"/>
  <c r="Q100"/>
  <c r="Q99"/>
  <c r="Q98"/>
  <c r="X100"/>
  <c r="X99"/>
  <c r="X98"/>
  <c r="V100"/>
  <c r="V99"/>
  <c r="V98"/>
  <c r="T100"/>
  <c r="T99"/>
  <c r="T98"/>
  <c r="P100"/>
  <c r="BK100"/>
  <c r="BK99"/>
  <c r="K99"/>
  <c r="BK98"/>
  <c r="K98"/>
  <c r="K100"/>
  <c r="BE100"/>
  <c r="K66"/>
  <c r="J66"/>
  <c r="I66"/>
  <c r="K65"/>
  <c r="J65"/>
  <c r="I65"/>
  <c r="BI96"/>
  <c r="BH96"/>
  <c r="BG96"/>
  <c r="BF96"/>
  <c r="R96"/>
  <c r="Q96"/>
  <c r="X96"/>
  <c r="V96"/>
  <c r="T96"/>
  <c r="P96"/>
  <c r="BK96"/>
  <c r="K96"/>
  <c r="BE96"/>
  <c r="BI94"/>
  <c r="BH94"/>
  <c r="BG94"/>
  <c r="BF94"/>
  <c r="R94"/>
  <c r="Q94"/>
  <c r="X94"/>
  <c r="V94"/>
  <c r="T94"/>
  <c r="P94"/>
  <c r="BK94"/>
  <c r="K94"/>
  <c r="BE94"/>
  <c r="BI91"/>
  <c r="F38"/>
  <c i="1" r="BF55"/>
  <c i="3" r="BH91"/>
  <c r="F37"/>
  <c i="1" r="BE55"/>
  <c i="3" r="BG91"/>
  <c r="F36"/>
  <c i="1" r="BD55"/>
  <c i="3" r="BF91"/>
  <c r="K35"/>
  <c i="1" r="AY55"/>
  <c i="3" r="F35"/>
  <c i="1" r="BC55"/>
  <c i="3" r="R91"/>
  <c r="R90"/>
  <c r="R89"/>
  <c r="R88"/>
  <c r="J62"/>
  <c r="Q91"/>
  <c r="Q90"/>
  <c r="Q89"/>
  <c r="Q88"/>
  <c r="I62"/>
  <c r="X91"/>
  <c r="X90"/>
  <c r="X89"/>
  <c r="X88"/>
  <c r="V91"/>
  <c r="V90"/>
  <c r="V89"/>
  <c r="V88"/>
  <c r="T91"/>
  <c r="T90"/>
  <c r="T89"/>
  <c r="T88"/>
  <c i="1" r="AW55"/>
  <c i="3" r="P91"/>
  <c r="BK91"/>
  <c r="BK90"/>
  <c r="K90"/>
  <c r="BK89"/>
  <c r="K89"/>
  <c r="BK88"/>
  <c r="K88"/>
  <c r="K62"/>
  <c r="K31"/>
  <c i="1" r="AG55"/>
  <c i="3" r="K91"/>
  <c r="BE91"/>
  <c r="K34"/>
  <c i="1" r="AX55"/>
  <c i="3" r="F34"/>
  <c i="1" r="BB55"/>
  <c i="3" r="K64"/>
  <c r="J64"/>
  <c r="I64"/>
  <c r="K63"/>
  <c r="J63"/>
  <c r="I63"/>
  <c r="J84"/>
  <c r="F84"/>
  <c r="F82"/>
  <c r="E80"/>
  <c r="K30"/>
  <c i="1" r="AT55"/>
  <c i="3" r="K29"/>
  <c i="1" r="AS55"/>
  <c i="3" r="J57"/>
  <c r="F57"/>
  <c r="F55"/>
  <c r="E53"/>
  <c r="K40"/>
  <c r="J20"/>
  <c r="E20"/>
  <c r="F85"/>
  <c r="F58"/>
  <c r="J19"/>
  <c r="J14"/>
  <c r="J82"/>
  <c r="J55"/>
  <c r="E7"/>
  <c r="E76"/>
  <c r="E49"/>
  <c i="1" r="BA53"/>
  <c r="AZ53"/>
  <c i="2" r="BI394"/>
  <c r="BH394"/>
  <c r="BG394"/>
  <c r="BF394"/>
  <c r="R394"/>
  <c r="R393"/>
  <c r="Q394"/>
  <c r="Q393"/>
  <c r="X394"/>
  <c r="X393"/>
  <c r="V394"/>
  <c r="V393"/>
  <c r="T394"/>
  <c r="T393"/>
  <c r="P394"/>
  <c r="BK394"/>
  <c r="BK393"/>
  <c r="K393"/>
  <c r="K394"/>
  <c r="BE394"/>
  <c r="K82"/>
  <c r="J82"/>
  <c r="I82"/>
  <c r="BI391"/>
  <c r="BH391"/>
  <c r="BG391"/>
  <c r="BF391"/>
  <c r="R391"/>
  <c r="Q391"/>
  <c r="X391"/>
  <c r="V391"/>
  <c r="T391"/>
  <c r="P391"/>
  <c r="BK391"/>
  <c r="K391"/>
  <c r="BE391"/>
  <c r="BI389"/>
  <c r="BH389"/>
  <c r="BG389"/>
  <c r="BF389"/>
  <c r="R389"/>
  <c r="Q389"/>
  <c r="X389"/>
  <c r="V389"/>
  <c r="T389"/>
  <c r="P389"/>
  <c r="BK389"/>
  <c r="K389"/>
  <c r="BE389"/>
  <c r="BI387"/>
  <c r="BH387"/>
  <c r="BG387"/>
  <c r="BF387"/>
  <c r="R387"/>
  <c r="Q387"/>
  <c r="X387"/>
  <c r="V387"/>
  <c r="T387"/>
  <c r="P387"/>
  <c r="BK387"/>
  <c r="K387"/>
  <c r="BE387"/>
  <c r="BI386"/>
  <c r="BH386"/>
  <c r="BG386"/>
  <c r="BF386"/>
  <c r="R386"/>
  <c r="Q386"/>
  <c r="X386"/>
  <c r="V386"/>
  <c r="T386"/>
  <c r="P386"/>
  <c r="BK386"/>
  <c r="K386"/>
  <c r="BE386"/>
  <c r="BI384"/>
  <c r="BH384"/>
  <c r="BG384"/>
  <c r="BF384"/>
  <c r="R384"/>
  <c r="Q384"/>
  <c r="X384"/>
  <c r="V384"/>
  <c r="T384"/>
  <c r="P384"/>
  <c r="BK384"/>
  <c r="K384"/>
  <c r="BE384"/>
  <c r="BI383"/>
  <c r="BH383"/>
  <c r="BG383"/>
  <c r="BF383"/>
  <c r="R383"/>
  <c r="R382"/>
  <c r="Q383"/>
  <c r="Q382"/>
  <c r="X383"/>
  <c r="X382"/>
  <c r="V383"/>
  <c r="V382"/>
  <c r="T383"/>
  <c r="T382"/>
  <c r="P383"/>
  <c r="BK383"/>
  <c r="BK382"/>
  <c r="K382"/>
  <c r="K383"/>
  <c r="BE383"/>
  <c r="K81"/>
  <c r="J81"/>
  <c r="I81"/>
  <c r="BI380"/>
  <c r="BH380"/>
  <c r="BG380"/>
  <c r="BF380"/>
  <c r="R380"/>
  <c r="Q380"/>
  <c r="X380"/>
  <c r="V380"/>
  <c r="T380"/>
  <c r="P380"/>
  <c r="BK380"/>
  <c r="K380"/>
  <c r="BE380"/>
  <c r="BI378"/>
  <c r="BH378"/>
  <c r="BG378"/>
  <c r="BF378"/>
  <c r="R378"/>
  <c r="Q378"/>
  <c r="X378"/>
  <c r="V378"/>
  <c r="T378"/>
  <c r="P378"/>
  <c r="BK378"/>
  <c r="K378"/>
  <c r="BE378"/>
  <c r="BI375"/>
  <c r="BH375"/>
  <c r="BG375"/>
  <c r="BF375"/>
  <c r="R375"/>
  <c r="Q375"/>
  <c r="X375"/>
  <c r="V375"/>
  <c r="T375"/>
  <c r="P375"/>
  <c r="BK375"/>
  <c r="K375"/>
  <c r="BE375"/>
  <c r="BI373"/>
  <c r="BH373"/>
  <c r="BG373"/>
  <c r="BF373"/>
  <c r="R373"/>
  <c r="R372"/>
  <c r="Q373"/>
  <c r="Q372"/>
  <c r="X373"/>
  <c r="X372"/>
  <c r="V373"/>
  <c r="V372"/>
  <c r="T373"/>
  <c r="T372"/>
  <c r="P373"/>
  <c r="BK373"/>
  <c r="BK372"/>
  <c r="K372"/>
  <c r="K373"/>
  <c r="BE373"/>
  <c r="K80"/>
  <c r="J80"/>
  <c r="I80"/>
  <c r="BI370"/>
  <c r="BH370"/>
  <c r="BG370"/>
  <c r="BF370"/>
  <c r="R370"/>
  <c r="Q370"/>
  <c r="X370"/>
  <c r="V370"/>
  <c r="T370"/>
  <c r="P370"/>
  <c r="BK370"/>
  <c r="K370"/>
  <c r="BE370"/>
  <c r="BI368"/>
  <c r="BH368"/>
  <c r="BG368"/>
  <c r="BF368"/>
  <c r="R368"/>
  <c r="Q368"/>
  <c r="X368"/>
  <c r="V368"/>
  <c r="T368"/>
  <c r="P368"/>
  <c r="BK368"/>
  <c r="K368"/>
  <c r="BE368"/>
  <c r="BI366"/>
  <c r="BH366"/>
  <c r="BG366"/>
  <c r="BF366"/>
  <c r="R366"/>
  <c r="Q366"/>
  <c r="X366"/>
  <c r="V366"/>
  <c r="T366"/>
  <c r="P366"/>
  <c r="BK366"/>
  <c r="K366"/>
  <c r="BE366"/>
  <c r="BI364"/>
  <c r="BH364"/>
  <c r="BG364"/>
  <c r="BF364"/>
  <c r="R364"/>
  <c r="Q364"/>
  <c r="X364"/>
  <c r="V364"/>
  <c r="T364"/>
  <c r="P364"/>
  <c r="BK364"/>
  <c r="K364"/>
  <c r="BE364"/>
  <c r="BI362"/>
  <c r="BH362"/>
  <c r="BG362"/>
  <c r="BF362"/>
  <c r="R362"/>
  <c r="Q362"/>
  <c r="X362"/>
  <c r="V362"/>
  <c r="T362"/>
  <c r="P362"/>
  <c r="BK362"/>
  <c r="K362"/>
  <c r="BE362"/>
  <c r="BI360"/>
  <c r="BH360"/>
  <c r="BG360"/>
  <c r="BF360"/>
  <c r="R360"/>
  <c r="Q360"/>
  <c r="X360"/>
  <c r="V360"/>
  <c r="T360"/>
  <c r="P360"/>
  <c r="BK360"/>
  <c r="K360"/>
  <c r="BE360"/>
  <c r="BI358"/>
  <c r="BH358"/>
  <c r="BG358"/>
  <c r="BF358"/>
  <c r="R358"/>
  <c r="Q358"/>
  <c r="X358"/>
  <c r="V358"/>
  <c r="T358"/>
  <c r="P358"/>
  <c r="BK358"/>
  <c r="K358"/>
  <c r="BE358"/>
  <c r="BI352"/>
  <c r="BH352"/>
  <c r="BG352"/>
  <c r="BF352"/>
  <c r="R352"/>
  <c r="Q352"/>
  <c r="X352"/>
  <c r="V352"/>
  <c r="T352"/>
  <c r="P352"/>
  <c r="BK352"/>
  <c r="K352"/>
  <c r="BE352"/>
  <c r="BI350"/>
  <c r="BH350"/>
  <c r="BG350"/>
  <c r="BF350"/>
  <c r="R350"/>
  <c r="Q350"/>
  <c r="X350"/>
  <c r="V350"/>
  <c r="T350"/>
  <c r="P350"/>
  <c r="BK350"/>
  <c r="K350"/>
  <c r="BE350"/>
  <c r="BI348"/>
  <c r="BH348"/>
  <c r="BG348"/>
  <c r="BF348"/>
  <c r="R348"/>
  <c r="Q348"/>
  <c r="X348"/>
  <c r="V348"/>
  <c r="T348"/>
  <c r="P348"/>
  <c r="BK348"/>
  <c r="K348"/>
  <c r="BE348"/>
  <c r="BI346"/>
  <c r="BH346"/>
  <c r="BG346"/>
  <c r="BF346"/>
  <c r="R346"/>
  <c r="Q346"/>
  <c r="X346"/>
  <c r="V346"/>
  <c r="T346"/>
  <c r="P346"/>
  <c r="BK346"/>
  <c r="K346"/>
  <c r="BE346"/>
  <c r="BI344"/>
  <c r="BH344"/>
  <c r="BG344"/>
  <c r="BF344"/>
  <c r="R344"/>
  <c r="Q344"/>
  <c r="X344"/>
  <c r="V344"/>
  <c r="T344"/>
  <c r="P344"/>
  <c r="BK344"/>
  <c r="K344"/>
  <c r="BE344"/>
  <c r="BI342"/>
  <c r="BH342"/>
  <c r="BG342"/>
  <c r="BF342"/>
  <c r="R342"/>
  <c r="Q342"/>
  <c r="X342"/>
  <c r="V342"/>
  <c r="T342"/>
  <c r="P342"/>
  <c r="BK342"/>
  <c r="K342"/>
  <c r="BE342"/>
  <c r="BI340"/>
  <c r="BH340"/>
  <c r="BG340"/>
  <c r="BF340"/>
  <c r="R340"/>
  <c r="Q340"/>
  <c r="X340"/>
  <c r="V340"/>
  <c r="T340"/>
  <c r="P340"/>
  <c r="BK340"/>
  <c r="K340"/>
  <c r="BE340"/>
  <c r="BI330"/>
  <c r="BH330"/>
  <c r="BG330"/>
  <c r="BF330"/>
  <c r="R330"/>
  <c r="Q330"/>
  <c r="X330"/>
  <c r="V330"/>
  <c r="T330"/>
  <c r="P330"/>
  <c r="BK330"/>
  <c r="K330"/>
  <c r="BE330"/>
  <c r="BI328"/>
  <c r="BH328"/>
  <c r="BG328"/>
  <c r="BF328"/>
  <c r="R328"/>
  <c r="Q328"/>
  <c r="X328"/>
  <c r="V328"/>
  <c r="T328"/>
  <c r="P328"/>
  <c r="BK328"/>
  <c r="K328"/>
  <c r="BE328"/>
  <c r="BI326"/>
  <c r="BH326"/>
  <c r="BG326"/>
  <c r="BF326"/>
  <c r="R326"/>
  <c r="Q326"/>
  <c r="X326"/>
  <c r="V326"/>
  <c r="T326"/>
  <c r="P326"/>
  <c r="BK326"/>
  <c r="K326"/>
  <c r="BE326"/>
  <c r="BI324"/>
  <c r="BH324"/>
  <c r="BG324"/>
  <c r="BF324"/>
  <c r="R324"/>
  <c r="Q324"/>
  <c r="X324"/>
  <c r="V324"/>
  <c r="T324"/>
  <c r="P324"/>
  <c r="BK324"/>
  <c r="K324"/>
  <c r="BE324"/>
  <c r="BI322"/>
  <c r="BH322"/>
  <c r="BG322"/>
  <c r="BF322"/>
  <c r="R322"/>
  <c r="Q322"/>
  <c r="X322"/>
  <c r="V322"/>
  <c r="T322"/>
  <c r="P322"/>
  <c r="BK322"/>
  <c r="K322"/>
  <c r="BE322"/>
  <c r="BI316"/>
  <c r="BH316"/>
  <c r="BG316"/>
  <c r="BF316"/>
  <c r="R316"/>
  <c r="Q316"/>
  <c r="X316"/>
  <c r="V316"/>
  <c r="T316"/>
  <c r="P316"/>
  <c r="BK316"/>
  <c r="K316"/>
  <c r="BE316"/>
  <c r="BI314"/>
  <c r="BH314"/>
  <c r="BG314"/>
  <c r="BF314"/>
  <c r="R314"/>
  <c r="Q314"/>
  <c r="X314"/>
  <c r="V314"/>
  <c r="T314"/>
  <c r="P314"/>
  <c r="BK314"/>
  <c r="K314"/>
  <c r="BE314"/>
  <c r="BI312"/>
  <c r="BH312"/>
  <c r="BG312"/>
  <c r="BF312"/>
  <c r="R312"/>
  <c r="Q312"/>
  <c r="X312"/>
  <c r="V312"/>
  <c r="T312"/>
  <c r="P312"/>
  <c r="BK312"/>
  <c r="K312"/>
  <c r="BE312"/>
  <c r="BI310"/>
  <c r="BH310"/>
  <c r="BG310"/>
  <c r="BF310"/>
  <c r="R310"/>
  <c r="Q310"/>
  <c r="X310"/>
  <c r="V310"/>
  <c r="T310"/>
  <c r="P310"/>
  <c r="BK310"/>
  <c r="K310"/>
  <c r="BE310"/>
  <c r="BI308"/>
  <c r="BH308"/>
  <c r="BG308"/>
  <c r="BF308"/>
  <c r="R308"/>
  <c r="Q308"/>
  <c r="X308"/>
  <c r="V308"/>
  <c r="T308"/>
  <c r="P308"/>
  <c r="BK308"/>
  <c r="K308"/>
  <c r="BE308"/>
  <c r="BI306"/>
  <c r="BH306"/>
  <c r="BG306"/>
  <c r="BF306"/>
  <c r="R306"/>
  <c r="Q306"/>
  <c r="X306"/>
  <c r="V306"/>
  <c r="T306"/>
  <c r="P306"/>
  <c r="BK306"/>
  <c r="K306"/>
  <c r="BE306"/>
  <c r="BI303"/>
  <c r="BH303"/>
  <c r="BG303"/>
  <c r="BF303"/>
  <c r="R303"/>
  <c r="Q303"/>
  <c r="X303"/>
  <c r="V303"/>
  <c r="T303"/>
  <c r="P303"/>
  <c r="BK303"/>
  <c r="K303"/>
  <c r="BE303"/>
  <c r="BI300"/>
  <c r="BH300"/>
  <c r="BG300"/>
  <c r="BF300"/>
  <c r="R300"/>
  <c r="Q300"/>
  <c r="X300"/>
  <c r="V300"/>
  <c r="T300"/>
  <c r="P300"/>
  <c r="BK300"/>
  <c r="K300"/>
  <c r="BE300"/>
  <c r="BI288"/>
  <c r="BH288"/>
  <c r="BG288"/>
  <c r="BF288"/>
  <c r="R288"/>
  <c r="Q288"/>
  <c r="X288"/>
  <c r="V288"/>
  <c r="T288"/>
  <c r="P288"/>
  <c r="BK288"/>
  <c r="K288"/>
  <c r="BE288"/>
  <c r="BI286"/>
  <c r="BH286"/>
  <c r="BG286"/>
  <c r="BF286"/>
  <c r="R286"/>
  <c r="R285"/>
  <c r="Q286"/>
  <c r="Q285"/>
  <c r="X286"/>
  <c r="X285"/>
  <c r="V286"/>
  <c r="V285"/>
  <c r="T286"/>
  <c r="T285"/>
  <c r="P286"/>
  <c r="BK286"/>
  <c r="BK285"/>
  <c r="K285"/>
  <c r="K286"/>
  <c r="BE286"/>
  <c r="K79"/>
  <c r="J79"/>
  <c r="I79"/>
  <c r="BI283"/>
  <c r="BH283"/>
  <c r="BG283"/>
  <c r="BF283"/>
  <c r="R283"/>
  <c r="Q283"/>
  <c r="X283"/>
  <c r="V283"/>
  <c r="T283"/>
  <c r="P283"/>
  <c r="BK283"/>
  <c r="K283"/>
  <c r="BE283"/>
  <c r="BI281"/>
  <c r="BH281"/>
  <c r="BG281"/>
  <c r="BF281"/>
  <c r="R281"/>
  <c r="Q281"/>
  <c r="X281"/>
  <c r="V281"/>
  <c r="T281"/>
  <c r="P281"/>
  <c r="BK281"/>
  <c r="K281"/>
  <c r="BE281"/>
  <c r="BI279"/>
  <c r="BH279"/>
  <c r="BG279"/>
  <c r="BF279"/>
  <c r="R279"/>
  <c r="Q279"/>
  <c r="X279"/>
  <c r="V279"/>
  <c r="T279"/>
  <c r="P279"/>
  <c r="BK279"/>
  <c r="K279"/>
  <c r="BE279"/>
  <c r="BI277"/>
  <c r="BH277"/>
  <c r="BG277"/>
  <c r="BF277"/>
  <c r="R277"/>
  <c r="Q277"/>
  <c r="X277"/>
  <c r="V277"/>
  <c r="T277"/>
  <c r="P277"/>
  <c r="BK277"/>
  <c r="K277"/>
  <c r="BE277"/>
  <c r="BI275"/>
  <c r="BH275"/>
  <c r="BG275"/>
  <c r="BF275"/>
  <c r="R275"/>
  <c r="Q275"/>
  <c r="X275"/>
  <c r="V275"/>
  <c r="T275"/>
  <c r="P275"/>
  <c r="BK275"/>
  <c r="K275"/>
  <c r="BE275"/>
  <c r="BI273"/>
  <c r="BH273"/>
  <c r="BG273"/>
  <c r="BF273"/>
  <c r="R273"/>
  <c r="R272"/>
  <c r="Q273"/>
  <c r="Q272"/>
  <c r="X273"/>
  <c r="X272"/>
  <c r="V273"/>
  <c r="V272"/>
  <c r="T273"/>
  <c r="T272"/>
  <c r="P273"/>
  <c r="BK273"/>
  <c r="BK272"/>
  <c r="K272"/>
  <c r="K273"/>
  <c r="BE273"/>
  <c r="K78"/>
  <c r="J78"/>
  <c r="I78"/>
  <c r="BI270"/>
  <c r="BH270"/>
  <c r="BG270"/>
  <c r="BF270"/>
  <c r="R270"/>
  <c r="Q270"/>
  <c r="X270"/>
  <c r="V270"/>
  <c r="T270"/>
  <c r="P270"/>
  <c r="BK270"/>
  <c r="K270"/>
  <c r="BE270"/>
  <c r="BI264"/>
  <c r="BH264"/>
  <c r="BG264"/>
  <c r="BF264"/>
  <c r="R264"/>
  <c r="Q264"/>
  <c r="X264"/>
  <c r="V264"/>
  <c r="T264"/>
  <c r="P264"/>
  <c r="BK264"/>
  <c r="K264"/>
  <c r="BE264"/>
  <c r="BI262"/>
  <c r="BH262"/>
  <c r="BG262"/>
  <c r="BF262"/>
  <c r="R262"/>
  <c r="R261"/>
  <c r="R260"/>
  <c r="Q262"/>
  <c r="Q261"/>
  <c r="Q260"/>
  <c r="X262"/>
  <c r="X261"/>
  <c r="X260"/>
  <c r="V262"/>
  <c r="V261"/>
  <c r="V260"/>
  <c r="T262"/>
  <c r="T261"/>
  <c r="T260"/>
  <c r="P262"/>
  <c r="BK262"/>
  <c r="BK261"/>
  <c r="K261"/>
  <c r="BK260"/>
  <c r="K260"/>
  <c r="K262"/>
  <c r="BE262"/>
  <c r="K77"/>
  <c r="J77"/>
  <c r="I77"/>
  <c r="K76"/>
  <c r="J76"/>
  <c r="I76"/>
  <c r="BI258"/>
  <c r="BH258"/>
  <c r="BG258"/>
  <c r="BF258"/>
  <c r="R258"/>
  <c r="R257"/>
  <c r="R256"/>
  <c r="Q258"/>
  <c r="Q257"/>
  <c r="Q256"/>
  <c r="X258"/>
  <c r="X257"/>
  <c r="X256"/>
  <c r="V258"/>
  <c r="V257"/>
  <c r="V256"/>
  <c r="T258"/>
  <c r="T257"/>
  <c r="T256"/>
  <c r="P258"/>
  <c r="BK258"/>
  <c r="BK257"/>
  <c r="K257"/>
  <c r="BK256"/>
  <c r="K256"/>
  <c r="K258"/>
  <c r="BE258"/>
  <c r="K75"/>
  <c r="J75"/>
  <c r="I75"/>
  <c r="K74"/>
  <c r="J74"/>
  <c r="I74"/>
  <c r="BI254"/>
  <c r="BH254"/>
  <c r="BG254"/>
  <c r="BF254"/>
  <c r="R254"/>
  <c r="Q254"/>
  <c r="X254"/>
  <c r="V254"/>
  <c r="T254"/>
  <c r="P254"/>
  <c r="BK254"/>
  <c r="K254"/>
  <c r="BE254"/>
  <c r="BI252"/>
  <c r="BH252"/>
  <c r="BG252"/>
  <c r="BF252"/>
  <c r="R252"/>
  <c r="Q252"/>
  <c r="X252"/>
  <c r="V252"/>
  <c r="T252"/>
  <c r="P252"/>
  <c r="BK252"/>
  <c r="K252"/>
  <c r="BE252"/>
  <c r="BI250"/>
  <c r="BH250"/>
  <c r="BG250"/>
  <c r="BF250"/>
  <c r="R250"/>
  <c r="Q250"/>
  <c r="X250"/>
  <c r="V250"/>
  <c r="T250"/>
  <c r="P250"/>
  <c r="BK250"/>
  <c r="K250"/>
  <c r="BE250"/>
  <c r="BI248"/>
  <c r="BH248"/>
  <c r="BG248"/>
  <c r="BF248"/>
  <c r="R248"/>
  <c r="Q248"/>
  <c r="X248"/>
  <c r="V248"/>
  <c r="T248"/>
  <c r="P248"/>
  <c r="BK248"/>
  <c r="K248"/>
  <c r="BE248"/>
  <c r="BI246"/>
  <c r="BH246"/>
  <c r="BG246"/>
  <c r="BF246"/>
  <c r="R246"/>
  <c r="Q246"/>
  <c r="X246"/>
  <c r="V246"/>
  <c r="T246"/>
  <c r="P246"/>
  <c r="BK246"/>
  <c r="K246"/>
  <c r="BE246"/>
  <c r="BI244"/>
  <c r="BH244"/>
  <c r="BG244"/>
  <c r="BF244"/>
  <c r="R244"/>
  <c r="Q244"/>
  <c r="X244"/>
  <c r="V244"/>
  <c r="T244"/>
  <c r="P244"/>
  <c r="BK244"/>
  <c r="K244"/>
  <c r="BE244"/>
  <c r="BI242"/>
  <c r="BH242"/>
  <c r="BG242"/>
  <c r="BF242"/>
  <c r="R242"/>
  <c r="Q242"/>
  <c r="X242"/>
  <c r="V242"/>
  <c r="T242"/>
  <c r="P242"/>
  <c r="BK242"/>
  <c r="K242"/>
  <c r="BE242"/>
  <c r="BI240"/>
  <c r="BH240"/>
  <c r="BG240"/>
  <c r="BF240"/>
  <c r="R240"/>
  <c r="Q240"/>
  <c r="X240"/>
  <c r="V240"/>
  <c r="T240"/>
  <c r="P240"/>
  <c r="BK240"/>
  <c r="K240"/>
  <c r="BE240"/>
  <c r="BI238"/>
  <c r="BH238"/>
  <c r="BG238"/>
  <c r="BF238"/>
  <c r="R238"/>
  <c r="Q238"/>
  <c r="X238"/>
  <c r="V238"/>
  <c r="T238"/>
  <c r="P238"/>
  <c r="BK238"/>
  <c r="K238"/>
  <c r="BE238"/>
  <c r="BI232"/>
  <c r="BH232"/>
  <c r="BG232"/>
  <c r="BF232"/>
  <c r="R232"/>
  <c r="Q232"/>
  <c r="X232"/>
  <c r="V232"/>
  <c r="T232"/>
  <c r="P232"/>
  <c r="BK232"/>
  <c r="K232"/>
  <c r="BE232"/>
  <c r="BI230"/>
  <c r="BH230"/>
  <c r="BG230"/>
  <c r="BF230"/>
  <c r="R230"/>
  <c r="Q230"/>
  <c r="X230"/>
  <c r="V230"/>
  <c r="T230"/>
  <c r="P230"/>
  <c r="BK230"/>
  <c r="K230"/>
  <c r="BE230"/>
  <c r="BI228"/>
  <c r="BH228"/>
  <c r="BG228"/>
  <c r="BF228"/>
  <c r="R228"/>
  <c r="R227"/>
  <c r="Q228"/>
  <c r="Q227"/>
  <c r="X228"/>
  <c r="X227"/>
  <c r="V228"/>
  <c r="V227"/>
  <c r="T228"/>
  <c r="T227"/>
  <c r="P228"/>
  <c r="BK228"/>
  <c r="BK227"/>
  <c r="K227"/>
  <c r="K228"/>
  <c r="BE228"/>
  <c r="K73"/>
  <c r="J73"/>
  <c r="I73"/>
  <c r="BI225"/>
  <c r="BH225"/>
  <c r="BG225"/>
  <c r="BF225"/>
  <c r="R225"/>
  <c r="Q225"/>
  <c r="X225"/>
  <c r="V225"/>
  <c r="T225"/>
  <c r="P225"/>
  <c r="BK225"/>
  <c r="K225"/>
  <c r="BE225"/>
  <c r="BI223"/>
  <c r="BH223"/>
  <c r="BG223"/>
  <c r="BF223"/>
  <c r="R223"/>
  <c r="Q223"/>
  <c r="X223"/>
  <c r="V223"/>
  <c r="T223"/>
  <c r="P223"/>
  <c r="BK223"/>
  <c r="K223"/>
  <c r="BE223"/>
  <c r="BI221"/>
  <c r="BH221"/>
  <c r="BG221"/>
  <c r="BF221"/>
  <c r="R221"/>
  <c r="Q221"/>
  <c r="X221"/>
  <c r="V221"/>
  <c r="T221"/>
  <c r="P221"/>
  <c r="BK221"/>
  <c r="K221"/>
  <c r="BE221"/>
  <c r="BI219"/>
  <c r="BH219"/>
  <c r="BG219"/>
  <c r="BF219"/>
  <c r="R219"/>
  <c r="Q219"/>
  <c r="X219"/>
  <c r="V219"/>
  <c r="T219"/>
  <c r="P219"/>
  <c r="BK219"/>
  <c r="K219"/>
  <c r="BE219"/>
  <c r="BI217"/>
  <c r="BH217"/>
  <c r="BG217"/>
  <c r="BF217"/>
  <c r="R217"/>
  <c r="R216"/>
  <c r="R215"/>
  <c r="Q217"/>
  <c r="Q216"/>
  <c r="Q215"/>
  <c r="X217"/>
  <c r="X216"/>
  <c r="X215"/>
  <c r="V217"/>
  <c r="V216"/>
  <c r="V215"/>
  <c r="T217"/>
  <c r="T216"/>
  <c r="T215"/>
  <c r="P217"/>
  <c r="BK217"/>
  <c r="BK216"/>
  <c r="K216"/>
  <c r="BK215"/>
  <c r="K215"/>
  <c r="K217"/>
  <c r="BE217"/>
  <c r="K72"/>
  <c r="J72"/>
  <c r="I72"/>
  <c r="K71"/>
  <c r="J71"/>
  <c r="I71"/>
  <c r="BI212"/>
  <c r="BH212"/>
  <c r="BG212"/>
  <c r="BF212"/>
  <c r="R212"/>
  <c r="Q212"/>
  <c r="X212"/>
  <c r="V212"/>
  <c r="T212"/>
  <c r="P212"/>
  <c r="BK212"/>
  <c r="K212"/>
  <c r="BE212"/>
  <c r="BI210"/>
  <c r="BH210"/>
  <c r="BG210"/>
  <c r="BF210"/>
  <c r="R210"/>
  <c r="Q210"/>
  <c r="X210"/>
  <c r="V210"/>
  <c r="T210"/>
  <c r="P210"/>
  <c r="BK210"/>
  <c r="K210"/>
  <c r="BE210"/>
  <c r="BI208"/>
  <c r="BH208"/>
  <c r="BG208"/>
  <c r="BF208"/>
  <c r="R208"/>
  <c r="Q208"/>
  <c r="X208"/>
  <c r="V208"/>
  <c r="T208"/>
  <c r="P208"/>
  <c r="BK208"/>
  <c r="K208"/>
  <c r="BE208"/>
  <c r="BI205"/>
  <c r="BH205"/>
  <c r="BG205"/>
  <c r="BF205"/>
  <c r="R205"/>
  <c r="Q205"/>
  <c r="X205"/>
  <c r="V205"/>
  <c r="T205"/>
  <c r="P205"/>
  <c r="BK205"/>
  <c r="K205"/>
  <c r="BE205"/>
  <c r="BI203"/>
  <c r="BH203"/>
  <c r="BG203"/>
  <c r="BF203"/>
  <c r="R203"/>
  <c r="Q203"/>
  <c r="X203"/>
  <c r="V203"/>
  <c r="T203"/>
  <c r="P203"/>
  <c r="BK203"/>
  <c r="K203"/>
  <c r="BE203"/>
  <c r="BI201"/>
  <c r="BH201"/>
  <c r="BG201"/>
  <c r="BF201"/>
  <c r="R201"/>
  <c r="Q201"/>
  <c r="X201"/>
  <c r="V201"/>
  <c r="T201"/>
  <c r="P201"/>
  <c r="BK201"/>
  <c r="K201"/>
  <c r="BE201"/>
  <c r="BI189"/>
  <c r="BH189"/>
  <c r="BG189"/>
  <c r="BF189"/>
  <c r="R189"/>
  <c r="Q189"/>
  <c r="X189"/>
  <c r="V189"/>
  <c r="T189"/>
  <c r="P189"/>
  <c r="BK189"/>
  <c r="K189"/>
  <c r="BE189"/>
  <c r="BI177"/>
  <c r="BH177"/>
  <c r="BG177"/>
  <c r="BF177"/>
  <c r="R177"/>
  <c r="R176"/>
  <c r="Q177"/>
  <c r="Q176"/>
  <c r="X177"/>
  <c r="X176"/>
  <c r="V177"/>
  <c r="V176"/>
  <c r="T177"/>
  <c r="T176"/>
  <c r="P177"/>
  <c r="BK177"/>
  <c r="BK176"/>
  <c r="K176"/>
  <c r="K177"/>
  <c r="BE177"/>
  <c r="K70"/>
  <c r="J70"/>
  <c r="I70"/>
  <c r="BI174"/>
  <c r="BH174"/>
  <c r="BG174"/>
  <c r="BF174"/>
  <c r="R174"/>
  <c r="Q174"/>
  <c r="X174"/>
  <c r="V174"/>
  <c r="T174"/>
  <c r="P174"/>
  <c r="BK174"/>
  <c r="K174"/>
  <c r="BE174"/>
  <c r="BI172"/>
  <c r="BH172"/>
  <c r="BG172"/>
  <c r="BF172"/>
  <c r="R172"/>
  <c r="R171"/>
  <c r="Q172"/>
  <c r="Q171"/>
  <c r="X172"/>
  <c r="X171"/>
  <c r="V172"/>
  <c r="V171"/>
  <c r="T172"/>
  <c r="T171"/>
  <c r="P172"/>
  <c r="BK172"/>
  <c r="BK171"/>
  <c r="K171"/>
  <c r="K172"/>
  <c r="BE172"/>
  <c r="K69"/>
  <c r="J69"/>
  <c r="I69"/>
  <c r="BI167"/>
  <c r="BH167"/>
  <c r="BG167"/>
  <c r="BF167"/>
  <c r="R167"/>
  <c r="Q167"/>
  <c r="X167"/>
  <c r="V167"/>
  <c r="T167"/>
  <c r="P167"/>
  <c r="BK167"/>
  <c r="K167"/>
  <c r="BE167"/>
  <c r="BI162"/>
  <c r="BH162"/>
  <c r="BG162"/>
  <c r="BF162"/>
  <c r="R162"/>
  <c r="Q162"/>
  <c r="X162"/>
  <c r="V162"/>
  <c r="T162"/>
  <c r="P162"/>
  <c r="BK162"/>
  <c r="K162"/>
  <c r="BE162"/>
  <c r="BI160"/>
  <c r="BH160"/>
  <c r="BG160"/>
  <c r="BF160"/>
  <c r="R160"/>
  <c r="R159"/>
  <c r="Q160"/>
  <c r="Q159"/>
  <c r="X160"/>
  <c r="X159"/>
  <c r="V160"/>
  <c r="V159"/>
  <c r="T160"/>
  <c r="T159"/>
  <c r="P160"/>
  <c r="BK160"/>
  <c r="BK159"/>
  <c r="K159"/>
  <c r="K160"/>
  <c r="BE160"/>
  <c r="K68"/>
  <c r="J68"/>
  <c r="I68"/>
  <c r="BI157"/>
  <c r="BH157"/>
  <c r="BG157"/>
  <c r="BF157"/>
  <c r="R157"/>
  <c r="Q157"/>
  <c r="X157"/>
  <c r="V157"/>
  <c r="T157"/>
  <c r="P157"/>
  <c r="BK157"/>
  <c r="K157"/>
  <c r="BE157"/>
  <c r="BI154"/>
  <c r="BH154"/>
  <c r="BG154"/>
  <c r="BF154"/>
  <c r="R154"/>
  <c r="Q154"/>
  <c r="X154"/>
  <c r="V154"/>
  <c r="T154"/>
  <c r="P154"/>
  <c r="BK154"/>
  <c r="K154"/>
  <c r="BE154"/>
  <c r="BI152"/>
  <c r="BH152"/>
  <c r="BG152"/>
  <c r="BF152"/>
  <c r="R152"/>
  <c r="Q152"/>
  <c r="X152"/>
  <c r="V152"/>
  <c r="T152"/>
  <c r="P152"/>
  <c r="BK152"/>
  <c r="K152"/>
  <c r="BE152"/>
  <c r="BI144"/>
  <c r="BH144"/>
  <c r="BG144"/>
  <c r="BF144"/>
  <c r="R144"/>
  <c r="Q144"/>
  <c r="X144"/>
  <c r="V144"/>
  <c r="T144"/>
  <c r="P144"/>
  <c r="BK144"/>
  <c r="K144"/>
  <c r="BE144"/>
  <c r="BI142"/>
  <c r="BH142"/>
  <c r="BG142"/>
  <c r="BF142"/>
  <c r="R142"/>
  <c r="Q142"/>
  <c r="X142"/>
  <c r="V142"/>
  <c r="T142"/>
  <c r="P142"/>
  <c r="BK142"/>
  <c r="K142"/>
  <c r="BE142"/>
  <c r="BI126"/>
  <c r="BH126"/>
  <c r="BG126"/>
  <c r="BF126"/>
  <c r="R126"/>
  <c r="R125"/>
  <c r="Q126"/>
  <c r="Q125"/>
  <c r="X126"/>
  <c r="X125"/>
  <c r="V126"/>
  <c r="V125"/>
  <c r="T126"/>
  <c r="T125"/>
  <c r="P126"/>
  <c r="BK126"/>
  <c r="BK125"/>
  <c r="K125"/>
  <c r="K126"/>
  <c r="BE126"/>
  <c r="K67"/>
  <c r="J67"/>
  <c r="I67"/>
  <c r="BI123"/>
  <c r="BH123"/>
  <c r="BG123"/>
  <c r="BF123"/>
  <c r="R123"/>
  <c r="Q123"/>
  <c r="X123"/>
  <c r="V123"/>
  <c r="T123"/>
  <c r="P123"/>
  <c r="BK123"/>
  <c r="K123"/>
  <c r="BE123"/>
  <c r="BI121"/>
  <c r="BH121"/>
  <c r="BG121"/>
  <c r="BF121"/>
  <c r="R121"/>
  <c r="Q121"/>
  <c r="X121"/>
  <c r="V121"/>
  <c r="T121"/>
  <c r="P121"/>
  <c r="BK121"/>
  <c r="K121"/>
  <c r="BE121"/>
  <c r="BI119"/>
  <c r="BH119"/>
  <c r="BG119"/>
  <c r="BF119"/>
  <c r="R119"/>
  <c r="Q119"/>
  <c r="X119"/>
  <c r="V119"/>
  <c r="T119"/>
  <c r="P119"/>
  <c r="BK119"/>
  <c r="K119"/>
  <c r="BE119"/>
  <c r="BI117"/>
  <c r="BH117"/>
  <c r="BG117"/>
  <c r="BF117"/>
  <c r="R117"/>
  <c r="R116"/>
  <c r="Q117"/>
  <c r="Q116"/>
  <c r="X117"/>
  <c r="X116"/>
  <c r="V117"/>
  <c r="V116"/>
  <c r="T117"/>
  <c r="T116"/>
  <c r="P117"/>
  <c r="BK117"/>
  <c r="BK116"/>
  <c r="K116"/>
  <c r="K117"/>
  <c r="BE117"/>
  <c r="K66"/>
  <c r="J66"/>
  <c r="I66"/>
  <c r="BI114"/>
  <c r="BH114"/>
  <c r="BG114"/>
  <c r="BF114"/>
  <c r="R114"/>
  <c r="Q114"/>
  <c r="X114"/>
  <c r="V114"/>
  <c r="T114"/>
  <c r="P114"/>
  <c r="BK114"/>
  <c r="K114"/>
  <c r="BE114"/>
  <c r="BI112"/>
  <c r="BH112"/>
  <c r="BG112"/>
  <c r="BF112"/>
  <c r="R112"/>
  <c r="Q112"/>
  <c r="X112"/>
  <c r="V112"/>
  <c r="T112"/>
  <c r="P112"/>
  <c r="BK112"/>
  <c r="K112"/>
  <c r="BE112"/>
  <c r="BI110"/>
  <c r="BH110"/>
  <c r="BG110"/>
  <c r="BF110"/>
  <c r="R110"/>
  <c r="Q110"/>
  <c r="X110"/>
  <c r="V110"/>
  <c r="T110"/>
  <c r="P110"/>
  <c r="BK110"/>
  <c r="K110"/>
  <c r="BE110"/>
  <c r="BI108"/>
  <c r="F38"/>
  <c i="1" r="BF53"/>
  <c i="2" r="BH108"/>
  <c r="F37"/>
  <c i="1" r="BE53"/>
  <c i="2" r="BG108"/>
  <c r="F36"/>
  <c i="1" r="BD53"/>
  <c i="2" r="BF108"/>
  <c r="K35"/>
  <c i="1" r="AY53"/>
  <c i="2" r="F35"/>
  <c i="1" r="BC53"/>
  <c i="2" r="R108"/>
  <c r="R107"/>
  <c r="R106"/>
  <c r="R105"/>
  <c r="R104"/>
  <c r="J62"/>
  <c r="Q108"/>
  <c r="Q107"/>
  <c r="Q106"/>
  <c r="Q105"/>
  <c r="Q104"/>
  <c r="I62"/>
  <c r="X108"/>
  <c r="X107"/>
  <c r="X106"/>
  <c r="X105"/>
  <c r="X104"/>
  <c r="V108"/>
  <c r="V107"/>
  <c r="V106"/>
  <c r="V105"/>
  <c r="V104"/>
  <c r="T108"/>
  <c r="T107"/>
  <c r="T106"/>
  <c r="T105"/>
  <c r="T104"/>
  <c i="1" r="AW53"/>
  <c i="2" r="P108"/>
  <c r="BK108"/>
  <c r="BK107"/>
  <c r="K107"/>
  <c r="BK106"/>
  <c r="K106"/>
  <c r="BK105"/>
  <c r="K105"/>
  <c r="BK104"/>
  <c r="K104"/>
  <c r="K62"/>
  <c r="K31"/>
  <c i="1" r="AG53"/>
  <c i="2" r="K108"/>
  <c r="BE108"/>
  <c r="K34"/>
  <c i="1" r="AX53"/>
  <c i="2" r="F34"/>
  <c i="1" r="BB53"/>
  <c i="2" r="K65"/>
  <c r="J65"/>
  <c r="I65"/>
  <c r="K64"/>
  <c r="J64"/>
  <c r="I64"/>
  <c r="K63"/>
  <c r="J63"/>
  <c r="I63"/>
  <c r="J100"/>
  <c r="F100"/>
  <c r="F98"/>
  <c r="E96"/>
  <c r="K30"/>
  <c i="1" r="AT53"/>
  <c i="2" r="K29"/>
  <c i="1" r="AS53"/>
  <c i="2" r="J57"/>
  <c r="F57"/>
  <c r="F55"/>
  <c r="E53"/>
  <c r="K40"/>
  <c r="J20"/>
  <c r="E20"/>
  <c r="F101"/>
  <c r="F58"/>
  <c r="J19"/>
  <c r="J14"/>
  <c r="J98"/>
  <c r="J55"/>
  <c r="E7"/>
  <c r="E92"/>
  <c r="E49"/>
  <c i="1" r="BF54"/>
  <c r="BE54"/>
  <c r="BD54"/>
  <c r="BC54"/>
  <c r="BB54"/>
  <c r="BA54"/>
  <c r="AZ54"/>
  <c r="AY54"/>
  <c r="AX54"/>
  <c r="AW54"/>
  <c r="AV54"/>
  <c r="AU54"/>
  <c r="AT54"/>
  <c r="AS54"/>
  <c r="AG54"/>
  <c r="BF52"/>
  <c r="BE52"/>
  <c r="BD52"/>
  <c r="BC52"/>
  <c r="BB52"/>
  <c r="BA52"/>
  <c r="AZ52"/>
  <c r="AY52"/>
  <c r="AX52"/>
  <c r="AW52"/>
  <c r="AV52"/>
  <c r="AU52"/>
  <c r="AT52"/>
  <c r="AS52"/>
  <c r="AG52"/>
  <c r="BF51"/>
  <c r="W30"/>
  <c r="BE51"/>
  <c r="W29"/>
  <c r="BD51"/>
  <c r="W28"/>
  <c r="BC51"/>
  <c r="W27"/>
  <c r="BB51"/>
  <c r="W26"/>
  <c r="BA51"/>
  <c r="AZ51"/>
  <c r="AY51"/>
  <c r="AK27"/>
  <c r="AX51"/>
  <c r="AK26"/>
  <c r="AW51"/>
  <c r="AV51"/>
  <c r="AU51"/>
  <c r="AT51"/>
  <c r="AS51"/>
  <c r="AG51"/>
  <c r="AK23"/>
  <c r="AV55"/>
  <c r="AN55"/>
  <c r="AN54"/>
  <c r="AV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<sst xmlns="http://schemas.openxmlformats.org/spreadsheetml/2006/main">
  <si>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</si>
  <si>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</si>
  <si>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</si>
  <si>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</si>
  <si>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</si>
  <si>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</si>
  <si>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</si>
  <si>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True</t>
  </si>
  <si>
    <t>{b3dcde34-d7f7-46d0-8bee-25db28ddba7d}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</si>
  <si>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</si>
  <si>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</si>
  <si>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</si>
  <si>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</si>
  <si>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</si>
  <si>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</si>
  <si>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</si>
  <si>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2017-002</t>
  </si>
  <si>
    <t>Stavba:</t>
  </si>
  <si>
    <t>Pavilon FTZ v areálu ČZÚ</t>
  </si>
  <si>
    <t>KSO:</t>
  </si>
  <si>
    <t>822 29 31</t>
  </si>
  <si>
    <t>CC-CZ:</t>
  </si>
  <si>
    <t/>
  </si>
  <si>
    <t>Místo:</t>
  </si>
  <si>
    <t>Praha-Suchdol</t>
  </si>
  <si>
    <t>Datum:</t>
  </si>
  <si>
    <t>16. 1. 2017</t>
  </si>
  <si>
    <t>Zadavatel:</t>
  </si>
  <si>
    <t>IČ:</t>
  </si>
  <si>
    <t>60460709</t>
  </si>
  <si>
    <t xml:space="preserve">ČZÚ v Praze, Kamýcká 129,Praha 6            </t>
  </si>
  <si>
    <t>DIČ:</t>
  </si>
  <si>
    <t>CZ60460709</t>
  </si>
  <si>
    <t>Uchazeč:</t>
  </si>
  <si>
    <t xml:space="preserve"> </t>
  </si>
  <si>
    <t>Projektant:</t>
  </si>
  <si>
    <t>OSA projekt s.r.o.,Kafková 10,Ostrava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</si>
  <si>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</si>
  <si>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</si>
  <si>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</si>
  <si>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</si>
  <si>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</si>
  <si>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</si>
  <si>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</si>
  <si>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</si>
  <si>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</si>
  <si>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</si>
  <si>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</si>
  <si>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</si>
  <si>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</si>
  <si>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</si>
  <si>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</si>
  <si>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</si>
  <si>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</si>
  <si>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</si>
  <si>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</si>
  <si>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</si>
  <si>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</si>
  <si>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</si>
  <si>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</si>
  <si>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</si>
  <si>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</si>
  <si>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</si>
  <si>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</si>
  <si>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</si>
  <si>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</si>
  <si>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</si>
  <si>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</si>
  <si>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</si>
  <si>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</si>
  <si>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</si>
  <si>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</si>
  <si>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</si>
  <si>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</si>
  <si>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</si>
  <si>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</si>
  <si>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</si>
  <si>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</si>
  <si>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07</t>
  </si>
  <si>
    <t>Úprava komunikací a zpevněných ploch</t>
  </si>
  <si>
    <t>STA</t>
  </si>
  <si>
    <t>1</t>
  </si>
  <si>
    <t>{8598ad8f-65fa-4a16-ad6e-4cb6ea2326c5}</t>
  </si>
  <si>
    <t>2</t>
  </si>
  <si>
    <t>/</t>
  </si>
  <si>
    <t>Soupis prací - Úprava komunikací a zpevněných ploch</t>
  </si>
  <si>
    <t>Soupis</t>
  </si>
  <si>
    <t>{0dbecc56-d645-48d6-b819-7cea91be212d}</t>
  </si>
  <si>
    <t>VON</t>
  </si>
  <si>
    <t>Vedlejší a ostatní náklady</t>
  </si>
  <si>
    <t>{6747f5fe-672d-47e5-8d54-e5aa51336814}</t>
  </si>
  <si>
    <t>Soupis prací - Vedlejší a ostatní náklady</t>
  </si>
  <si>
    <t>{7bcbdd3e-b8ef-4d4d-beaa-c7b251ae9d7e}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</si>
  <si>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</si>
  <si>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</si>
  <si>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</si>
  <si>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</si>
  <si>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</si>
  <si>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</si>
  <si>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</si>
  <si>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07 - Úprava komunikací a zpevněných ploch</t>
  </si>
  <si>
    <t>Soupis:</t>
  </si>
  <si>
    <t>SO 07 - Soupis prací - Úprava komunikací a zpevněných ploch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</si>
  <si>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</si>
  <si>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</si>
  <si>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</si>
  <si>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</si>
  <si>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</si>
  <si>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</si>
  <si>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</si>
  <si>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</si>
  <si>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</si>
  <si>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</si>
  <si>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</si>
  <si>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</si>
  <si>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</si>
  <si>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</si>
  <si>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</si>
  <si>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</si>
  <si>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27 - Zakládání - základy</t>
  </si>
  <si>
    <t xml:space="preserve">    5 - Komunikace</t>
  </si>
  <si>
    <t xml:space="preserve">      59 - Kryty pozemních komunikací, letišť a ploch dlážděných (předlažby)</t>
  </si>
  <si>
    <t xml:space="preserve">    57 - Kryty pozemních komunikací letišť a ploch z kameniva nebo živičné</t>
  </si>
  <si>
    <t xml:space="preserve">    6 - Úpravy povrchů, podlahy a osazování výplní</t>
  </si>
  <si>
    <t xml:space="preserve">      63 - Podlahy a podlahové konstrukce</t>
  </si>
  <si>
    <t xml:space="preserve">    8 - Trubní vedení</t>
  </si>
  <si>
    <t xml:space="preserve">      87 - Potrubí z trub plastických a skleněných</t>
  </si>
  <si>
    <t xml:space="preserve">    89 - Trubní vedení - ostatní konstrukce</t>
  </si>
  <si>
    <t xml:space="preserve">    91 - Doplňující konstrukce a práce pozemních komunikací, letišť a ploch</t>
  </si>
  <si>
    <t xml:space="preserve">    96 - Bourání konstrukcí</t>
  </si>
  <si>
    <t xml:space="preserve">    97 - Prorážení otvorů a ostatní bourací práce</t>
  </si>
  <si>
    <t xml:space="preserve">    99 - Přesun hmot</t>
  </si>
  <si>
    <t>SOUPIS PRACÍ</t>
  </si>
  <si>
    <t>PČ</t>
  </si>
  <si>
    <t>Popis</t>
  </si>
  <si>
    <t>MJ</t>
  </si>
  <si>
    <t>Množství</t>
  </si>
  <si>
    <t>J. materiál [CZK]</t>
  </si>
  <si>
    <t>J. montáž [CZK]</t>
  </si>
  <si>
    <t>Cenová soustava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</si>
  <si>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</si>
  <si>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</si>
  <si>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</si>
  <si>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</si>
  <si>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</si>
  <si>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</si>
  <si>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</si>
  <si>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</si>
  <si>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</si>
  <si>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</si>
  <si>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</si>
  <si>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</si>
  <si>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</si>
  <si>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</si>
  <si>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</si>
  <si>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</si>
  <si>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</si>
  <si>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113106121</t>
  </si>
  <si>
    <t>Rozebrání dlažeb nebo dílců komunikací pro pěší z betonových nebo kamenných dlaždic</t>
  </si>
  <si>
    <t>m2</t>
  </si>
  <si>
    <t>4</t>
  </si>
  <si>
    <t>3</t>
  </si>
  <si>
    <t>-1273377202</t>
  </si>
  <si>
    <t>VV</t>
  </si>
  <si>
    <t>217,5</t>
  </si>
  <si>
    <t>113107223</t>
  </si>
  <si>
    <t>Odstranění podkladu pl přes 200 m2 z kameniva drceného tl 300 mm</t>
  </si>
  <si>
    <t>-1438577467</t>
  </si>
  <si>
    <t>143,52</t>
  </si>
  <si>
    <t>113107244</t>
  </si>
  <si>
    <t>Odstranění podkladů nebo krytů s přemístěním hmot na skládku na vzdálenost do 20 m nebo s naložením na dopravní prostředek v ploše jednotlivě přes 200 m2 živičných, o tl. vrstvy přes 150 do 200 mm</t>
  </si>
  <si>
    <t>CS ÚRS 2013 01</t>
  </si>
  <si>
    <t>-2055291311</t>
  </si>
  <si>
    <t>143,52+127,20</t>
  </si>
  <si>
    <t>113202111</t>
  </si>
  <si>
    <t>Vytrhání obrub krajníků obrubníků stojatých</t>
  </si>
  <si>
    <t>m</t>
  </si>
  <si>
    <t>-901416229</t>
  </si>
  <si>
    <t>223</t>
  </si>
  <si>
    <t>12</t>
  </si>
  <si>
    <t>Zemní práce - odkopávky a prokopávky</t>
  </si>
  <si>
    <t>5</t>
  </si>
  <si>
    <t>122101401</t>
  </si>
  <si>
    <t>Vykopávky v zemníku na suchu v hornině tř. 1 a 2 objem do 100 m3</t>
  </si>
  <si>
    <t>m3</t>
  </si>
  <si>
    <t>578401341</t>
  </si>
  <si>
    <t>3481*0,15+424,6*0,15</t>
  </si>
  <si>
    <t>6</t>
  </si>
  <si>
    <t>M</t>
  </si>
  <si>
    <t>103641010</t>
  </si>
  <si>
    <t xml:space="preserve">zemina pro terénní úpravy -  ornice</t>
  </si>
  <si>
    <t>t</t>
  </si>
  <si>
    <t>CS ÚRS 2016 02</t>
  </si>
  <si>
    <t>8</t>
  </si>
  <si>
    <t>444965384</t>
  </si>
  <si>
    <t>585,84*1,3</t>
  </si>
  <si>
    <t>7</t>
  </si>
  <si>
    <t>122202203</t>
  </si>
  <si>
    <t>Odkopávky a prokopávky nezapažené pro silnice s přemístěním výkopku v příčných profilech na vzdálenost do 15 m nebo s naložením na dopravní prostředek v hornině tř. 3 přes 1 000 do 5 000 m3</t>
  </si>
  <si>
    <t>CS ÚRS 2017 01</t>
  </si>
  <si>
    <t>-1476517928</t>
  </si>
  <si>
    <t>1324,61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</si>
  <si>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</si>
  <si>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</si>
  <si>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1577483998</t>
  </si>
  <si>
    <t>1324,61*0,5</t>
  </si>
  <si>
    <t>13</t>
  </si>
  <si>
    <t>Zemní práce - hloubené vykopávky</t>
  </si>
  <si>
    <t>9</t>
  </si>
  <si>
    <t>131201101</t>
  </si>
  <si>
    <t>Hloubení jam nezapažených v hornině tř. 3 objemu do 100 m3</t>
  </si>
  <si>
    <t>949784176</t>
  </si>
  <si>
    <t>SDZ</t>
  </si>
  <si>
    <t>0,4*0,4*0,8*10</t>
  </si>
  <si>
    <t>závory</t>
  </si>
  <si>
    <t>0,3*0,3*0,8*4</t>
  </si>
  <si>
    <t>odpadkový koš</t>
  </si>
  <si>
    <t>0,35*0,35*0,5*5</t>
  </si>
  <si>
    <t>lavičky</t>
  </si>
  <si>
    <t>0,3*0,5*0,75*2*10</t>
  </si>
  <si>
    <t>SSZ</t>
  </si>
  <si>
    <t>0,3*0,3*0,8*3</t>
  </si>
  <si>
    <t>vpusti</t>
  </si>
  <si>
    <t>2*2*2*1+1*1*1*3</t>
  </si>
  <si>
    <t>pilon</t>
  </si>
  <si>
    <t>1,5*1,5*1</t>
  </si>
  <si>
    <t>Součet</t>
  </si>
  <si>
    <t>10</t>
  </si>
  <si>
    <t>131201109</t>
  </si>
  <si>
    <t>za lepivost horniny tř. 3</t>
  </si>
  <si>
    <t>904856194</t>
  </si>
  <si>
    <t>17,59*0,5</t>
  </si>
  <si>
    <t>132201102</t>
  </si>
  <si>
    <t>Hloubení rýh š do 600 mm v hornině tř. 3 objemu přes 100 m3</t>
  </si>
  <si>
    <t>-1900554831</t>
  </si>
  <si>
    <t>drenáž</t>
  </si>
  <si>
    <t>64,8*0,45*0,4</t>
  </si>
  <si>
    <t>obrubník 15/30</t>
  </si>
  <si>
    <t>340,87*0,35*0,25</t>
  </si>
  <si>
    <t>obrubník 5/20</t>
  </si>
  <si>
    <t>245,33*0,25*0,25</t>
  </si>
  <si>
    <t>132201109</t>
  </si>
  <si>
    <t>Příplatek za lepivost k hloubení rýh š do 600 mm v hornině tř. 3</t>
  </si>
  <si>
    <t>1880436310</t>
  </si>
  <si>
    <t>56,823*0,5</t>
  </si>
  <si>
    <t>132201202</t>
  </si>
  <si>
    <t>Hloubení rýh š do 2000 mm v hornině tř. 3 objemu do 1000 m3</t>
  </si>
  <si>
    <t>-1085345489</t>
  </si>
  <si>
    <t>kanalizační přípojky</t>
  </si>
  <si>
    <t>1*(30,4)*1</t>
  </si>
  <si>
    <t>14</t>
  </si>
  <si>
    <t>132201209</t>
  </si>
  <si>
    <t>Příplatek za lepivost k hloubení rýh š do 2000 mm v hornině tř. 3</t>
  </si>
  <si>
    <t>-1805391821</t>
  </si>
  <si>
    <t>30,4*0,5</t>
  </si>
  <si>
    <t>16</t>
  </si>
  <si>
    <t>Zemní práce - přemístění výkopku</t>
  </si>
  <si>
    <t>162701105</t>
  </si>
  <si>
    <t>Vodorovné přemístění do 10000 m výkopku z horniny tř. 1 až 4</t>
  </si>
  <si>
    <t>1264379731</t>
  </si>
  <si>
    <t>1324,61+17,59+56,823+30,4-126,26+585,84</t>
  </si>
  <si>
    <t>96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</si>
  <si>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</si>
  <si>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</si>
  <si>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CS ÚRS 2017 02</t>
  </si>
  <si>
    <t>-1802048448</t>
  </si>
  <si>
    <t>kanalizační přípojky žlabů</t>
  </si>
  <si>
    <t>30,4*0,6*0,9</t>
  </si>
  <si>
    <t>-(3,14*0,08*0,08*30,4)</t>
  </si>
  <si>
    <t>97</t>
  </si>
  <si>
    <t>583441720</t>
  </si>
  <si>
    <t>štěrkodrť frakce 0-32 třída C</t>
  </si>
  <si>
    <t>2011090673</t>
  </si>
  <si>
    <t>15,805* 1,8</t>
  </si>
  <si>
    <t>17</t>
  </si>
  <si>
    <t>Zemní práce - konstrukce ze zemin</t>
  </si>
  <si>
    <t>171201201</t>
  </si>
  <si>
    <t>Uložení sypaniny na skládky</t>
  </si>
  <si>
    <t>-1344336845</t>
  </si>
  <si>
    <t>1889,003</t>
  </si>
  <si>
    <t>171201211</t>
  </si>
  <si>
    <t>Poplatek za uložení odpadu ze sypaniny na skládce (skládkovné)</t>
  </si>
  <si>
    <t>-1195332643</t>
  </si>
  <si>
    <t>(1889,003-585,84)*1,8</t>
  </si>
  <si>
    <t>27</t>
  </si>
  <si>
    <t>Zakládání - základy</t>
  </si>
  <si>
    <t>18</t>
  </si>
  <si>
    <t>272313711</t>
  </si>
  <si>
    <t>Základové klenby z betonu tř. C 20/25</t>
  </si>
  <si>
    <t>-148257986</t>
  </si>
  <si>
    <t>0,35*0,35*0,7*5</t>
  </si>
  <si>
    <t>0,3*0,75*0,5*2*10</t>
  </si>
  <si>
    <t>19</t>
  </si>
  <si>
    <t>272351215</t>
  </si>
  <si>
    <t>Zřízení bednění stěn základových kleneb</t>
  </si>
  <si>
    <t>-1570616710</t>
  </si>
  <si>
    <t>0,4*0,4*4*10</t>
  </si>
  <si>
    <t>0,3*0,3*0,4*4</t>
  </si>
  <si>
    <t>0,3*0,3*0,4*3</t>
  </si>
  <si>
    <t>20</t>
  </si>
  <si>
    <t>272351216</t>
  </si>
  <si>
    <t>Odstranění bednění stěn základových kleneb</t>
  </si>
  <si>
    <t>-1655751095</t>
  </si>
  <si>
    <t>9,208</t>
  </si>
  <si>
    <t>272353112</t>
  </si>
  <si>
    <t>Bednění kotevních otvorů v základových klenbách průřezu do 0,02 m2 hl 1 m</t>
  </si>
  <si>
    <t>kus</t>
  </si>
  <si>
    <t>467665384</t>
  </si>
  <si>
    <t>10+4+3+4+12</t>
  </si>
  <si>
    <t>95</t>
  </si>
  <si>
    <t>272353141</t>
  </si>
  <si>
    <t>Bednění kotevních otvorů a prostupů v základových konstrukcích v klenbách včetně polohového zajištění a odbednění, popř. ztraceného bednění z pletiva apod. průřezu přes 0,10 do 0,17 m2, hl. do 1,00 m</t>
  </si>
  <si>
    <t>974595471</t>
  </si>
  <si>
    <t>94</t>
  </si>
  <si>
    <t>272362021</t>
  </si>
  <si>
    <t>Výztuž základů kleneb ze svařovaných sítí z drátů typu KARI</t>
  </si>
  <si>
    <t>667589100</t>
  </si>
  <si>
    <t>0,05553</t>
  </si>
  <si>
    <t>22</t>
  </si>
  <si>
    <t>274316R00</t>
  </si>
  <si>
    <t>Uložení stávajících síti do chráničky, včetně dodávky chráničky, zemních prací a obetonování</t>
  </si>
  <si>
    <t>-1482994696</t>
  </si>
  <si>
    <t>217</t>
  </si>
  <si>
    <t>93</t>
  </si>
  <si>
    <t>275321311</t>
  </si>
  <si>
    <t>Základy z betonu železového (bez výztuže) patky z betonu bez zvýšených nároků na prostředí tř. C 16/20</t>
  </si>
  <si>
    <t>-1053521213</t>
  </si>
  <si>
    <t>1,5*1,5*0,7</t>
  </si>
  <si>
    <t>Komunikace</t>
  </si>
  <si>
    <t>59</t>
  </si>
  <si>
    <t>Kryty pozemních komunikací, letišť a ploch dlážděných (předlažby)</t>
  </si>
  <si>
    <t>23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</si>
  <si>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</si>
  <si>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</t>
  </si>
  <si>
    <t>CS ÚRS 2015 02</t>
  </si>
  <si>
    <t>1711605345</t>
  </si>
  <si>
    <t>(217,50+23,87)*1,01</t>
  </si>
  <si>
    <t>24</t>
  </si>
  <si>
    <t>592452670</t>
  </si>
  <si>
    <t>Dlaždice betonové dlažba zámková (ČSN EN 1338) dlažba vibrolisovaná BEST tvarově jednoduchá dlažba KLASIKO pro nevidomé 20 x 10 x 6</t>
  </si>
  <si>
    <t>353671960</t>
  </si>
  <si>
    <t>15*1,01</t>
  </si>
  <si>
    <t>25</t>
  </si>
  <si>
    <t>592453080</t>
  </si>
  <si>
    <t>dlažba skladebná betonová základní 20 x 10 x 6 cm přírodní</t>
  </si>
  <si>
    <t>-899434249</t>
  </si>
  <si>
    <t>23,87*1,01</t>
  </si>
  <si>
    <t>26</t>
  </si>
  <si>
    <t>596811220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</si>
  <si>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</si>
  <si>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-544157721</t>
  </si>
  <si>
    <t>61,45</t>
  </si>
  <si>
    <t>592482R08</t>
  </si>
  <si>
    <t>Betonová dlažba 0,25*1,0*0,05 - povrch imitující kůru</t>
  </si>
  <si>
    <t>1742835210</t>
  </si>
  <si>
    <t>61,45/(0,225*1)*1,01</t>
  </si>
  <si>
    <t>57</t>
  </si>
  <si>
    <t>Kryty pozemních komunikací letišť a ploch z kameniva nebo živičné</t>
  </si>
  <si>
    <t>28</t>
  </si>
  <si>
    <t>564851111</t>
  </si>
  <si>
    <t>Podklad ze štěrkodrtě ŠD tl 150 mm</t>
  </si>
  <si>
    <t>-875141462</t>
  </si>
  <si>
    <t>596,43</t>
  </si>
  <si>
    <t>29</t>
  </si>
  <si>
    <t>564851113</t>
  </si>
  <si>
    <t>Podklad ze štěrkodrti ŠD s rozprostřením a zhutněním, po zhutnění tl. 170 mm</t>
  </si>
  <si>
    <t>-1257863552</t>
  </si>
  <si>
    <t>30</t>
  </si>
  <si>
    <t>564861111</t>
  </si>
  <si>
    <t>Podklad ze štěrkodrtě ŠD tl 200 mm</t>
  </si>
  <si>
    <t>-1855328869</t>
  </si>
  <si>
    <t>předláždění</t>
  </si>
  <si>
    <t>73,29+58,14+80,35</t>
  </si>
  <si>
    <t>nová dlažba</t>
  </si>
  <si>
    <t>386,2+6,3+7,5+61,45</t>
  </si>
  <si>
    <t>31</t>
  </si>
  <si>
    <t>565145121</t>
  </si>
  <si>
    <t>Asfaltový beton vrstva podkladní ACP 16 (obalované kamenivo střednězrnné - OKS) s rozprostřením a zhutněním v pruhu šířky přes 3 m, po zhutnění tl. 60 mm</t>
  </si>
  <si>
    <t>-1586784404</t>
  </si>
  <si>
    <t>93,23</t>
  </si>
  <si>
    <t>32</t>
  </si>
  <si>
    <t>565155121</t>
  </si>
  <si>
    <t>Asfaltový beton vrstva podkladní ACP 16 (obalované kamenivo střednězrnné - OKS) s rozprostřením a zhutněním v pruhu šířky přes 3 m, po zhutnění tl. 70 mm</t>
  </si>
  <si>
    <t>-897004327</t>
  </si>
  <si>
    <t>596,43+127,2</t>
  </si>
  <si>
    <t>33</t>
  </si>
  <si>
    <t>577134121</t>
  </si>
  <si>
    <t>Asfaltový beton vrstva obrusná ACO 11 (ABS) s rozprostřením a se zhutněním z nemodifikovaného asfaltu v pruhu šířky přes 3 m tř. I, po zhutnění tl. 40 mm</t>
  </si>
  <si>
    <t>1661726507</t>
  </si>
  <si>
    <t>689,67+127,20</t>
  </si>
  <si>
    <t>86</t>
  </si>
  <si>
    <t>581121115</t>
  </si>
  <si>
    <t>Kryt cementobetonový silničních komunikací skupiny CB I tl. 150 mm</t>
  </si>
  <si>
    <t>1649127501</t>
  </si>
  <si>
    <t>16,8</t>
  </si>
  <si>
    <t>34</t>
  </si>
  <si>
    <t>591112000</t>
  </si>
  <si>
    <t>Kladení dlažby z kostek kamenných drobných</t>
  </si>
  <si>
    <t>2093407334</t>
  </si>
  <si>
    <t>324,61</t>
  </si>
  <si>
    <t>35</t>
  </si>
  <si>
    <t>583801100</t>
  </si>
  <si>
    <t>kostka dlažební drobná, žula, I.jakost, velikost 10 cm</t>
  </si>
  <si>
    <t>1944312188</t>
  </si>
  <si>
    <t>324,61*0,1*2,8*1,02</t>
  </si>
  <si>
    <t>36</t>
  </si>
  <si>
    <t>591113000</t>
  </si>
  <si>
    <t>Kladení dlažby z kostek kamenných do mozaiky</t>
  </si>
  <si>
    <t>-342005663</t>
  </si>
  <si>
    <t>386,2</t>
  </si>
  <si>
    <t>37</t>
  </si>
  <si>
    <t>583800100</t>
  </si>
  <si>
    <t>mozaika dlažební, žula 4/6 cm šedá</t>
  </si>
  <si>
    <t>289653513</t>
  </si>
  <si>
    <t>386,2*0,06*2,8*1,02</t>
  </si>
  <si>
    <t>38</t>
  </si>
  <si>
    <t>931995113</t>
  </si>
  <si>
    <t>Úprava dilatační spáry konstrukcí z prostého nebo železového betonu gumového pásu jakékoliv šířky, s nalepením na beton, se spojením částí pásu navařováním hladkého, tl. pásu do 15 mm</t>
  </si>
  <si>
    <t>720951934</t>
  </si>
  <si>
    <t>41,5*0,08</t>
  </si>
  <si>
    <t>Úpravy povrchů, podlahy a osazování výplní</t>
  </si>
  <si>
    <t>63</t>
  </si>
  <si>
    <t>Podlahy a podlahové konstrukce</t>
  </si>
  <si>
    <t>39</t>
  </si>
  <si>
    <t>637121115</t>
  </si>
  <si>
    <t>Okapový chodník z kačírku tl 300 mm s udusáním</t>
  </si>
  <si>
    <t>-1697435081</t>
  </si>
  <si>
    <t>275,04</t>
  </si>
  <si>
    <t>Trubní vedení</t>
  </si>
  <si>
    <t>87</t>
  </si>
  <si>
    <t>Potrubí z trub plastických a skleněných</t>
  </si>
  <si>
    <t>100</t>
  </si>
  <si>
    <t>28611165</t>
  </si>
  <si>
    <t>trubka kanalizační PVC DN 160x3000 mm SN 8</t>
  </si>
  <si>
    <t>CS ÚRS 2018 01</t>
  </si>
  <si>
    <t>97464456</t>
  </si>
  <si>
    <t>30,4</t>
  </si>
  <si>
    <t>102</t>
  </si>
  <si>
    <t>28612203</t>
  </si>
  <si>
    <t>koleno kanalizační plastové PVC KG DN 160/90° SN 12/16</t>
  </si>
  <si>
    <t>578343218</t>
  </si>
  <si>
    <t>koleno 90°</t>
  </si>
  <si>
    <t xml:space="preserve">T-kus </t>
  </si>
  <si>
    <t>101</t>
  </si>
  <si>
    <t>871313121</t>
  </si>
  <si>
    <t>Montáž kanalizačního potrubí z plastů z tvrdého PVC těsněných gumovým kroužkem v otevřeném výkopu ve sklonu do 20 % DN 160</t>
  </si>
  <si>
    <t>1415014110</t>
  </si>
  <si>
    <t>89</t>
  </si>
  <si>
    <t>Trubní vedení - ostatní konstrukce</t>
  </si>
  <si>
    <t>40</t>
  </si>
  <si>
    <t>899231111</t>
  </si>
  <si>
    <t>Výšková úprava uličního vstupu nebo vpusti do 200 mm zvýšením mříže</t>
  </si>
  <si>
    <t>1352402402</t>
  </si>
  <si>
    <t>41</t>
  </si>
  <si>
    <t>899232111</t>
  </si>
  <si>
    <t>Výšková úprava uličního vstupu nebo vpusti do 200 mm snížením mříže</t>
  </si>
  <si>
    <t>-963062284</t>
  </si>
  <si>
    <t>42</t>
  </si>
  <si>
    <t>899331111</t>
  </si>
  <si>
    <t>Výšková úprava uličního vstupu nebo vpusti do 200 mm zvýšením poklopu</t>
  </si>
  <si>
    <t>-901159487</t>
  </si>
  <si>
    <t>43</t>
  </si>
  <si>
    <t>899332111</t>
  </si>
  <si>
    <t>Výšková úprava uličního vstupu nebo vpusti do 200 mm snížením poklopu</t>
  </si>
  <si>
    <t>848793711</t>
  </si>
  <si>
    <t>44</t>
  </si>
  <si>
    <t>899431111</t>
  </si>
  <si>
    <t>Výšková úprava uličního vstupu nebo vpusti do 200 mm zvýšením krycího hrnce, šoupěte nebo hydrantu</t>
  </si>
  <si>
    <t>-1295523111</t>
  </si>
  <si>
    <t>45</t>
  </si>
  <si>
    <t>899432111</t>
  </si>
  <si>
    <t>Výšková úprava uličního vstupu nebo vpusti do 200 mm snížením krycího hrnce, šoupěte nebo hydrantu</t>
  </si>
  <si>
    <t>299152409</t>
  </si>
  <si>
    <t>91</t>
  </si>
  <si>
    <t>Doplňující konstrukce a práce pozemních komunikací, letišť a ploch</t>
  </si>
  <si>
    <t>46</t>
  </si>
  <si>
    <t>914111111</t>
  </si>
  <si>
    <t>Montáž svislé dopravní značky do velikosti 1 m2 objímkami na sloupek nebo konzolu</t>
  </si>
  <si>
    <t>-1752020291</t>
  </si>
  <si>
    <t>47</t>
  </si>
  <si>
    <t>404441040</t>
  </si>
  <si>
    <t>značka svislá reflexní zákazová B AL- 3M 500 mm</t>
  </si>
  <si>
    <t>-1173351240</t>
  </si>
  <si>
    <t>;C4a;</t>
  </si>
  <si>
    <t>B16</t>
  </si>
  <si>
    <t>B32</t>
  </si>
  <si>
    <t>P7</t>
  </si>
  <si>
    <t>B28</t>
  </si>
  <si>
    <t>48</t>
  </si>
  <si>
    <t>404442320</t>
  </si>
  <si>
    <t>značka svislá reflexní AL- 3M 500 x 500 mm</t>
  </si>
  <si>
    <t>18254216</t>
  </si>
  <si>
    <t>;IP6;</t>
  </si>
  <si>
    <t>49</t>
  </si>
  <si>
    <t>404442760</t>
  </si>
  <si>
    <t>značka svislá reflexní AL- 3M 1000 x 500 mm</t>
  </si>
  <si>
    <t>-1802527326</t>
  </si>
  <si>
    <t>;IP26a , IP26b;</t>
  </si>
  <si>
    <t>1+1</t>
  </si>
  <si>
    <t>50</t>
  </si>
  <si>
    <t>404452300</t>
  </si>
  <si>
    <t>sloupek Zn 70 - 350</t>
  </si>
  <si>
    <t>509649147</t>
  </si>
  <si>
    <t>51</t>
  </si>
  <si>
    <t>404452410</t>
  </si>
  <si>
    <t>patka hliníková HP 70</t>
  </si>
  <si>
    <t>303617872</t>
  </si>
  <si>
    <t>52</t>
  </si>
  <si>
    <t>404452540</t>
  </si>
  <si>
    <t>víčko plastové na sloupek 70</t>
  </si>
  <si>
    <t>525973492</t>
  </si>
  <si>
    <t>53</t>
  </si>
  <si>
    <t>404452570</t>
  </si>
  <si>
    <t>upínací svorka na sloupek US 70</t>
  </si>
  <si>
    <t>503078694</t>
  </si>
  <si>
    <t>12*2</t>
  </si>
  <si>
    <t>54</t>
  </si>
  <si>
    <t>9141R00</t>
  </si>
  <si>
    <t>Demontáž a montáž a úprava stávající značky</t>
  </si>
  <si>
    <t>ks</t>
  </si>
  <si>
    <t>1184977080</t>
  </si>
  <si>
    <t>55</t>
  </si>
  <si>
    <t>915131112</t>
  </si>
  <si>
    <t>Vodorovné dopravní značení retroreflexní bílou barvou přechody pro chodce, šipky nebo symboly</t>
  </si>
  <si>
    <t>1260881104</t>
  </si>
  <si>
    <t>;stopčára;</t>
  </si>
  <si>
    <t>0,5*6</t>
  </si>
  <si>
    <t>;přechody;</t>
  </si>
  <si>
    <t>0,5*4*8</t>
  </si>
  <si>
    <t>56</t>
  </si>
  <si>
    <t>404453500</t>
  </si>
  <si>
    <t xml:space="preserve">barva na VDZ Limboroute K 835 HS bílá  bal. sud 250 kg</t>
  </si>
  <si>
    <t>kg</t>
  </si>
  <si>
    <t>635587348</t>
  </si>
  <si>
    <t>915621111</t>
  </si>
  <si>
    <t>Předznačení vodorovného plošného značení</t>
  </si>
  <si>
    <t>-1875904390</t>
  </si>
  <si>
    <t>58</t>
  </si>
  <si>
    <t>916111113</t>
  </si>
  <si>
    <t>Osazení obruby z velkých kostek s boční opěrou do lože z betonu prostého</t>
  </si>
  <si>
    <t>-156239730</t>
  </si>
  <si>
    <t>(320,87-2*18)*2</t>
  </si>
  <si>
    <t>-834045759</t>
  </si>
  <si>
    <t>0,1*0,1*569,74*2,8*1,02</t>
  </si>
  <si>
    <t>60</t>
  </si>
  <si>
    <t>916231213</t>
  </si>
  <si>
    <t>Osazení chodníkového obrubníku betonového stojatého s boční opěrou do lože z betonu prostého</t>
  </si>
  <si>
    <t>578033131</t>
  </si>
  <si>
    <t>zahradní</t>
  </si>
  <si>
    <t>245,33</t>
  </si>
  <si>
    <t>obrubník 10/25 - schodišťové stupně</t>
  </si>
  <si>
    <t>8,4</t>
  </si>
  <si>
    <t>320,87+20</t>
  </si>
  <si>
    <t>pásovina</t>
  </si>
  <si>
    <t>412,76</t>
  </si>
  <si>
    <t>61</t>
  </si>
  <si>
    <t>592173040</t>
  </si>
  <si>
    <t>obrubník betonový zahradní přírodní šedá 50x5x20 cm</t>
  </si>
  <si>
    <t>-215396759</t>
  </si>
  <si>
    <t>245,33*2*1,02</t>
  </si>
  <si>
    <t>62</t>
  </si>
  <si>
    <t>592174650</t>
  </si>
  <si>
    <t>obrubník betonový silniční vibrolisovaný 100x15x25 cm</t>
  </si>
  <si>
    <t>386278640</t>
  </si>
  <si>
    <t>320,87*1,01</t>
  </si>
  <si>
    <t>592174680</t>
  </si>
  <si>
    <t>obrubník betonový silniční nájezdový vibrolisovaný 100x15x15 cm</t>
  </si>
  <si>
    <t>1839828923</t>
  </si>
  <si>
    <t>20*1,01</t>
  </si>
  <si>
    <t>64</t>
  </si>
  <si>
    <t>592174690</t>
  </si>
  <si>
    <t>obrubník betonový silniční přechodový L + P vibrolisovaný 100x15x15-25 cm</t>
  </si>
  <si>
    <t>46747236</t>
  </si>
  <si>
    <t>(5+5)*1,01</t>
  </si>
  <si>
    <t>65</t>
  </si>
  <si>
    <t>592174970</t>
  </si>
  <si>
    <t>obrubník betonový chodníkový 100x10x25 cm</t>
  </si>
  <si>
    <t>514178520</t>
  </si>
  <si>
    <t>8,4*1,01</t>
  </si>
  <si>
    <t>66</t>
  </si>
  <si>
    <t>592174R13</t>
  </si>
  <si>
    <t>Ocelová pásovina 100/5, včetně kotevních prvků (ocelové trny)</t>
  </si>
  <si>
    <t>923535698</t>
  </si>
  <si>
    <t>395,10</t>
  </si>
  <si>
    <t>67</t>
  </si>
  <si>
    <t>916241213</t>
  </si>
  <si>
    <t>Osazení chodníkového obrubníku kamenného stojatého s boční opěrou do lože z betonu prostého</t>
  </si>
  <si>
    <t>-1858997533</t>
  </si>
  <si>
    <t>schody</t>
  </si>
  <si>
    <t>kolem objektu údržby</t>
  </si>
  <si>
    <t>68</t>
  </si>
  <si>
    <t>583802110</t>
  </si>
  <si>
    <t>krajník silniční kamenný, žula, KS3 13x20 x 30-80</t>
  </si>
  <si>
    <t>-500156667</t>
  </si>
  <si>
    <t>22*1,02</t>
  </si>
  <si>
    <t>69</t>
  </si>
  <si>
    <t>919735111</t>
  </si>
  <si>
    <t>Řezání stávajícího živičného krytu hl do 50 mm</t>
  </si>
  <si>
    <t>-210883291</t>
  </si>
  <si>
    <t>41,5</t>
  </si>
  <si>
    <t>70</t>
  </si>
  <si>
    <t>935113111</t>
  </si>
  <si>
    <t>Osazení odvodňovacího žlabu s krycím roštem polymerbetonového šířky do 200 mm</t>
  </si>
  <si>
    <t>CS ÚRS 2013 02</t>
  </si>
  <si>
    <t>-1411067344</t>
  </si>
  <si>
    <t>10,3</t>
  </si>
  <si>
    <t>71</t>
  </si>
  <si>
    <t>592270040</t>
  </si>
  <si>
    <t xml:space="preserve">tvárnice meliorační a příkopové z polymerického betonu žlaby odvodňovací ACO DRAIN ACO N100 - integrovaný spád dna 5% typ    stav.délka x šířka x výška zač. x výška konec 10      100 x 13 x 17,5 x 18 cm</t>
  </si>
  <si>
    <t>313869347</t>
  </si>
  <si>
    <t>72</t>
  </si>
  <si>
    <t>592270220</t>
  </si>
  <si>
    <t>tvárnice meliorační a příkopové z polymerického betonu rošty krycí ACO N100 rošt můstkový - grafitová tvárná litina stav.délka x šířka x průřez vtoku 50cm x 12,7cm x 493cm2/m, tř.zatíž. C250</t>
  </si>
  <si>
    <t>-350354078</t>
  </si>
  <si>
    <t>10,3*2</t>
  </si>
  <si>
    <t>73</t>
  </si>
  <si>
    <t>592270250</t>
  </si>
  <si>
    <t xml:space="preserve">tvárnice meliorační a příkopové z polymerického betonu vpust žlabová krátký tvar ACO N100 typ    stav.délka x šířka x výška H355, těsný odtok DN100    50 x 13 x 35,5 cm</t>
  </si>
  <si>
    <t>-1372589614</t>
  </si>
  <si>
    <t>74</t>
  </si>
  <si>
    <t>592270270</t>
  </si>
  <si>
    <t xml:space="preserve">tvárnice meliorační a příkopové z polymerického betonu čelo plné na začátek a konec žlabu ACO N100 typ    stav.délka x šířka x výška 0-20       pro všechny stavební výšky</t>
  </si>
  <si>
    <t>1345236950</t>
  </si>
  <si>
    <t>Bourání konstrukcí</t>
  </si>
  <si>
    <t>75</t>
  </si>
  <si>
    <t>966006132</t>
  </si>
  <si>
    <t>Odstranění značek dopravních nebo orientačních se sloupky s betonovými patkami</t>
  </si>
  <si>
    <t>1497644268</t>
  </si>
  <si>
    <t>76</t>
  </si>
  <si>
    <t>966006R10</t>
  </si>
  <si>
    <t>Dodávka a montáž SSZ, včetně naprogramování</t>
  </si>
  <si>
    <t>967594754</t>
  </si>
  <si>
    <t>osazení, montáž, včetně přítomnostních smyček</t>
  </si>
  <si>
    <t>77</t>
  </si>
  <si>
    <t>966006R11</t>
  </si>
  <si>
    <t>Vyhřívání rampy</t>
  </si>
  <si>
    <t>-227147656</t>
  </si>
  <si>
    <t>78</t>
  </si>
  <si>
    <t>966006R12</t>
  </si>
  <si>
    <t>Přesunutí systému závor, včetně uskladnění po dobu stavby a nového napojení</t>
  </si>
  <si>
    <t>808655388</t>
  </si>
  <si>
    <t>Prorážení otvorů a ostatní bourací práce</t>
  </si>
  <si>
    <t>79</t>
  </si>
  <si>
    <t>997211511</t>
  </si>
  <si>
    <t>Vodorovná doprava suti po suchu na vzdálenost do 1 km</t>
  </si>
  <si>
    <t>-779480339</t>
  </si>
  <si>
    <t>80</t>
  </si>
  <si>
    <t>997211519</t>
  </si>
  <si>
    <t>Příplatek ZKD 1 km u vodorovné dopravy suti</t>
  </si>
  <si>
    <t>-1663409324</t>
  </si>
  <si>
    <t>9*267,686</t>
  </si>
  <si>
    <t>81</t>
  </si>
  <si>
    <t>997211611</t>
  </si>
  <si>
    <t>Nakládání suti na dopravní prostředky pro vodorovnou dopravu</t>
  </si>
  <si>
    <t>-1188681347</t>
  </si>
  <si>
    <t>82</t>
  </si>
  <si>
    <t>997221815</t>
  </si>
  <si>
    <t>Poplatek za uložení betonového odpadu na skládce (skládkovné)</t>
  </si>
  <si>
    <t>1251911402</t>
  </si>
  <si>
    <t>55,463+32,335+0,656</t>
  </si>
  <si>
    <t>83</t>
  </si>
  <si>
    <t>997221845</t>
  </si>
  <si>
    <t>Poplatek za uložení odpadu z asfaltových povrchů na skládce (skládkovné)</t>
  </si>
  <si>
    <t>554124459</t>
  </si>
  <si>
    <t>121,824</t>
  </si>
  <si>
    <t>84</t>
  </si>
  <si>
    <t>997221855</t>
  </si>
  <si>
    <t>Poplatek za uložení odpadu z kameniva na skládce (skládkovné)</t>
  </si>
  <si>
    <t>-1850718170</t>
  </si>
  <si>
    <t>57,408</t>
  </si>
  <si>
    <t>99</t>
  </si>
  <si>
    <t>Přesun hmot</t>
  </si>
  <si>
    <t>85</t>
  </si>
  <si>
    <t>998225111</t>
  </si>
  <si>
    <t>Přesun hmot pro pozemní komunikace s krytem z kamene, monolitickým betonovým nebo živičným</t>
  </si>
  <si>
    <t>-1901210112</t>
  </si>
  <si>
    <t>VON - Vedlejší a ostatní náklady</t>
  </si>
  <si>
    <t>VON - Soupis prací - Vedlejší a ostatní náklady</t>
  </si>
  <si>
    <t>OST - Ostatní</t>
  </si>
  <si>
    <t xml:space="preserve">    O01 - Ostatní</t>
  </si>
  <si>
    <t>VRN - Vedlejší rozpočtové náklady</t>
  </si>
  <si>
    <t xml:space="preserve">    0 - Vedlejší rozpočtové náklady</t>
  </si>
  <si>
    <t>OST</t>
  </si>
  <si>
    <t>Ostatní</t>
  </si>
  <si>
    <t>O01</t>
  </si>
  <si>
    <t>011002002</t>
  </si>
  <si>
    <t>Hlavní tituly průvodních činností a nákladů průzkumné, geodetické a projektové práce Zkoušky a ostatní měření - zkouška únosnosti pláně</t>
  </si>
  <si>
    <t>1455770619</t>
  </si>
  <si>
    <t>zkouška únosnosti pláně</t>
  </si>
  <si>
    <t>072002000</t>
  </si>
  <si>
    <t>Hlavní tituly průvodních činností a nákladů provozní vlivy Silniční provoz- dočasné dopravní opatření-návrh a projednání</t>
  </si>
  <si>
    <t>soubor</t>
  </si>
  <si>
    <t>1492722873</t>
  </si>
  <si>
    <t>072002001</t>
  </si>
  <si>
    <t>Hlavní tituly průvodních činností a nákladů provozní vlivy Silniční provoz- dočasné dopravní opatření-realizace</t>
  </si>
  <si>
    <t>-1828073671</t>
  </si>
  <si>
    <t>VRN</t>
  </si>
  <si>
    <t>Vedlejší rozpočtové náklady</t>
  </si>
  <si>
    <t>012103000</t>
  </si>
  <si>
    <t>Průzkumné, geodetické a projektové práce geodetické práce před výstavbou</t>
  </si>
  <si>
    <t>1024</t>
  </si>
  <si>
    <t>-1367954976</t>
  </si>
  <si>
    <t xml:space="preserve">Geodetické vytýčení stavby </t>
  </si>
  <si>
    <t>012203000</t>
  </si>
  <si>
    <t>Průzkumné, geodetické a projektové práce geodetické práce při provádění stavby</t>
  </si>
  <si>
    <t>854237353</t>
  </si>
  <si>
    <t>012303000</t>
  </si>
  <si>
    <t>Průzkumné, geodetické a projektové práce geodetické práce Geodetické práce po výstavbě-dokumentace skutečného provedení stavby</t>
  </si>
  <si>
    <t>914420337</t>
  </si>
  <si>
    <t>Ve třech vyhotoveních</t>
  </si>
  <si>
    <t>012303001</t>
  </si>
  <si>
    <t>Průzkumné, geodetické a projektové práce geodetické práce Geodetické práce po výstavbě-geometrický plán zpevněných ploch</t>
  </si>
  <si>
    <t>1722473434</t>
  </si>
  <si>
    <t>Geometrický plán v šesti vyhotoveních</t>
  </si>
  <si>
    <t>032103000</t>
  </si>
  <si>
    <t>Zařízení staveniště vybavení staveniště náklady na stavební buňky</t>
  </si>
  <si>
    <t>-1235702929</t>
  </si>
  <si>
    <t>075603000</t>
  </si>
  <si>
    <t>Provozní vlivy ochranná pásma Provozní vlivy-ochranná pásma</t>
  </si>
  <si>
    <t>-695386443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</si>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</sst>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2"/>
      <color rgb="FF969696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9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3" borderId="0" xfId="0" applyFont="1" applyFill="1" applyBorder="1" applyAlignment="1" applyProtection="1">
      <alignment vertical="center"/>
    </xf>
    <xf numFmtId="0" fontId="3" fillId="3" borderId="9" xfId="0" applyFont="1" applyFill="1" applyBorder="1" applyAlignment="1" applyProtection="1">
      <alignment horizontal="left" vertical="center"/>
    </xf>
    <xf numFmtId="0" fontId="0" fillId="3" borderId="10" xfId="0" applyFont="1" applyFill="1" applyBorder="1" applyAlignment="1" applyProtection="1">
      <alignment vertical="center"/>
    </xf>
    <xf numFmtId="0" fontId="3" fillId="3" borderId="10" xfId="0" applyFont="1" applyFill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left" vertical="center"/>
    </xf>
    <xf numFmtId="4" fontId="3" fillId="3" borderId="10" xfId="0" applyNumberFormat="1" applyFont="1" applyFill="1" applyBorder="1" applyAlignment="1" applyProtection="1">
      <alignment vertical="center"/>
    </xf>
    <xf numFmtId="0" fontId="0" fillId="3" borderId="11" xfId="0" applyFont="1" applyFill="1" applyBorder="1" applyAlignment="1" applyProtection="1">
      <alignment vertical="center"/>
    </xf>
    <xf numFmtId="0" fontId="0" fillId="3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4" borderId="9" xfId="0" applyFont="1" applyFill="1" applyBorder="1" applyAlignment="1" applyProtection="1">
      <alignment horizontal="center" vertical="center"/>
    </xf>
    <xf numFmtId="0" fontId="2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2" fillId="4" borderId="10" xfId="0" applyFont="1" applyFill="1" applyBorder="1" applyAlignment="1" applyProtection="1">
      <alignment horizontal="center" vertical="center"/>
    </xf>
    <xf numFmtId="0" fontId="2" fillId="4" borderId="10" xfId="0" applyFont="1" applyFill="1" applyBorder="1" applyAlignment="1" applyProtection="1">
      <alignment horizontal="right" vertical="center"/>
    </xf>
    <xf numFmtId="0" fontId="2" fillId="4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horizontal="right" vertical="center"/>
    </xf>
    <xf numFmtId="4" fontId="24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horizontal="right" vertical="center"/>
    </xf>
    <xf numFmtId="4" fontId="29" fillId="0" borderId="0" xfId="0" applyNumberFormat="1" applyFont="1" applyBorder="1" applyAlignment="1" applyProtection="1">
      <alignment horizontal="right"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2" fillId="0" borderId="23" xfId="0" applyNumberFormat="1" applyFont="1" applyBorder="1" applyAlignment="1" applyProtection="1">
      <alignment vertical="center"/>
    </xf>
    <xf numFmtId="4" fontId="32" fillId="0" borderId="24" xfId="0" applyNumberFormat="1" applyFont="1" applyBorder="1" applyAlignment="1" applyProtection="1">
      <alignment vertical="center"/>
    </xf>
    <xf numFmtId="166" fontId="32" fillId="0" borderId="24" xfId="0" applyNumberFormat="1" applyFont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0" fontId="0" fillId="2" borderId="0" xfId="0" applyFill="1" applyProtection="1"/>
    <xf numFmtId="0" fontId="33" fillId="2" borderId="0" xfId="1" applyFont="1" applyFill="1" applyAlignment="1" applyProtection="1">
      <alignment vertical="center"/>
    </xf>
    <xf numFmtId="0" fontId="46" fillId="2" borderId="0" xfId="1" applyFill="1" applyProtection="1"/>
    <xf numFmtId="0" fontId="18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26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3" fillId="4" borderId="10" xfId="0" applyFont="1" applyFill="1" applyBorder="1" applyAlignment="1" applyProtection="1">
      <alignment horizontal="right" vertical="center"/>
    </xf>
    <xf numFmtId="0" fontId="3" fillId="4" borderId="10" xfId="0" applyFont="1" applyFill="1" applyBorder="1" applyAlignment="1" applyProtection="1">
      <alignment horizontal="center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27" xfId="0" applyFont="1" applyFill="1" applyBorder="1" applyAlignment="1" applyProtection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right" vertical="center"/>
    </xf>
    <xf numFmtId="0" fontId="0" fillId="4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0" fillId="0" borderId="5" xfId="0" applyFont="1" applyBorder="1" applyAlignment="1" applyProtection="1">
      <alignment horizontal="center" vertical="center" wrapText="1"/>
    </xf>
    <xf numFmtId="0" fontId="2" fillId="4" borderId="20" xfId="0" applyFont="1" applyFill="1" applyBorder="1" applyAlignment="1" applyProtection="1">
      <alignment horizontal="center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4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4" fontId="35" fillId="0" borderId="16" xfId="0" applyNumberFormat="1" applyFont="1" applyBorder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0" borderId="2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0" borderId="28" xfId="0" applyNumberFormat="1" applyFont="1" applyBorder="1" applyAlignment="1" applyProtection="1">
      <alignment vertical="center"/>
    </xf>
    <xf numFmtId="0" fontId="38" fillId="0" borderId="28" xfId="0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0" borderId="28" xfId="0" applyFont="1" applyBorder="1" applyAlignment="1" applyProtection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4" fontId="1" fillId="0" borderId="24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.83" hidden="1" customWidth="1"/>
    <col min="50" max="50" width="21.67" hidden="1" customWidth="1"/>
    <col min="51" max="51" width="21.67" hidden="1" customWidth="1"/>
    <col min="52" max="52" width="21.67" hidden="1" customWidth="1"/>
    <col min="53" max="53" width="21.67" hidden="1" customWidth="1"/>
    <col min="54" max="54" width="21.67" hidden="1" customWidth="1"/>
    <col min="55" max="55" width="19.17" hidden="1" customWidth="1"/>
    <col min="56" max="56" width="25" hidden="1" customWidth="1"/>
    <col min="57" max="57" width="19.1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7</v>
      </c>
      <c r="BV1" s="23" t="s">
        <v>8</v>
      </c>
    </row>
    <row r="2" ht="36.96" customHeight="1">
      <c r="AR2"/>
      <c r="BS2" s="24" t="s">
        <v>9</v>
      </c>
      <c r="BT2" s="24" t="s">
        <v>10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ht="36.96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S4" s="24" t="s">
        <v>14</v>
      </c>
    </row>
    <row r="5" ht="14.4" customHeight="1">
      <c r="B5" s="28"/>
      <c r="C5" s="29"/>
      <c r="D5" s="33" t="s">
        <v>15</v>
      </c>
      <c r="E5" s="29"/>
      <c r="F5" s="29"/>
      <c r="G5" s="29"/>
      <c r="H5" s="29"/>
      <c r="I5" s="29"/>
      <c r="J5" s="29"/>
      <c r="K5" s="34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S5" s="24" t="s">
        <v>9</v>
      </c>
    </row>
    <row r="6" ht="36.96" customHeight="1">
      <c r="B6" s="28"/>
      <c r="C6" s="29"/>
      <c r="D6" s="35" t="s">
        <v>17</v>
      </c>
      <c r="E6" s="29"/>
      <c r="F6" s="29"/>
      <c r="G6" s="29"/>
      <c r="H6" s="29"/>
      <c r="I6" s="29"/>
      <c r="J6" s="29"/>
      <c r="K6" s="36" t="s">
        <v>18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S6" s="24" t="s">
        <v>9</v>
      </c>
    </row>
    <row r="7" ht="14.4" customHeight="1">
      <c r="B7" s="28"/>
      <c r="C7" s="29"/>
      <c r="D7" s="37" t="s">
        <v>19</v>
      </c>
      <c r="E7" s="29"/>
      <c r="F7" s="29"/>
      <c r="G7" s="29"/>
      <c r="H7" s="29"/>
      <c r="I7" s="29"/>
      <c r="J7" s="29"/>
      <c r="K7" s="34" t="s">
        <v>20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21</v>
      </c>
      <c r="AL7" s="29"/>
      <c r="AM7" s="29"/>
      <c r="AN7" s="34" t="s">
        <v>22</v>
      </c>
      <c r="AO7" s="29"/>
      <c r="AP7" s="29"/>
      <c r="AQ7" s="31"/>
      <c r="BS7" s="24" t="s">
        <v>9</v>
      </c>
    </row>
    <row r="8" ht="14.4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4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4" t="s">
        <v>26</v>
      </c>
      <c r="AO8" s="29"/>
      <c r="AP8" s="29"/>
      <c r="AQ8" s="31"/>
      <c r="BS8" s="24" t="s">
        <v>9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S9" s="24" t="s">
        <v>9</v>
      </c>
    </row>
    <row r="10" ht="14.4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4" t="s">
        <v>29</v>
      </c>
      <c r="AO10" s="29"/>
      <c r="AP10" s="29"/>
      <c r="AQ10" s="31"/>
      <c r="BS10" s="24" t="s">
        <v>9</v>
      </c>
    </row>
    <row r="11" ht="18.48" customHeight="1">
      <c r="B11" s="28"/>
      <c r="C11" s="29"/>
      <c r="D11" s="29"/>
      <c r="E11" s="34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31</v>
      </c>
      <c r="AL11" s="29"/>
      <c r="AM11" s="29"/>
      <c r="AN11" s="34" t="s">
        <v>32</v>
      </c>
      <c r="AO11" s="29"/>
      <c r="AP11" s="29"/>
      <c r="AQ11" s="31"/>
      <c r="BS11" s="24" t="s">
        <v>9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S12" s="24" t="s">
        <v>9</v>
      </c>
    </row>
    <row r="13" ht="14.4" customHeight="1">
      <c r="B13" s="28"/>
      <c r="C13" s="29"/>
      <c r="D13" s="37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4" t="s">
        <v>22</v>
      </c>
      <c r="AO13" s="29"/>
      <c r="AP13" s="29"/>
      <c r="AQ13" s="31"/>
      <c r="BS13" s="24" t="s">
        <v>9</v>
      </c>
    </row>
    <row r="14">
      <c r="B14" s="28"/>
      <c r="C14" s="29"/>
      <c r="D14" s="29"/>
      <c r="E14" s="34" t="s">
        <v>34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37" t="s">
        <v>31</v>
      </c>
      <c r="AL14" s="29"/>
      <c r="AM14" s="29"/>
      <c r="AN14" s="34" t="s">
        <v>22</v>
      </c>
      <c r="AO14" s="29"/>
      <c r="AP14" s="29"/>
      <c r="AQ14" s="31"/>
      <c r="BS14" s="24" t="s">
        <v>9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S15" s="24" t="s">
        <v>6</v>
      </c>
    </row>
    <row r="16" ht="14.4" customHeight="1">
      <c r="B16" s="28"/>
      <c r="C16" s="29"/>
      <c r="D16" s="37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4" t="s">
        <v>22</v>
      </c>
      <c r="AO16" s="29"/>
      <c r="AP16" s="29"/>
      <c r="AQ16" s="31"/>
      <c r="BS16" s="24" t="s">
        <v>6</v>
      </c>
    </row>
    <row r="17" ht="18.48" customHeight="1">
      <c r="B17" s="28"/>
      <c r="C17" s="29"/>
      <c r="D17" s="29"/>
      <c r="E17" s="34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31</v>
      </c>
      <c r="AL17" s="29"/>
      <c r="AM17" s="29"/>
      <c r="AN17" s="34" t="s">
        <v>22</v>
      </c>
      <c r="AO17" s="29"/>
      <c r="AP17" s="29"/>
      <c r="AQ17" s="31"/>
      <c r="BS17" s="24" t="s">
        <v>7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S18" s="24" t="s">
        <v>9</v>
      </c>
    </row>
    <row r="19" ht="14.4" customHeight="1">
      <c r="B19" s="28"/>
      <c r="C19" s="29"/>
      <c r="D19" s="37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S19" s="24" t="s">
        <v>9</v>
      </c>
    </row>
    <row r="20" ht="16.5" customHeight="1">
      <c r="B20" s="28"/>
      <c r="C20" s="29"/>
      <c r="D20" s="29"/>
      <c r="E20" s="38" t="s">
        <v>22</v>
      </c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29"/>
      <c r="AP20" s="29"/>
      <c r="AQ20" s="31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</row>
    <row r="22" ht="6.96" customHeight="1">
      <c r="B22" s="28"/>
      <c r="C22" s="2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9"/>
      <c r="AQ22" s="31"/>
    </row>
    <row r="23" s="1" customFormat="1" ht="25.92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4">
        <f>ROUND(AG51,2)</f>
        <v>5391808</v>
      </c>
      <c r="AL23" s="43"/>
      <c r="AM23" s="43"/>
      <c r="AN23" s="43"/>
      <c r="AO23" s="43"/>
      <c r="AP23" s="41"/>
      <c r="AQ23" s="45"/>
    </row>
    <row r="24" s="1" customFormat="1" ht="6.96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5"/>
    </row>
    <row r="25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46" t="s">
        <v>39</v>
      </c>
      <c r="M25" s="46"/>
      <c r="N25" s="46"/>
      <c r="O25" s="46"/>
      <c r="P25" s="41"/>
      <c r="Q25" s="41"/>
      <c r="R25" s="41"/>
      <c r="S25" s="41"/>
      <c r="T25" s="41"/>
      <c r="U25" s="41"/>
      <c r="V25" s="41"/>
      <c r="W25" s="46" t="s">
        <v>40</v>
      </c>
      <c r="X25" s="46"/>
      <c r="Y25" s="46"/>
      <c r="Z25" s="46"/>
      <c r="AA25" s="46"/>
      <c r="AB25" s="46"/>
      <c r="AC25" s="46"/>
      <c r="AD25" s="46"/>
      <c r="AE25" s="46"/>
      <c r="AF25" s="41"/>
      <c r="AG25" s="41"/>
      <c r="AH25" s="41"/>
      <c r="AI25" s="41"/>
      <c r="AJ25" s="41"/>
      <c r="AK25" s="46" t="s">
        <v>41</v>
      </c>
      <c r="AL25" s="46"/>
      <c r="AM25" s="46"/>
      <c r="AN25" s="46"/>
      <c r="AO25" s="46"/>
      <c r="AP25" s="41"/>
      <c r="AQ25" s="45"/>
    </row>
    <row r="26" s="2" customFormat="1" ht="14.4" customHeight="1">
      <c r="B26" s="47"/>
      <c r="C26" s="48"/>
      <c r="D26" s="49" t="s">
        <v>42</v>
      </c>
      <c r="E26" s="48"/>
      <c r="F26" s="49" t="s">
        <v>43</v>
      </c>
      <c r="G26" s="48"/>
      <c r="H26" s="48"/>
      <c r="I26" s="48"/>
      <c r="J26" s="48"/>
      <c r="K26" s="48"/>
      <c r="L26" s="50">
        <v>0.20999999999999999</v>
      </c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51">
        <f>ROUND(BB51,2)</f>
        <v>5391808</v>
      </c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51">
        <f>ROUND(AX51,2)</f>
        <v>1132279.6799999999</v>
      </c>
      <c r="AL26" s="48"/>
      <c r="AM26" s="48"/>
      <c r="AN26" s="48"/>
      <c r="AO26" s="48"/>
      <c r="AP26" s="48"/>
      <c r="AQ26" s="52"/>
    </row>
    <row r="27" s="2" customFormat="1" ht="14.4" customHeight="1">
      <c r="B27" s="47"/>
      <c r="C27" s="48"/>
      <c r="D27" s="48"/>
      <c r="E27" s="48"/>
      <c r="F27" s="49" t="s">
        <v>44</v>
      </c>
      <c r="G27" s="48"/>
      <c r="H27" s="48"/>
      <c r="I27" s="48"/>
      <c r="J27" s="48"/>
      <c r="K27" s="48"/>
      <c r="L27" s="50">
        <v>0.14999999999999999</v>
      </c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51">
        <f>ROUND(BC51,2)</f>
        <v>0</v>
      </c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51">
        <f>ROUND(AY51,2)</f>
        <v>0</v>
      </c>
      <c r="AL27" s="48"/>
      <c r="AM27" s="48"/>
      <c r="AN27" s="48"/>
      <c r="AO27" s="48"/>
      <c r="AP27" s="48"/>
      <c r="AQ27" s="52"/>
    </row>
    <row r="28" hidden="1" s="2" customFormat="1" ht="14.4" customHeight="1">
      <c r="B28" s="47"/>
      <c r="C28" s="48"/>
      <c r="D28" s="48"/>
      <c r="E28" s="48"/>
      <c r="F28" s="49" t="s">
        <v>45</v>
      </c>
      <c r="G28" s="48"/>
      <c r="H28" s="48"/>
      <c r="I28" s="48"/>
      <c r="J28" s="48"/>
      <c r="K28" s="48"/>
      <c r="L28" s="50">
        <v>0.20999999999999999</v>
      </c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51">
        <f>ROUND(BD51,2)</f>
        <v>0</v>
      </c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51">
        <v>0</v>
      </c>
      <c r="AL28" s="48"/>
      <c r="AM28" s="48"/>
      <c r="AN28" s="48"/>
      <c r="AO28" s="48"/>
      <c r="AP28" s="48"/>
      <c r="AQ28" s="52"/>
    </row>
    <row r="29" hidden="1" s="2" customFormat="1" ht="14.4" customHeight="1">
      <c r="B29" s="47"/>
      <c r="C29" s="48"/>
      <c r="D29" s="48"/>
      <c r="E29" s="48"/>
      <c r="F29" s="49" t="s">
        <v>46</v>
      </c>
      <c r="G29" s="48"/>
      <c r="H29" s="48"/>
      <c r="I29" s="48"/>
      <c r="J29" s="48"/>
      <c r="K29" s="48"/>
      <c r="L29" s="50">
        <v>0.14999999999999999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1">
        <f>ROUND(BE51,2)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1">
        <v>0</v>
      </c>
      <c r="AL29" s="48"/>
      <c r="AM29" s="48"/>
      <c r="AN29" s="48"/>
      <c r="AO29" s="48"/>
      <c r="AP29" s="48"/>
      <c r="AQ29" s="52"/>
    </row>
    <row r="30" hidden="1" s="2" customFormat="1" ht="14.4" customHeight="1">
      <c r="B30" s="47"/>
      <c r="C30" s="48"/>
      <c r="D30" s="48"/>
      <c r="E30" s="48"/>
      <c r="F30" s="49" t="s">
        <v>47</v>
      </c>
      <c r="G30" s="48"/>
      <c r="H30" s="48"/>
      <c r="I30" s="48"/>
      <c r="J30" s="48"/>
      <c r="K30" s="48"/>
      <c r="L30" s="50">
        <v>0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1">
        <f>ROUND(BF51,2)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1">
        <v>0</v>
      </c>
      <c r="AL30" s="48"/>
      <c r="AM30" s="48"/>
      <c r="AN30" s="48"/>
      <c r="AO30" s="48"/>
      <c r="AP30" s="48"/>
      <c r="AQ30" s="52"/>
    </row>
    <row r="31" s="1" customFormat="1" ht="6.96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5"/>
    </row>
    <row r="32" s="1" customFormat="1" ht="25.92" customHeight="1">
      <c r="B32" s="40"/>
      <c r="C32" s="53"/>
      <c r="D32" s="54" t="s">
        <v>48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6" t="s">
        <v>49</v>
      </c>
      <c r="U32" s="55"/>
      <c r="V32" s="55"/>
      <c r="W32" s="55"/>
      <c r="X32" s="57" t="s">
        <v>50</v>
      </c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8">
        <f>SUM(AK23:AK30)</f>
        <v>6524087.6799999997</v>
      </c>
      <c r="AL32" s="55"/>
      <c r="AM32" s="55"/>
      <c r="AN32" s="55"/>
      <c r="AO32" s="59"/>
      <c r="AP32" s="53"/>
      <c r="AQ32" s="60"/>
    </row>
    <row r="33" s="1" customFormat="1" ht="6.96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5"/>
    </row>
    <row r="34" s="1" customFormat="1" ht="6.96" customHeight="1">
      <c r="B34" s="61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3"/>
    </row>
    <row r="38" s="1" customFormat="1" ht="6.96" customHeight="1">
      <c r="B38" s="64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6"/>
    </row>
    <row r="39" s="1" customFormat="1" ht="36.96" customHeight="1">
      <c r="B39" s="40"/>
      <c r="C39" s="67" t="s">
        <v>51</v>
      </c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6"/>
    </row>
    <row r="40" s="1" customFormat="1" ht="6.96" customHeight="1">
      <c r="B40" s="40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6"/>
    </row>
    <row r="41" s="3" customFormat="1" ht="14.4" customHeight="1">
      <c r="B41" s="69"/>
      <c r="C41" s="70" t="s">
        <v>15</v>
      </c>
      <c r="D41" s="71"/>
      <c r="E41" s="71"/>
      <c r="F41" s="71"/>
      <c r="G41" s="71"/>
      <c r="H41" s="71"/>
      <c r="I41" s="71"/>
      <c r="J41" s="71"/>
      <c r="K41" s="71"/>
      <c r="L41" s="71" t="str">
        <f>K5</f>
        <v>2017-002</v>
      </c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2"/>
    </row>
    <row r="42" s="4" customFormat="1" ht="36.96" customHeight="1">
      <c r="B42" s="73"/>
      <c r="C42" s="74" t="s">
        <v>17</v>
      </c>
      <c r="D42" s="75"/>
      <c r="E42" s="75"/>
      <c r="F42" s="75"/>
      <c r="G42" s="75"/>
      <c r="H42" s="75"/>
      <c r="I42" s="75"/>
      <c r="J42" s="75"/>
      <c r="K42" s="75"/>
      <c r="L42" s="76" t="str">
        <f>K6</f>
        <v>Pavilon FTZ v areálu ČZÚ</v>
      </c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7"/>
    </row>
    <row r="43" s="1" customFormat="1" ht="6.96" customHeight="1">
      <c r="B43" s="40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6"/>
    </row>
    <row r="44" s="1" customFormat="1">
      <c r="B44" s="40"/>
      <c r="C44" s="70" t="s">
        <v>23</v>
      </c>
      <c r="D44" s="68"/>
      <c r="E44" s="68"/>
      <c r="F44" s="68"/>
      <c r="G44" s="68"/>
      <c r="H44" s="68"/>
      <c r="I44" s="68"/>
      <c r="J44" s="68"/>
      <c r="K44" s="68"/>
      <c r="L44" s="78" t="str">
        <f>IF(K8="","",K8)</f>
        <v>Praha-Suchdol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70" t="s">
        <v>25</v>
      </c>
      <c r="AJ44" s="68"/>
      <c r="AK44" s="68"/>
      <c r="AL44" s="68"/>
      <c r="AM44" s="79" t="str">
        <f>IF(AN8= "","",AN8)</f>
        <v>16. 1. 2017</v>
      </c>
      <c r="AN44" s="79"/>
      <c r="AO44" s="68"/>
      <c r="AP44" s="68"/>
      <c r="AQ44" s="68"/>
      <c r="AR44" s="66"/>
    </row>
    <row r="45" s="1" customFormat="1" ht="6.96" customHeight="1">
      <c r="B45" s="40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6"/>
    </row>
    <row r="46" s="1" customFormat="1">
      <c r="B46" s="40"/>
      <c r="C46" s="70" t="s">
        <v>27</v>
      </c>
      <c r="D46" s="68"/>
      <c r="E46" s="68"/>
      <c r="F46" s="68"/>
      <c r="G46" s="68"/>
      <c r="H46" s="68"/>
      <c r="I46" s="68"/>
      <c r="J46" s="68"/>
      <c r="K46" s="68"/>
      <c r="L46" s="71" t="str">
        <f>IF(E11= "","",E11)</f>
        <v xml:space="preserve">ČZÚ v Praze, Kamýcká 129,Praha 6            </v>
      </c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70" t="s">
        <v>35</v>
      </c>
      <c r="AJ46" s="68"/>
      <c r="AK46" s="68"/>
      <c r="AL46" s="68"/>
      <c r="AM46" s="71" t="str">
        <f>IF(E17="","",E17)</f>
        <v>OSA projekt s.r.o.,Kafková 10,Ostrava</v>
      </c>
      <c r="AN46" s="71"/>
      <c r="AO46" s="71"/>
      <c r="AP46" s="71"/>
      <c r="AQ46" s="68"/>
      <c r="AR46" s="66"/>
      <c r="AS46" s="80" t="s">
        <v>52</v>
      </c>
      <c r="AT46" s="81"/>
      <c r="AU46" s="82"/>
      <c r="AV46" s="82"/>
      <c r="AW46" s="82"/>
      <c r="AX46" s="82"/>
      <c r="AY46" s="82"/>
      <c r="AZ46" s="82"/>
      <c r="BA46" s="82"/>
      <c r="BB46" s="82"/>
      <c r="BC46" s="82"/>
      <c r="BD46" s="82"/>
      <c r="BE46" s="82"/>
      <c r="BF46" s="83"/>
    </row>
    <row r="47" s="1" customFormat="1">
      <c r="B47" s="40"/>
      <c r="C47" s="70" t="s">
        <v>33</v>
      </c>
      <c r="D47" s="68"/>
      <c r="E47" s="68"/>
      <c r="F47" s="68"/>
      <c r="G47" s="68"/>
      <c r="H47" s="68"/>
      <c r="I47" s="68"/>
      <c r="J47" s="68"/>
      <c r="K47" s="68"/>
      <c r="L47" s="71" t="str">
        <f>IF(E14="","",E14)</f>
        <v xml:space="preserve"> </v>
      </c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6"/>
      <c r="AS47" s="84"/>
      <c r="AT47" s="85"/>
      <c r="AU47" s="86"/>
      <c r="AV47" s="86"/>
      <c r="AW47" s="86"/>
      <c r="AX47" s="86"/>
      <c r="AY47" s="86"/>
      <c r="AZ47" s="86"/>
      <c r="BA47" s="86"/>
      <c r="BB47" s="86"/>
      <c r="BC47" s="86"/>
      <c r="BD47" s="86"/>
      <c r="BE47" s="86"/>
      <c r="BF47" s="87"/>
    </row>
    <row r="48" s="1" customFormat="1" ht="10.8" customHeight="1">
      <c r="B48" s="40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6"/>
      <c r="AS48" s="88"/>
      <c r="AT48" s="49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89"/>
    </row>
    <row r="49" s="1" customFormat="1" ht="29.28" customHeight="1">
      <c r="B49" s="40"/>
      <c r="C49" s="90" t="s">
        <v>53</v>
      </c>
      <c r="D49" s="91"/>
      <c r="E49" s="91"/>
      <c r="F49" s="91"/>
      <c r="G49" s="91"/>
      <c r="H49" s="92"/>
      <c r="I49" s="93" t="s">
        <v>54</v>
      </c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4" t="s">
        <v>55</v>
      </c>
      <c r="AH49" s="91"/>
      <c r="AI49" s="91"/>
      <c r="AJ49" s="91"/>
      <c r="AK49" s="91"/>
      <c r="AL49" s="91"/>
      <c r="AM49" s="91"/>
      <c r="AN49" s="93" t="s">
        <v>56</v>
      </c>
      <c r="AO49" s="91"/>
      <c r="AP49" s="91"/>
      <c r="AQ49" s="95" t="s">
        <v>57</v>
      </c>
      <c r="AR49" s="66"/>
      <c r="AS49" s="96" t="s">
        <v>58</v>
      </c>
      <c r="AT49" s="97" t="s">
        <v>59</v>
      </c>
      <c r="AU49" s="97" t="s">
        <v>60</v>
      </c>
      <c r="AV49" s="97" t="s">
        <v>61</v>
      </c>
      <c r="AW49" s="97" t="s">
        <v>62</v>
      </c>
      <c r="AX49" s="97" t="s">
        <v>63</v>
      </c>
      <c r="AY49" s="97" t="s">
        <v>64</v>
      </c>
      <c r="AZ49" s="97" t="s">
        <v>65</v>
      </c>
      <c r="BA49" s="97" t="s">
        <v>66</v>
      </c>
      <c r="BB49" s="97" t="s">
        <v>67</v>
      </c>
      <c r="BC49" s="97" t="s">
        <v>68</v>
      </c>
      <c r="BD49" s="97" t="s">
        <v>69</v>
      </c>
      <c r="BE49" s="97" t="s">
        <v>70</v>
      </c>
      <c r="BF49" s="98" t="s">
        <v>71</v>
      </c>
    </row>
    <row r="50" s="1" customFormat="1" ht="10.8" customHeight="1">
      <c r="B50" s="40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6"/>
      <c r="AS50" s="99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1"/>
    </row>
    <row r="51" s="4" customFormat="1" ht="32.4" customHeight="1">
      <c r="B51" s="73"/>
      <c r="C51" s="102" t="s">
        <v>72</v>
      </c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4">
        <f>ROUND(AG52+AG54,2)</f>
        <v>5391808</v>
      </c>
      <c r="AH51" s="104"/>
      <c r="AI51" s="104"/>
      <c r="AJ51" s="104"/>
      <c r="AK51" s="104"/>
      <c r="AL51" s="104"/>
      <c r="AM51" s="104"/>
      <c r="AN51" s="105">
        <f>SUM(AG51,AV51)</f>
        <v>6524087.6799999997</v>
      </c>
      <c r="AO51" s="105"/>
      <c r="AP51" s="105"/>
      <c r="AQ51" s="106" t="s">
        <v>22</v>
      </c>
      <c r="AR51" s="77"/>
      <c r="AS51" s="107">
        <f>ROUND(AS52+AS54,2)</f>
        <v>2643213.6600000001</v>
      </c>
      <c r="AT51" s="108">
        <f>ROUND(AT52+AT54,2)</f>
        <v>2748594.3500000001</v>
      </c>
      <c r="AU51" s="109">
        <f>ROUND(AU52+AU54,2)</f>
        <v>0</v>
      </c>
      <c r="AV51" s="109">
        <f>ROUND(SUM(AX51:AY51),2)</f>
        <v>1132279.6799999999</v>
      </c>
      <c r="AW51" s="110">
        <f>ROUND(AW52+AW54,5)</f>
        <v>2502.55872</v>
      </c>
      <c r="AX51" s="109">
        <f>ROUND(BB51*L26,2)</f>
        <v>1132279.6799999999</v>
      </c>
      <c r="AY51" s="109">
        <f>ROUND(BC51*L27,2)</f>
        <v>0</v>
      </c>
      <c r="AZ51" s="109">
        <f>ROUND(BD51*L26,2)</f>
        <v>0</v>
      </c>
      <c r="BA51" s="109">
        <f>ROUND(BE51*L27,2)</f>
        <v>0</v>
      </c>
      <c r="BB51" s="109">
        <f>ROUND(BB52+BB54,2)</f>
        <v>5391808</v>
      </c>
      <c r="BC51" s="109">
        <f>ROUND(BC52+BC54,2)</f>
        <v>0</v>
      </c>
      <c r="BD51" s="109">
        <f>ROUND(BD52+BD54,2)</f>
        <v>0</v>
      </c>
      <c r="BE51" s="109">
        <f>ROUND(BE52+BE54,2)</f>
        <v>0</v>
      </c>
      <c r="BF51" s="111">
        <f>ROUND(BF52+BF54,2)</f>
        <v>0</v>
      </c>
      <c r="BS51" s="112" t="s">
        <v>73</v>
      </c>
      <c r="BT51" s="112" t="s">
        <v>74</v>
      </c>
      <c r="BU51" s="113" t="s">
        <v>75</v>
      </c>
      <c r="BV51" s="112" t="s">
        <v>76</v>
      </c>
      <c r="BW51" s="112" t="s">
        <v>8</v>
      </c>
      <c r="BX51" s="112" t="s">
        <v>77</v>
      </c>
      <c r="CL51" s="112" t="s">
        <v>20</v>
      </c>
    </row>
    <row r="52" s="5" customFormat="1" ht="31.5" customHeight="1">
      <c r="B52" s="114"/>
      <c r="C52" s="115"/>
      <c r="D52" s="116" t="s">
        <v>78</v>
      </c>
      <c r="E52" s="116"/>
      <c r="F52" s="116"/>
      <c r="G52" s="116"/>
      <c r="H52" s="116"/>
      <c r="I52" s="117"/>
      <c r="J52" s="116" t="s">
        <v>79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8">
        <f>ROUND(AG53,2)</f>
        <v>4860823</v>
      </c>
      <c r="AH52" s="117"/>
      <c r="AI52" s="117"/>
      <c r="AJ52" s="117"/>
      <c r="AK52" s="117"/>
      <c r="AL52" s="117"/>
      <c r="AM52" s="117"/>
      <c r="AN52" s="119">
        <f>SUM(AG52,AV52)</f>
        <v>5881595.8300000001</v>
      </c>
      <c r="AO52" s="117"/>
      <c r="AP52" s="117"/>
      <c r="AQ52" s="120" t="s">
        <v>80</v>
      </c>
      <c r="AR52" s="121"/>
      <c r="AS52" s="122">
        <f>ROUND(AS53,2)</f>
        <v>2643213.6600000001</v>
      </c>
      <c r="AT52" s="123">
        <f>ROUND(AT53,2)</f>
        <v>2217609.3500000001</v>
      </c>
      <c r="AU52" s="124">
        <f>ROUND(AU53,2)</f>
        <v>0</v>
      </c>
      <c r="AV52" s="124">
        <f>ROUND(SUM(AX52:AY52),2)</f>
        <v>1020772.83</v>
      </c>
      <c r="AW52" s="125">
        <f>ROUND(AW53,5)</f>
        <v>2502.55872</v>
      </c>
      <c r="AX52" s="124">
        <f>ROUND(BB52*L26,2)</f>
        <v>1020772.83</v>
      </c>
      <c r="AY52" s="124">
        <f>ROUND(BC52*L27,2)</f>
        <v>0</v>
      </c>
      <c r="AZ52" s="124">
        <f>ROUND(BD52*L26,2)</f>
        <v>0</v>
      </c>
      <c r="BA52" s="124">
        <f>ROUND(BE52*L27,2)</f>
        <v>0</v>
      </c>
      <c r="BB52" s="124">
        <f>ROUND(BB53,2)</f>
        <v>4860823</v>
      </c>
      <c r="BC52" s="124">
        <f>ROUND(BC53,2)</f>
        <v>0</v>
      </c>
      <c r="BD52" s="124">
        <f>ROUND(BD53,2)</f>
        <v>0</v>
      </c>
      <c r="BE52" s="124">
        <f>ROUND(BE53,2)</f>
        <v>0</v>
      </c>
      <c r="BF52" s="126">
        <f>ROUND(BF53,2)</f>
        <v>0</v>
      </c>
      <c r="BS52" s="127" t="s">
        <v>73</v>
      </c>
      <c r="BT52" s="127" t="s">
        <v>81</v>
      </c>
      <c r="BU52" s="127" t="s">
        <v>75</v>
      </c>
      <c r="BV52" s="127" t="s">
        <v>76</v>
      </c>
      <c r="BW52" s="127" t="s">
        <v>82</v>
      </c>
      <c r="BX52" s="127" t="s">
        <v>8</v>
      </c>
      <c r="CL52" s="127" t="s">
        <v>20</v>
      </c>
      <c r="CM52" s="127" t="s">
        <v>83</v>
      </c>
    </row>
    <row r="53" s="6" customFormat="1" ht="28.5" customHeight="1">
      <c r="A53" s="128" t="s">
        <v>84</v>
      </c>
      <c r="B53" s="129"/>
      <c r="C53" s="130"/>
      <c r="D53" s="130"/>
      <c r="E53" s="131" t="s">
        <v>78</v>
      </c>
      <c r="F53" s="131"/>
      <c r="G53" s="131"/>
      <c r="H53" s="131"/>
      <c r="I53" s="131"/>
      <c r="J53" s="130"/>
      <c r="K53" s="131" t="s">
        <v>85</v>
      </c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31"/>
      <c r="AC53" s="131"/>
      <c r="AD53" s="131"/>
      <c r="AE53" s="131"/>
      <c r="AF53" s="131"/>
      <c r="AG53" s="132">
        <f>'SO 07 - Soupis prací - Úp...'!K31</f>
        <v>4860823</v>
      </c>
      <c r="AH53" s="130"/>
      <c r="AI53" s="130"/>
      <c r="AJ53" s="130"/>
      <c r="AK53" s="130"/>
      <c r="AL53" s="130"/>
      <c r="AM53" s="130"/>
      <c r="AN53" s="132">
        <f>SUM(AG53,AV53)</f>
        <v>5881595.8300000001</v>
      </c>
      <c r="AO53" s="130"/>
      <c r="AP53" s="130"/>
      <c r="AQ53" s="133" t="s">
        <v>86</v>
      </c>
      <c r="AR53" s="134"/>
      <c r="AS53" s="135">
        <f>'SO 07 - Soupis prací - Úp...'!K29</f>
        <v>2643213.6600000001</v>
      </c>
      <c r="AT53" s="136">
        <f>'SO 07 - Soupis prací - Úp...'!K30</f>
        <v>2217609.3500000001</v>
      </c>
      <c r="AU53" s="136">
        <v>0</v>
      </c>
      <c r="AV53" s="136">
        <f>ROUND(SUM(AX53:AY53),2)</f>
        <v>1020772.83</v>
      </c>
      <c r="AW53" s="137">
        <f>'SO 07 - Soupis prací - Úp...'!T104</f>
        <v>2502.5587150000001</v>
      </c>
      <c r="AX53" s="136">
        <f>'SO 07 - Soupis prací - Úp...'!K34</f>
        <v>1020772.83</v>
      </c>
      <c r="AY53" s="136">
        <f>'SO 07 - Soupis prací - Úp...'!K35</f>
        <v>0</v>
      </c>
      <c r="AZ53" s="136">
        <f>'SO 07 - Soupis prací - Úp...'!K36</f>
        <v>0</v>
      </c>
      <c r="BA53" s="136">
        <f>'SO 07 - Soupis prací - Úp...'!K37</f>
        <v>0</v>
      </c>
      <c r="BB53" s="136">
        <f>'SO 07 - Soupis prací - Úp...'!F34</f>
        <v>4860823</v>
      </c>
      <c r="BC53" s="136">
        <f>'SO 07 - Soupis prací - Úp...'!F35</f>
        <v>0</v>
      </c>
      <c r="BD53" s="136">
        <f>'SO 07 - Soupis prací - Úp...'!F36</f>
        <v>0</v>
      </c>
      <c r="BE53" s="136">
        <f>'SO 07 - Soupis prací - Úp...'!F37</f>
        <v>0</v>
      </c>
      <c r="BF53" s="138">
        <f>'SO 07 - Soupis prací - Úp...'!F38</f>
        <v>0</v>
      </c>
      <c r="BT53" s="139" t="s">
        <v>83</v>
      </c>
      <c r="BV53" s="139" t="s">
        <v>76</v>
      </c>
      <c r="BW53" s="139" t="s">
        <v>87</v>
      </c>
      <c r="BX53" s="139" t="s">
        <v>82</v>
      </c>
      <c r="CL53" s="139" t="s">
        <v>20</v>
      </c>
    </row>
    <row r="54" s="5" customFormat="1" ht="16.5" customHeight="1">
      <c r="B54" s="114"/>
      <c r="C54" s="115"/>
      <c r="D54" s="116" t="s">
        <v>88</v>
      </c>
      <c r="E54" s="116"/>
      <c r="F54" s="116"/>
      <c r="G54" s="116"/>
      <c r="H54" s="116"/>
      <c r="I54" s="117"/>
      <c r="J54" s="116" t="s">
        <v>89</v>
      </c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8">
        <f>ROUND(AG55,2)</f>
        <v>530985</v>
      </c>
      <c r="AH54" s="117"/>
      <c r="AI54" s="117"/>
      <c r="AJ54" s="117"/>
      <c r="AK54" s="117"/>
      <c r="AL54" s="117"/>
      <c r="AM54" s="117"/>
      <c r="AN54" s="119">
        <f>SUM(AG54,AV54)</f>
        <v>642491.84999999998</v>
      </c>
      <c r="AO54" s="117"/>
      <c r="AP54" s="117"/>
      <c r="AQ54" s="120" t="s">
        <v>80</v>
      </c>
      <c r="AR54" s="121"/>
      <c r="AS54" s="122">
        <f>ROUND(AS55,2)</f>
        <v>0</v>
      </c>
      <c r="AT54" s="123">
        <f>ROUND(AT55,2)</f>
        <v>530985</v>
      </c>
      <c r="AU54" s="124">
        <f>ROUND(AU55,2)</f>
        <v>0</v>
      </c>
      <c r="AV54" s="124">
        <f>ROUND(SUM(AX54:AY54),2)</f>
        <v>111506.85000000001</v>
      </c>
      <c r="AW54" s="125">
        <f>ROUND(AW55,5)</f>
        <v>0</v>
      </c>
      <c r="AX54" s="124">
        <f>ROUND(BB54*L26,2)</f>
        <v>111506.85000000001</v>
      </c>
      <c r="AY54" s="124">
        <f>ROUND(BC54*L27,2)</f>
        <v>0</v>
      </c>
      <c r="AZ54" s="124">
        <f>ROUND(BD54*L26,2)</f>
        <v>0</v>
      </c>
      <c r="BA54" s="124">
        <f>ROUND(BE54*L27,2)</f>
        <v>0</v>
      </c>
      <c r="BB54" s="124">
        <f>ROUND(BB55,2)</f>
        <v>530985</v>
      </c>
      <c r="BC54" s="124">
        <f>ROUND(BC55,2)</f>
        <v>0</v>
      </c>
      <c r="BD54" s="124">
        <f>ROUND(BD55,2)</f>
        <v>0</v>
      </c>
      <c r="BE54" s="124">
        <f>ROUND(BE55,2)</f>
        <v>0</v>
      </c>
      <c r="BF54" s="126">
        <f>ROUND(BF55,2)</f>
        <v>0</v>
      </c>
      <c r="BS54" s="127" t="s">
        <v>73</v>
      </c>
      <c r="BT54" s="127" t="s">
        <v>81</v>
      </c>
      <c r="BU54" s="127" t="s">
        <v>75</v>
      </c>
      <c r="BV54" s="127" t="s">
        <v>76</v>
      </c>
      <c r="BW54" s="127" t="s">
        <v>90</v>
      </c>
      <c r="BX54" s="127" t="s">
        <v>8</v>
      </c>
      <c r="CL54" s="127" t="s">
        <v>20</v>
      </c>
      <c r="CM54" s="127" t="s">
        <v>83</v>
      </c>
    </row>
    <row r="55" s="6" customFormat="1" ht="28.5" customHeight="1">
      <c r="A55" s="128" t="s">
        <v>84</v>
      </c>
      <c r="B55" s="129"/>
      <c r="C55" s="130"/>
      <c r="D55" s="130"/>
      <c r="E55" s="131" t="s">
        <v>88</v>
      </c>
      <c r="F55" s="131"/>
      <c r="G55" s="131"/>
      <c r="H55" s="131"/>
      <c r="I55" s="131"/>
      <c r="J55" s="130"/>
      <c r="K55" s="131" t="s">
        <v>91</v>
      </c>
      <c r="L55" s="131"/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31"/>
      <c r="AC55" s="131"/>
      <c r="AD55" s="131"/>
      <c r="AE55" s="131"/>
      <c r="AF55" s="131"/>
      <c r="AG55" s="132">
        <f>'VON - Soupis prací - Vedl...'!K31</f>
        <v>530985</v>
      </c>
      <c r="AH55" s="130"/>
      <c r="AI55" s="130"/>
      <c r="AJ55" s="130"/>
      <c r="AK55" s="130"/>
      <c r="AL55" s="130"/>
      <c r="AM55" s="130"/>
      <c r="AN55" s="132">
        <f>SUM(AG55,AV55)</f>
        <v>642491.84999999998</v>
      </c>
      <c r="AO55" s="130"/>
      <c r="AP55" s="130"/>
      <c r="AQ55" s="133" t="s">
        <v>86</v>
      </c>
      <c r="AR55" s="134"/>
      <c r="AS55" s="140">
        <f>'VON - Soupis prací - Vedl...'!K29</f>
        <v>0</v>
      </c>
      <c r="AT55" s="141">
        <f>'VON - Soupis prací - Vedl...'!K30</f>
        <v>530985</v>
      </c>
      <c r="AU55" s="141">
        <v>0</v>
      </c>
      <c r="AV55" s="141">
        <f>ROUND(SUM(AX55:AY55),2)</f>
        <v>111506.85000000001</v>
      </c>
      <c r="AW55" s="142">
        <f>'VON - Soupis prací - Vedl...'!T88</f>
        <v>0</v>
      </c>
      <c r="AX55" s="141">
        <f>'VON - Soupis prací - Vedl...'!K34</f>
        <v>111506.85000000001</v>
      </c>
      <c r="AY55" s="141">
        <f>'VON - Soupis prací - Vedl...'!K35</f>
        <v>0</v>
      </c>
      <c r="AZ55" s="141">
        <f>'VON - Soupis prací - Vedl...'!K36</f>
        <v>0</v>
      </c>
      <c r="BA55" s="141">
        <f>'VON - Soupis prací - Vedl...'!K37</f>
        <v>0</v>
      </c>
      <c r="BB55" s="141">
        <f>'VON - Soupis prací - Vedl...'!F34</f>
        <v>530985</v>
      </c>
      <c r="BC55" s="141">
        <f>'VON - Soupis prací - Vedl...'!F35</f>
        <v>0</v>
      </c>
      <c r="BD55" s="141">
        <f>'VON - Soupis prací - Vedl...'!F36</f>
        <v>0</v>
      </c>
      <c r="BE55" s="141">
        <f>'VON - Soupis prací - Vedl...'!F37</f>
        <v>0</v>
      </c>
      <c r="BF55" s="143">
        <f>'VON - Soupis prací - Vedl...'!F38</f>
        <v>0</v>
      </c>
      <c r="BT55" s="139" t="s">
        <v>83</v>
      </c>
      <c r="BV55" s="139" t="s">
        <v>76</v>
      </c>
      <c r="BW55" s="139" t="s">
        <v>92</v>
      </c>
      <c r="BX55" s="139" t="s">
        <v>90</v>
      </c>
      <c r="CL55" s="139" t="s">
        <v>20</v>
      </c>
    </row>
    <row r="56" s="1" customFormat="1" ht="30" customHeight="1">
      <c r="B56" s="40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6"/>
    </row>
    <row r="57" s="1" customFormat="1" ht="6.96" customHeight="1"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6"/>
    </row>
  </sheetData>
  <sheetProtection sheet="1" formatColumns="0" formatRows="0" objects="1" scenarios="1" spinCount="100000" saltValue="a0TvfmWzx4NUuNKGLKxA2pYvy3WfNIyTVBPFeZzwFa9iR9tMIGK1Maso+SXZA+ONWOMYJEzeAr8GllWAQduDYQ==" hashValue="CJKAPU4UqW+f6zNv8b7zlriMBRiBul0Xy0R18r7bUXGsa65EVTbTeW/IClOR9xa+OcNVXcwZhig1XzjLzhH0VQ==" algorithmName="SHA-512" password="CC35"/>
  <mergeCells count="51">
    <mergeCell ref="K5:AO5"/>
    <mergeCell ref="K6:AO6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G51:AM51"/>
    <mergeCell ref="AN51:AP51"/>
    <mergeCell ref="AR2:BG2"/>
  </mergeCells>
  <hyperlinks>
    <hyperlink ref="K1:S1" location="C2" display="1) Rekapitulace stavby"/>
    <hyperlink ref="W1:AI1" location="C51" display="2) Rekapitulace objektů stavby a soupisů prací"/>
    <hyperlink ref="A53" location="'SO 07 - Soupis prací - Úp...'!C2" display="/"/>
    <hyperlink ref="A55" location="'VON - Soupis prací - Vedl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4"/>
      <c r="B1" s="17"/>
      <c r="C1" s="17"/>
      <c r="D1" s="18" t="s">
        <v>1</v>
      </c>
      <c r="E1" s="17"/>
      <c r="F1" s="145" t="s">
        <v>93</v>
      </c>
      <c r="G1" s="145" t="s">
        <v>94</v>
      </c>
      <c r="H1" s="145"/>
      <c r="I1" s="17"/>
      <c r="J1" s="145" t="s">
        <v>95</v>
      </c>
      <c r="K1" s="18" t="s">
        <v>96</v>
      </c>
      <c r="L1" s="145" t="s">
        <v>97</v>
      </c>
      <c r="M1" s="145"/>
      <c r="N1" s="145"/>
      <c r="O1" s="145"/>
      <c r="P1" s="145"/>
      <c r="Q1" s="145"/>
      <c r="R1" s="145"/>
      <c r="S1" s="145"/>
      <c r="T1" s="145"/>
      <c r="U1" s="146"/>
      <c r="V1" s="146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M2"/>
      <c r="AT2" s="24" t="s">
        <v>87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7"/>
      <c r="AT3" s="24" t="s">
        <v>83</v>
      </c>
    </row>
    <row r="4" ht="36.96" customHeight="1">
      <c r="B4" s="28"/>
      <c r="C4" s="29"/>
      <c r="D4" s="30" t="s">
        <v>98</v>
      </c>
      <c r="E4" s="29"/>
      <c r="F4" s="29"/>
      <c r="G4" s="29"/>
      <c r="H4" s="29"/>
      <c r="I4" s="29"/>
      <c r="J4" s="29"/>
      <c r="K4" s="29"/>
      <c r="L4" s="31"/>
      <c r="N4" s="32" t="s">
        <v>13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29"/>
      <c r="J5" s="29"/>
      <c r="K5" s="29"/>
      <c r="L5" s="31"/>
    </row>
    <row r="6">
      <c r="B6" s="28"/>
      <c r="C6" s="29"/>
      <c r="D6" s="37" t="s">
        <v>17</v>
      </c>
      <c r="E6" s="29"/>
      <c r="F6" s="29"/>
      <c r="G6" s="29"/>
      <c r="H6" s="29"/>
      <c r="I6" s="29"/>
      <c r="J6" s="29"/>
      <c r="K6" s="29"/>
      <c r="L6" s="31"/>
    </row>
    <row r="7" ht="16.5" customHeight="1">
      <c r="B7" s="28"/>
      <c r="C7" s="29"/>
      <c r="D7" s="29"/>
      <c r="E7" s="147" t="str">
        <f>'Rekapitulace stavby'!K6</f>
        <v>Pavilon FTZ v areálu ČZÚ</v>
      </c>
      <c r="F7" s="37"/>
      <c r="G7" s="37"/>
      <c r="H7" s="37"/>
      <c r="I7" s="29"/>
      <c r="J7" s="29"/>
      <c r="K7" s="29"/>
      <c r="L7" s="31"/>
    </row>
    <row r="8">
      <c r="B8" s="28"/>
      <c r="C8" s="29"/>
      <c r="D8" s="37" t="s">
        <v>99</v>
      </c>
      <c r="E8" s="29"/>
      <c r="F8" s="29"/>
      <c r="G8" s="29"/>
      <c r="H8" s="29"/>
      <c r="I8" s="29"/>
      <c r="J8" s="29"/>
      <c r="K8" s="29"/>
      <c r="L8" s="31"/>
    </row>
    <row r="9" s="1" customFormat="1" ht="16.5" customHeight="1">
      <c r="B9" s="40"/>
      <c r="C9" s="41"/>
      <c r="D9" s="41"/>
      <c r="E9" s="147" t="s">
        <v>100</v>
      </c>
      <c r="F9" s="41"/>
      <c r="G9" s="41"/>
      <c r="H9" s="41"/>
      <c r="I9" s="41"/>
      <c r="J9" s="41"/>
      <c r="K9" s="41"/>
      <c r="L9" s="45"/>
    </row>
    <row r="10" s="1" customFormat="1">
      <c r="B10" s="40"/>
      <c r="C10" s="41"/>
      <c r="D10" s="37" t="s">
        <v>101</v>
      </c>
      <c r="E10" s="41"/>
      <c r="F10" s="41"/>
      <c r="G10" s="41"/>
      <c r="H10" s="41"/>
      <c r="I10" s="41"/>
      <c r="J10" s="41"/>
      <c r="K10" s="41"/>
      <c r="L10" s="45"/>
    </row>
    <row r="11" s="1" customFormat="1" ht="36.96" customHeight="1">
      <c r="B11" s="40"/>
      <c r="C11" s="41"/>
      <c r="D11" s="41"/>
      <c r="E11" s="148" t="s">
        <v>102</v>
      </c>
      <c r="F11" s="41"/>
      <c r="G11" s="41"/>
      <c r="H11" s="41"/>
      <c r="I11" s="41"/>
      <c r="J11" s="41"/>
      <c r="K11" s="41"/>
      <c r="L11" s="45"/>
    </row>
    <row r="12" s="1" customFormat="1">
      <c r="B12" s="40"/>
      <c r="C12" s="41"/>
      <c r="D12" s="41"/>
      <c r="E12" s="41"/>
      <c r="F12" s="41"/>
      <c r="G12" s="41"/>
      <c r="H12" s="41"/>
      <c r="I12" s="41"/>
      <c r="J12" s="41"/>
      <c r="K12" s="41"/>
      <c r="L12" s="45"/>
    </row>
    <row r="13" s="1" customFormat="1" ht="14.4" customHeight="1">
      <c r="B13" s="40"/>
      <c r="C13" s="41"/>
      <c r="D13" s="37" t="s">
        <v>19</v>
      </c>
      <c r="E13" s="41"/>
      <c r="F13" s="34" t="s">
        <v>20</v>
      </c>
      <c r="G13" s="41"/>
      <c r="H13" s="41"/>
      <c r="I13" s="37" t="s">
        <v>21</v>
      </c>
      <c r="J13" s="34" t="s">
        <v>22</v>
      </c>
      <c r="K13" s="41"/>
      <c r="L13" s="45"/>
    </row>
    <row r="14" s="1" customFormat="1" ht="14.4" customHeight="1">
      <c r="B14" s="40"/>
      <c r="C14" s="41"/>
      <c r="D14" s="37" t="s">
        <v>23</v>
      </c>
      <c r="E14" s="41"/>
      <c r="F14" s="34" t="s">
        <v>24</v>
      </c>
      <c r="G14" s="41"/>
      <c r="H14" s="41"/>
      <c r="I14" s="37" t="s">
        <v>25</v>
      </c>
      <c r="J14" s="149" t="str">
        <f>'Rekapitulace stavby'!AN8</f>
        <v>16. 1. 2017</v>
      </c>
      <c r="K14" s="41"/>
      <c r="L14" s="45"/>
    </row>
    <row r="15" s="1" customFormat="1" ht="10.8" customHeight="1">
      <c r="B15" s="40"/>
      <c r="C15" s="41"/>
      <c r="D15" s="41"/>
      <c r="E15" s="41"/>
      <c r="F15" s="41"/>
      <c r="G15" s="41"/>
      <c r="H15" s="41"/>
      <c r="I15" s="41"/>
      <c r="J15" s="41"/>
      <c r="K15" s="41"/>
      <c r="L15" s="45"/>
    </row>
    <row r="16" s="1" customFormat="1" ht="14.4" customHeight="1">
      <c r="B16" s="40"/>
      <c r="C16" s="41"/>
      <c r="D16" s="37" t="s">
        <v>27</v>
      </c>
      <c r="E16" s="41"/>
      <c r="F16" s="41"/>
      <c r="G16" s="41"/>
      <c r="H16" s="41"/>
      <c r="I16" s="37" t="s">
        <v>28</v>
      </c>
      <c r="J16" s="34" t="s">
        <v>29</v>
      </c>
      <c r="K16" s="41"/>
      <c r="L16" s="45"/>
    </row>
    <row r="17" s="1" customFormat="1" ht="18" customHeight="1">
      <c r="B17" s="40"/>
      <c r="C17" s="41"/>
      <c r="D17" s="41"/>
      <c r="E17" s="34" t="s">
        <v>30</v>
      </c>
      <c r="F17" s="41"/>
      <c r="G17" s="41"/>
      <c r="H17" s="41"/>
      <c r="I17" s="37" t="s">
        <v>31</v>
      </c>
      <c r="J17" s="34" t="s">
        <v>32</v>
      </c>
      <c r="K17" s="41"/>
      <c r="L17" s="45"/>
    </row>
    <row r="18" s="1" customFormat="1" ht="6.96" customHeight="1">
      <c r="B18" s="40"/>
      <c r="C18" s="41"/>
      <c r="D18" s="41"/>
      <c r="E18" s="41"/>
      <c r="F18" s="41"/>
      <c r="G18" s="41"/>
      <c r="H18" s="41"/>
      <c r="I18" s="41"/>
      <c r="J18" s="41"/>
      <c r="K18" s="41"/>
      <c r="L18" s="45"/>
    </row>
    <row r="19" s="1" customFormat="1" ht="14.4" customHeight="1">
      <c r="B19" s="40"/>
      <c r="C19" s="41"/>
      <c r="D19" s="37" t="s">
        <v>33</v>
      </c>
      <c r="E19" s="41"/>
      <c r="F19" s="41"/>
      <c r="G19" s="41"/>
      <c r="H19" s="41"/>
      <c r="I19" s="37" t="s">
        <v>28</v>
      </c>
      <c r="J19" s="34" t="str">
        <f>IF('Rekapitulace stavby'!AN13="Vyplň údaj","",IF('Rekapitulace stavby'!AN13="","",'Rekapitulace stavby'!AN13))</f>
        <v/>
      </c>
      <c r="K19" s="41"/>
      <c r="L19" s="45"/>
    </row>
    <row r="20" s="1" customFormat="1" ht="18" customHeight="1">
      <c r="B20" s="40"/>
      <c r="C20" s="41"/>
      <c r="D20" s="41"/>
      <c r="E20" s="34" t="str">
        <f>IF('Rekapitulace stavby'!E14="Vyplň údaj","",IF('Rekapitulace stavby'!E14="","",'Rekapitulace stavby'!E14))</f>
        <v xml:space="preserve"> </v>
      </c>
      <c r="F20" s="41"/>
      <c r="G20" s="41"/>
      <c r="H20" s="41"/>
      <c r="I20" s="37" t="s">
        <v>31</v>
      </c>
      <c r="J20" s="34" t="str">
        <f>IF('Rekapitulace stavby'!AN14="Vyplň údaj","",IF('Rekapitulace stavby'!AN14="","",'Rekapitulace stavby'!AN14))</f>
        <v/>
      </c>
      <c r="K20" s="41"/>
      <c r="L20" s="45"/>
    </row>
    <row r="21" s="1" customFormat="1" ht="6.96" customHeight="1">
      <c r="B21" s="40"/>
      <c r="C21" s="41"/>
      <c r="D21" s="41"/>
      <c r="E21" s="41"/>
      <c r="F21" s="41"/>
      <c r="G21" s="41"/>
      <c r="H21" s="41"/>
      <c r="I21" s="41"/>
      <c r="J21" s="41"/>
      <c r="K21" s="41"/>
      <c r="L21" s="45"/>
    </row>
    <row r="22" s="1" customFormat="1" ht="14.4" customHeight="1">
      <c r="B22" s="40"/>
      <c r="C22" s="41"/>
      <c r="D22" s="37" t="s">
        <v>35</v>
      </c>
      <c r="E22" s="41"/>
      <c r="F22" s="41"/>
      <c r="G22" s="41"/>
      <c r="H22" s="41"/>
      <c r="I22" s="37" t="s">
        <v>28</v>
      </c>
      <c r="J22" s="34" t="s">
        <v>22</v>
      </c>
      <c r="K22" s="41"/>
      <c r="L22" s="45"/>
    </row>
    <row r="23" s="1" customFormat="1" ht="18" customHeight="1">
      <c r="B23" s="40"/>
      <c r="C23" s="41"/>
      <c r="D23" s="41"/>
      <c r="E23" s="34" t="s">
        <v>36</v>
      </c>
      <c r="F23" s="41"/>
      <c r="G23" s="41"/>
      <c r="H23" s="41"/>
      <c r="I23" s="37" t="s">
        <v>31</v>
      </c>
      <c r="J23" s="34" t="s">
        <v>22</v>
      </c>
      <c r="K23" s="41"/>
      <c r="L23" s="45"/>
    </row>
    <row r="24" s="1" customFormat="1" ht="6.96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5"/>
    </row>
    <row r="25" s="1" customFormat="1" ht="14.4" customHeight="1">
      <c r="B25" s="40"/>
      <c r="C25" s="41"/>
      <c r="D25" s="37" t="s">
        <v>37</v>
      </c>
      <c r="E25" s="41"/>
      <c r="F25" s="41"/>
      <c r="G25" s="41"/>
      <c r="H25" s="41"/>
      <c r="I25" s="41"/>
      <c r="J25" s="41"/>
      <c r="K25" s="41"/>
      <c r="L25" s="45"/>
    </row>
    <row r="26" s="7" customFormat="1" ht="16.5" customHeight="1">
      <c r="B26" s="150"/>
      <c r="C26" s="151"/>
      <c r="D26" s="151"/>
      <c r="E26" s="38" t="s">
        <v>22</v>
      </c>
      <c r="F26" s="38"/>
      <c r="G26" s="38"/>
      <c r="H26" s="38"/>
      <c r="I26" s="151"/>
      <c r="J26" s="151"/>
      <c r="K26" s="151"/>
      <c r="L26" s="152"/>
    </row>
    <row r="27" s="1" customFormat="1" ht="6.96" customHeight="1"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5"/>
    </row>
    <row r="28" s="1" customFormat="1" ht="6.96" customHeight="1">
      <c r="B28" s="40"/>
      <c r="C28" s="41"/>
      <c r="D28" s="100"/>
      <c r="E28" s="100"/>
      <c r="F28" s="100"/>
      <c r="G28" s="100"/>
      <c r="H28" s="100"/>
      <c r="I28" s="100"/>
      <c r="J28" s="100"/>
      <c r="K28" s="100"/>
      <c r="L28" s="153"/>
    </row>
    <row r="29" s="1" customFormat="1">
      <c r="B29" s="40"/>
      <c r="C29" s="41"/>
      <c r="D29" s="41"/>
      <c r="E29" s="37" t="s">
        <v>103</v>
      </c>
      <c r="F29" s="41"/>
      <c r="G29" s="41"/>
      <c r="H29" s="41"/>
      <c r="I29" s="41"/>
      <c r="J29" s="41"/>
      <c r="K29" s="154">
        <f>I62</f>
        <v>2643213.6600000001</v>
      </c>
      <c r="L29" s="45"/>
    </row>
    <row r="30" s="1" customFormat="1">
      <c r="B30" s="40"/>
      <c r="C30" s="41"/>
      <c r="D30" s="41"/>
      <c r="E30" s="37" t="s">
        <v>104</v>
      </c>
      <c r="F30" s="41"/>
      <c r="G30" s="41"/>
      <c r="H30" s="41"/>
      <c r="I30" s="41"/>
      <c r="J30" s="41"/>
      <c r="K30" s="154">
        <f>J62</f>
        <v>2217609.3500000001</v>
      </c>
      <c r="L30" s="45"/>
    </row>
    <row r="31" s="1" customFormat="1" ht="25.44" customHeight="1">
      <c r="B31" s="40"/>
      <c r="C31" s="41"/>
      <c r="D31" s="155" t="s">
        <v>38</v>
      </c>
      <c r="E31" s="41"/>
      <c r="F31" s="41"/>
      <c r="G31" s="41"/>
      <c r="H31" s="41"/>
      <c r="I31" s="41"/>
      <c r="J31" s="41"/>
      <c r="K31" s="156">
        <f>ROUND(K104,2)</f>
        <v>4860823</v>
      </c>
      <c r="L31" s="45"/>
    </row>
    <row r="32" s="1" customFormat="1" ht="6.96" customHeight="1">
      <c r="B32" s="40"/>
      <c r="C32" s="41"/>
      <c r="D32" s="100"/>
      <c r="E32" s="100"/>
      <c r="F32" s="100"/>
      <c r="G32" s="100"/>
      <c r="H32" s="100"/>
      <c r="I32" s="100"/>
      <c r="J32" s="100"/>
      <c r="K32" s="100"/>
      <c r="L32" s="153"/>
    </row>
    <row r="33" s="1" customFormat="1" ht="14.4" customHeight="1">
      <c r="B33" s="40"/>
      <c r="C33" s="41"/>
      <c r="D33" s="41"/>
      <c r="E33" s="41"/>
      <c r="F33" s="46" t="s">
        <v>40</v>
      </c>
      <c r="G33" s="41"/>
      <c r="H33" s="41"/>
      <c r="I33" s="46" t="s">
        <v>39</v>
      </c>
      <c r="J33" s="41"/>
      <c r="K33" s="46" t="s">
        <v>41</v>
      </c>
      <c r="L33" s="45"/>
    </row>
    <row r="34" s="1" customFormat="1" ht="14.4" customHeight="1">
      <c r="B34" s="40"/>
      <c r="C34" s="41"/>
      <c r="D34" s="49" t="s">
        <v>42</v>
      </c>
      <c r="E34" s="49" t="s">
        <v>43</v>
      </c>
      <c r="F34" s="157">
        <f>ROUND(SUM(BE104:BE394), 2)</f>
        <v>4860823</v>
      </c>
      <c r="G34" s="41"/>
      <c r="H34" s="41"/>
      <c r="I34" s="158">
        <v>0.20999999999999999</v>
      </c>
      <c r="J34" s="41"/>
      <c r="K34" s="157">
        <f>ROUND(ROUND((SUM(BE104:BE394)), 2)*I34, 2)</f>
        <v>1020772.83</v>
      </c>
      <c r="L34" s="45"/>
    </row>
    <row r="35" s="1" customFormat="1" ht="14.4" customHeight="1">
      <c r="B35" s="40"/>
      <c r="C35" s="41"/>
      <c r="D35" s="41"/>
      <c r="E35" s="49" t="s">
        <v>44</v>
      </c>
      <c r="F35" s="157">
        <f>ROUND(SUM(BF104:BF394), 2)</f>
        <v>0</v>
      </c>
      <c r="G35" s="41"/>
      <c r="H35" s="41"/>
      <c r="I35" s="158">
        <v>0.14999999999999999</v>
      </c>
      <c r="J35" s="41"/>
      <c r="K35" s="157">
        <f>ROUND(ROUND((SUM(BF104:BF394)), 2)*I35, 2)</f>
        <v>0</v>
      </c>
      <c r="L35" s="45"/>
    </row>
    <row r="36" hidden="1" s="1" customFormat="1" ht="14.4" customHeight="1">
      <c r="B36" s="40"/>
      <c r="C36" s="41"/>
      <c r="D36" s="41"/>
      <c r="E36" s="49" t="s">
        <v>45</v>
      </c>
      <c r="F36" s="157">
        <f>ROUND(SUM(BG104:BG394), 2)</f>
        <v>0</v>
      </c>
      <c r="G36" s="41"/>
      <c r="H36" s="41"/>
      <c r="I36" s="158">
        <v>0.20999999999999999</v>
      </c>
      <c r="J36" s="41"/>
      <c r="K36" s="157">
        <v>0</v>
      </c>
      <c r="L36" s="45"/>
    </row>
    <row r="37" hidden="1" s="1" customFormat="1" ht="14.4" customHeight="1">
      <c r="B37" s="40"/>
      <c r="C37" s="41"/>
      <c r="D37" s="41"/>
      <c r="E37" s="49" t="s">
        <v>46</v>
      </c>
      <c r="F37" s="157">
        <f>ROUND(SUM(BH104:BH394), 2)</f>
        <v>0</v>
      </c>
      <c r="G37" s="41"/>
      <c r="H37" s="41"/>
      <c r="I37" s="158">
        <v>0.14999999999999999</v>
      </c>
      <c r="J37" s="41"/>
      <c r="K37" s="157">
        <v>0</v>
      </c>
      <c r="L37" s="45"/>
    </row>
    <row r="38" hidden="1" s="1" customFormat="1" ht="14.4" customHeight="1">
      <c r="B38" s="40"/>
      <c r="C38" s="41"/>
      <c r="D38" s="41"/>
      <c r="E38" s="49" t="s">
        <v>47</v>
      </c>
      <c r="F38" s="157">
        <f>ROUND(SUM(BI104:BI394), 2)</f>
        <v>0</v>
      </c>
      <c r="G38" s="41"/>
      <c r="H38" s="41"/>
      <c r="I38" s="158">
        <v>0</v>
      </c>
      <c r="J38" s="41"/>
      <c r="K38" s="157">
        <v>0</v>
      </c>
      <c r="L38" s="45"/>
    </row>
    <row r="39" s="1" customFormat="1" ht="6.96" customHeight="1">
      <c r="B39" s="40"/>
      <c r="C39" s="41"/>
      <c r="D39" s="41"/>
      <c r="E39" s="41"/>
      <c r="F39" s="41"/>
      <c r="G39" s="41"/>
      <c r="H39" s="41"/>
      <c r="I39" s="41"/>
      <c r="J39" s="41"/>
      <c r="K39" s="41"/>
      <c r="L39" s="45"/>
    </row>
    <row r="40" s="1" customFormat="1" ht="25.44" customHeight="1">
      <c r="B40" s="40"/>
      <c r="C40" s="159"/>
      <c r="D40" s="160" t="s">
        <v>48</v>
      </c>
      <c r="E40" s="92"/>
      <c r="F40" s="92"/>
      <c r="G40" s="161" t="s">
        <v>49</v>
      </c>
      <c r="H40" s="162" t="s">
        <v>50</v>
      </c>
      <c r="I40" s="92"/>
      <c r="J40" s="92"/>
      <c r="K40" s="163">
        <f>SUM(K31:K38)</f>
        <v>5881595.8300000001</v>
      </c>
      <c r="L40" s="164"/>
    </row>
    <row r="41" s="1" customFormat="1" ht="14.4" customHeight="1"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3"/>
    </row>
    <row r="45" s="1" customFormat="1" ht="6.96" customHeight="1">
      <c r="B45" s="165"/>
      <c r="C45" s="166"/>
      <c r="D45" s="166"/>
      <c r="E45" s="166"/>
      <c r="F45" s="166"/>
      <c r="G45" s="166"/>
      <c r="H45" s="166"/>
      <c r="I45" s="166"/>
      <c r="J45" s="166"/>
      <c r="K45" s="166"/>
      <c r="L45" s="167"/>
    </row>
    <row r="46" s="1" customFormat="1" ht="36.96" customHeight="1">
      <c r="B46" s="40"/>
      <c r="C46" s="30" t="s">
        <v>105</v>
      </c>
      <c r="D46" s="41"/>
      <c r="E46" s="41"/>
      <c r="F46" s="41"/>
      <c r="G46" s="41"/>
      <c r="H46" s="41"/>
      <c r="I46" s="41"/>
      <c r="J46" s="41"/>
      <c r="K46" s="41"/>
      <c r="L46" s="45"/>
    </row>
    <row r="47" s="1" customFormat="1" ht="6.96" customHeight="1"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45"/>
    </row>
    <row r="48" s="1" customFormat="1" ht="14.4" customHeight="1">
      <c r="B48" s="40"/>
      <c r="C48" s="37" t="s">
        <v>17</v>
      </c>
      <c r="D48" s="41"/>
      <c r="E48" s="41"/>
      <c r="F48" s="41"/>
      <c r="G48" s="41"/>
      <c r="H48" s="41"/>
      <c r="I48" s="41"/>
      <c r="J48" s="41"/>
      <c r="K48" s="41"/>
      <c r="L48" s="45"/>
    </row>
    <row r="49" s="1" customFormat="1" ht="16.5" customHeight="1">
      <c r="B49" s="40"/>
      <c r="C49" s="41"/>
      <c r="D49" s="41"/>
      <c r="E49" s="147" t="str">
        <f>E7</f>
        <v>Pavilon FTZ v areálu ČZÚ</v>
      </c>
      <c r="F49" s="37"/>
      <c r="G49" s="37"/>
      <c r="H49" s="37"/>
      <c r="I49" s="41"/>
      <c r="J49" s="41"/>
      <c r="K49" s="41"/>
      <c r="L49" s="45"/>
    </row>
    <row r="50">
      <c r="B50" s="28"/>
      <c r="C50" s="37" t="s">
        <v>99</v>
      </c>
      <c r="D50" s="29"/>
      <c r="E50" s="29"/>
      <c r="F50" s="29"/>
      <c r="G50" s="29"/>
      <c r="H50" s="29"/>
      <c r="I50" s="29"/>
      <c r="J50" s="29"/>
      <c r="K50" s="29"/>
      <c r="L50" s="31"/>
    </row>
    <row r="51" s="1" customFormat="1" ht="16.5" customHeight="1">
      <c r="B51" s="40"/>
      <c r="C51" s="41"/>
      <c r="D51" s="41"/>
      <c r="E51" s="147" t="s">
        <v>100</v>
      </c>
      <c r="F51" s="41"/>
      <c r="G51" s="41"/>
      <c r="H51" s="41"/>
      <c r="I51" s="41"/>
      <c r="J51" s="41"/>
      <c r="K51" s="41"/>
      <c r="L51" s="45"/>
    </row>
    <row r="52" s="1" customFormat="1" ht="14.4" customHeight="1">
      <c r="B52" s="40"/>
      <c r="C52" s="37" t="s">
        <v>101</v>
      </c>
      <c r="D52" s="41"/>
      <c r="E52" s="41"/>
      <c r="F52" s="41"/>
      <c r="G52" s="41"/>
      <c r="H52" s="41"/>
      <c r="I52" s="41"/>
      <c r="J52" s="41"/>
      <c r="K52" s="41"/>
      <c r="L52" s="45"/>
    </row>
    <row r="53" s="1" customFormat="1" ht="17.25" customHeight="1">
      <c r="B53" s="40"/>
      <c r="C53" s="41"/>
      <c r="D53" s="41"/>
      <c r="E53" s="148" t="str">
        <f>E11</f>
        <v>SO 07 - Soupis prací - Úprava komunikací a zpevněných ploch</v>
      </c>
      <c r="F53" s="41"/>
      <c r="G53" s="41"/>
      <c r="H53" s="41"/>
      <c r="I53" s="41"/>
      <c r="J53" s="41"/>
      <c r="K53" s="41"/>
      <c r="L53" s="45"/>
    </row>
    <row r="54" s="1" customFormat="1" ht="6.96" customHeight="1"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45"/>
    </row>
    <row r="55" s="1" customFormat="1" ht="18" customHeight="1">
      <c r="B55" s="40"/>
      <c r="C55" s="37" t="s">
        <v>23</v>
      </c>
      <c r="D55" s="41"/>
      <c r="E55" s="41"/>
      <c r="F55" s="34" t="str">
        <f>F14</f>
        <v>Praha-Suchdol</v>
      </c>
      <c r="G55" s="41"/>
      <c r="H55" s="41"/>
      <c r="I55" s="37" t="s">
        <v>25</v>
      </c>
      <c r="J55" s="149" t="str">
        <f>IF(J14="","",J14)</f>
        <v>16. 1. 2017</v>
      </c>
      <c r="K55" s="41"/>
      <c r="L55" s="45"/>
    </row>
    <row r="56" s="1" customFormat="1" ht="6.96" customHeight="1"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5"/>
    </row>
    <row r="57" s="1" customFormat="1">
      <c r="B57" s="40"/>
      <c r="C57" s="37" t="s">
        <v>27</v>
      </c>
      <c r="D57" s="41"/>
      <c r="E57" s="41"/>
      <c r="F57" s="34" t="str">
        <f>E17</f>
        <v xml:space="preserve">ČZÚ v Praze, Kamýcká 129,Praha 6            </v>
      </c>
      <c r="G57" s="41"/>
      <c r="H57" s="41"/>
      <c r="I57" s="37" t="s">
        <v>35</v>
      </c>
      <c r="J57" s="38" t="str">
        <f>E23</f>
        <v>OSA projekt s.r.o.,Kafková 10,Ostrava</v>
      </c>
      <c r="K57" s="41"/>
      <c r="L57" s="45"/>
    </row>
    <row r="58" s="1" customFormat="1" ht="14.4" customHeight="1">
      <c r="B58" s="40"/>
      <c r="C58" s="37" t="s">
        <v>33</v>
      </c>
      <c r="D58" s="41"/>
      <c r="E58" s="41"/>
      <c r="F58" s="34" t="str">
        <f>IF(E20="","",E20)</f>
        <v xml:space="preserve"> </v>
      </c>
      <c r="G58" s="41"/>
      <c r="H58" s="41"/>
      <c r="I58" s="41"/>
      <c r="J58" s="168"/>
      <c r="K58" s="41"/>
      <c r="L58" s="45"/>
    </row>
    <row r="59" s="1" customFormat="1" ht="10.32" customHeight="1"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5"/>
    </row>
    <row r="60" s="1" customFormat="1" ht="29.28" customHeight="1">
      <c r="B60" s="40"/>
      <c r="C60" s="169" t="s">
        <v>106</v>
      </c>
      <c r="D60" s="159"/>
      <c r="E60" s="159"/>
      <c r="F60" s="159"/>
      <c r="G60" s="159"/>
      <c r="H60" s="159"/>
      <c r="I60" s="170" t="s">
        <v>107</v>
      </c>
      <c r="J60" s="170" t="s">
        <v>108</v>
      </c>
      <c r="K60" s="170" t="s">
        <v>109</v>
      </c>
      <c r="L60" s="171"/>
    </row>
    <row r="61" s="1" customFormat="1" ht="10.32" customHeight="1"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5"/>
    </row>
    <row r="62" s="1" customFormat="1" ht="29.28" customHeight="1">
      <c r="B62" s="40"/>
      <c r="C62" s="172" t="s">
        <v>110</v>
      </c>
      <c r="D62" s="41"/>
      <c r="E62" s="41"/>
      <c r="F62" s="41"/>
      <c r="G62" s="41"/>
      <c r="H62" s="41"/>
      <c r="I62" s="156">
        <f>Q104</f>
        <v>2643213.6600000001</v>
      </c>
      <c r="J62" s="156">
        <f>R104</f>
        <v>2217609.3500000001</v>
      </c>
      <c r="K62" s="156">
        <f>K104</f>
        <v>4860823.0000000009</v>
      </c>
      <c r="L62" s="45"/>
      <c r="AU62" s="24" t="s">
        <v>111</v>
      </c>
    </row>
    <row r="63" s="8" customFormat="1" ht="24.96" customHeight="1">
      <c r="B63" s="173"/>
      <c r="C63" s="174"/>
      <c r="D63" s="175" t="s">
        <v>112</v>
      </c>
      <c r="E63" s="176"/>
      <c r="F63" s="176"/>
      <c r="G63" s="176"/>
      <c r="H63" s="176"/>
      <c r="I63" s="177">
        <f>Q105</f>
        <v>2643213.6600000001</v>
      </c>
      <c r="J63" s="177">
        <f>R105</f>
        <v>2217609.3500000001</v>
      </c>
      <c r="K63" s="177">
        <f>K105</f>
        <v>4860823.0000000009</v>
      </c>
      <c r="L63" s="178"/>
    </row>
    <row r="64" s="9" customFormat="1" ht="19.92" customHeight="1">
      <c r="B64" s="179"/>
      <c r="C64" s="180"/>
      <c r="D64" s="181" t="s">
        <v>113</v>
      </c>
      <c r="E64" s="182"/>
      <c r="F64" s="182"/>
      <c r="G64" s="182"/>
      <c r="H64" s="182"/>
      <c r="I64" s="183">
        <f>Q106</f>
        <v>764800.53000000003</v>
      </c>
      <c r="J64" s="183">
        <f>R106</f>
        <v>728468.64000000001</v>
      </c>
      <c r="K64" s="183">
        <f>K106</f>
        <v>1493269.1699999999</v>
      </c>
      <c r="L64" s="184"/>
    </row>
    <row r="65" s="9" customFormat="1" ht="14.88" customHeight="1">
      <c r="B65" s="179"/>
      <c r="C65" s="180"/>
      <c r="D65" s="181" t="s">
        <v>114</v>
      </c>
      <c r="E65" s="182"/>
      <c r="F65" s="182"/>
      <c r="G65" s="182"/>
      <c r="H65" s="182"/>
      <c r="I65" s="183">
        <f>Q107</f>
        <v>0</v>
      </c>
      <c r="J65" s="183">
        <f>R107</f>
        <v>43208.760000000002</v>
      </c>
      <c r="K65" s="183">
        <f>K107</f>
        <v>43208.760000000002</v>
      </c>
      <c r="L65" s="184"/>
    </row>
    <row r="66" s="9" customFormat="1" ht="14.88" customHeight="1">
      <c r="B66" s="179"/>
      <c r="C66" s="180"/>
      <c r="D66" s="181" t="s">
        <v>115</v>
      </c>
      <c r="E66" s="182"/>
      <c r="F66" s="182"/>
      <c r="G66" s="182"/>
      <c r="H66" s="182"/>
      <c r="I66" s="183">
        <f>Q116</f>
        <v>403643.76000000001</v>
      </c>
      <c r="J66" s="183">
        <f>R116</f>
        <v>124971.89999999999</v>
      </c>
      <c r="K66" s="183">
        <f>K116</f>
        <v>528615.66000000003</v>
      </c>
      <c r="L66" s="184"/>
    </row>
    <row r="67" s="9" customFormat="1" ht="14.88" customHeight="1">
      <c r="B67" s="179"/>
      <c r="C67" s="180"/>
      <c r="D67" s="181" t="s">
        <v>116</v>
      </c>
      <c r="E67" s="182"/>
      <c r="F67" s="182"/>
      <c r="G67" s="182"/>
      <c r="H67" s="182"/>
      <c r="I67" s="183">
        <f>Q125</f>
        <v>0</v>
      </c>
      <c r="J67" s="183">
        <f>R125</f>
        <v>29812.929999999993</v>
      </c>
      <c r="K67" s="183">
        <f>K125</f>
        <v>29812.929999999993</v>
      </c>
      <c r="L67" s="184"/>
    </row>
    <row r="68" s="9" customFormat="1" ht="14.88" customHeight="1">
      <c r="B68" s="179"/>
      <c r="C68" s="180"/>
      <c r="D68" s="181" t="s">
        <v>117</v>
      </c>
      <c r="E68" s="182"/>
      <c r="F68" s="182"/>
      <c r="G68" s="182"/>
      <c r="H68" s="182"/>
      <c r="I68" s="183">
        <f>Q159</f>
        <v>9302.8199999999997</v>
      </c>
      <c r="J68" s="183">
        <f>R159</f>
        <v>503462.31</v>
      </c>
      <c r="K68" s="183">
        <f>K159</f>
        <v>512765.13</v>
      </c>
      <c r="L68" s="184"/>
    </row>
    <row r="69" s="9" customFormat="1" ht="14.88" customHeight="1">
      <c r="B69" s="179"/>
      <c r="C69" s="180"/>
      <c r="D69" s="181" t="s">
        <v>118</v>
      </c>
      <c r="E69" s="182"/>
      <c r="F69" s="182"/>
      <c r="G69" s="182"/>
      <c r="H69" s="182"/>
      <c r="I69" s="183">
        <f>Q171</f>
        <v>351853.95000000001</v>
      </c>
      <c r="J69" s="183">
        <f>R171</f>
        <v>27012.740000000002</v>
      </c>
      <c r="K69" s="183">
        <f>K171</f>
        <v>378866.69</v>
      </c>
      <c r="L69" s="184"/>
    </row>
    <row r="70" s="9" customFormat="1" ht="19.92" customHeight="1">
      <c r="B70" s="179"/>
      <c r="C70" s="180"/>
      <c r="D70" s="181" t="s">
        <v>119</v>
      </c>
      <c r="E70" s="182"/>
      <c r="F70" s="182"/>
      <c r="G70" s="182"/>
      <c r="H70" s="182"/>
      <c r="I70" s="183">
        <f>Q176</f>
        <v>19118.650000000001</v>
      </c>
      <c r="J70" s="183">
        <f>R176</f>
        <v>182580.89000000001</v>
      </c>
      <c r="K70" s="183">
        <f>K176</f>
        <v>201699.54000000001</v>
      </c>
      <c r="L70" s="184"/>
    </row>
    <row r="71" s="9" customFormat="1" ht="19.92" customHeight="1">
      <c r="B71" s="179"/>
      <c r="C71" s="180"/>
      <c r="D71" s="181" t="s">
        <v>120</v>
      </c>
      <c r="E71" s="182"/>
      <c r="F71" s="182"/>
      <c r="G71" s="182"/>
      <c r="H71" s="182"/>
      <c r="I71" s="183">
        <f>Q215</f>
        <v>115528.76</v>
      </c>
      <c r="J71" s="183">
        <f>R215</f>
        <v>49965.270000000004</v>
      </c>
      <c r="K71" s="183">
        <f>K215</f>
        <v>165494.02000000002</v>
      </c>
      <c r="L71" s="184"/>
    </row>
    <row r="72" s="9" customFormat="1" ht="14.88" customHeight="1">
      <c r="B72" s="179"/>
      <c r="C72" s="180"/>
      <c r="D72" s="181" t="s">
        <v>121</v>
      </c>
      <c r="E72" s="182"/>
      <c r="F72" s="182"/>
      <c r="G72" s="182"/>
      <c r="H72" s="182"/>
      <c r="I72" s="183">
        <f>Q216</f>
        <v>115528.76</v>
      </c>
      <c r="J72" s="183">
        <f>R216</f>
        <v>49965.270000000004</v>
      </c>
      <c r="K72" s="183">
        <f>K216</f>
        <v>165494.02000000002</v>
      </c>
      <c r="L72" s="184"/>
    </row>
    <row r="73" s="9" customFormat="1" ht="19.92" customHeight="1">
      <c r="B73" s="179"/>
      <c r="C73" s="180"/>
      <c r="D73" s="181" t="s">
        <v>122</v>
      </c>
      <c r="E73" s="182"/>
      <c r="F73" s="182"/>
      <c r="G73" s="182"/>
      <c r="H73" s="182"/>
      <c r="I73" s="183">
        <f>Q227</f>
        <v>998280.62</v>
      </c>
      <c r="J73" s="183">
        <f>R227</f>
        <v>345625.83000000002</v>
      </c>
      <c r="K73" s="183">
        <f>K227</f>
        <v>1343906.4600000002</v>
      </c>
      <c r="L73" s="184"/>
    </row>
    <row r="74" s="9" customFormat="1" ht="19.92" customHeight="1">
      <c r="B74" s="179"/>
      <c r="C74" s="180"/>
      <c r="D74" s="181" t="s">
        <v>123</v>
      </c>
      <c r="E74" s="182"/>
      <c r="F74" s="182"/>
      <c r="G74" s="182"/>
      <c r="H74" s="182"/>
      <c r="I74" s="183">
        <f>Q256</f>
        <v>104889.25</v>
      </c>
      <c r="J74" s="183">
        <f>R256</f>
        <v>25479.709999999999</v>
      </c>
      <c r="K74" s="183">
        <f>K256</f>
        <v>130368.96000000001</v>
      </c>
      <c r="L74" s="184"/>
    </row>
    <row r="75" s="9" customFormat="1" ht="14.88" customHeight="1">
      <c r="B75" s="179"/>
      <c r="C75" s="180"/>
      <c r="D75" s="181" t="s">
        <v>124</v>
      </c>
      <c r="E75" s="182"/>
      <c r="F75" s="182"/>
      <c r="G75" s="182"/>
      <c r="H75" s="182"/>
      <c r="I75" s="183">
        <f>Q257</f>
        <v>104889.25</v>
      </c>
      <c r="J75" s="183">
        <f>R257</f>
        <v>25479.709999999999</v>
      </c>
      <c r="K75" s="183">
        <f>K257</f>
        <v>130368.96000000001</v>
      </c>
      <c r="L75" s="184"/>
    </row>
    <row r="76" s="9" customFormat="1" ht="19.92" customHeight="1">
      <c r="B76" s="179"/>
      <c r="C76" s="180"/>
      <c r="D76" s="181" t="s">
        <v>125</v>
      </c>
      <c r="E76" s="182"/>
      <c r="F76" s="182"/>
      <c r="G76" s="182"/>
      <c r="H76" s="182"/>
      <c r="I76" s="183">
        <f>Q260</f>
        <v>10010.34</v>
      </c>
      <c r="J76" s="183">
        <f>R260</f>
        <v>3531.2600000000002</v>
      </c>
      <c r="K76" s="183">
        <f>K260</f>
        <v>13541.599999999999</v>
      </c>
      <c r="L76" s="184"/>
    </row>
    <row r="77" s="9" customFormat="1" ht="14.88" customHeight="1">
      <c r="B77" s="179"/>
      <c r="C77" s="180"/>
      <c r="D77" s="181" t="s">
        <v>126</v>
      </c>
      <c r="E77" s="182"/>
      <c r="F77" s="182"/>
      <c r="G77" s="182"/>
      <c r="H77" s="182"/>
      <c r="I77" s="183">
        <f>Q261</f>
        <v>10010.34</v>
      </c>
      <c r="J77" s="183">
        <f>R261</f>
        <v>3531.2600000000002</v>
      </c>
      <c r="K77" s="183">
        <f>K261</f>
        <v>13541.599999999999</v>
      </c>
      <c r="L77" s="184"/>
    </row>
    <row r="78" s="9" customFormat="1" ht="19.92" customHeight="1">
      <c r="B78" s="179"/>
      <c r="C78" s="180"/>
      <c r="D78" s="181" t="s">
        <v>127</v>
      </c>
      <c r="E78" s="182"/>
      <c r="F78" s="182"/>
      <c r="G78" s="182"/>
      <c r="H78" s="182"/>
      <c r="I78" s="183">
        <f>Q272</f>
        <v>20433.539999999997</v>
      </c>
      <c r="J78" s="183">
        <f>R272</f>
        <v>15243.460000000001</v>
      </c>
      <c r="K78" s="183">
        <f>K272</f>
        <v>35677</v>
      </c>
      <c r="L78" s="184"/>
    </row>
    <row r="79" s="9" customFormat="1" ht="19.92" customHeight="1">
      <c r="B79" s="179"/>
      <c r="C79" s="180"/>
      <c r="D79" s="181" t="s">
        <v>128</v>
      </c>
      <c r="E79" s="182"/>
      <c r="F79" s="182"/>
      <c r="G79" s="182"/>
      <c r="H79" s="182"/>
      <c r="I79" s="183">
        <f>Q285</f>
        <v>557816.66999999993</v>
      </c>
      <c r="J79" s="183">
        <f>R285</f>
        <v>94572.699999999997</v>
      </c>
      <c r="K79" s="183">
        <f>K285</f>
        <v>652389.35999999999</v>
      </c>
      <c r="L79" s="184"/>
    </row>
    <row r="80" s="9" customFormat="1" ht="19.92" customHeight="1">
      <c r="B80" s="179"/>
      <c r="C80" s="180"/>
      <c r="D80" s="181" t="s">
        <v>129</v>
      </c>
      <c r="E80" s="182"/>
      <c r="F80" s="182"/>
      <c r="G80" s="182"/>
      <c r="H80" s="182"/>
      <c r="I80" s="183">
        <f>Q372</f>
        <v>0</v>
      </c>
      <c r="J80" s="183">
        <f>R372</f>
        <v>541444</v>
      </c>
      <c r="K80" s="183">
        <f>K372</f>
        <v>541444</v>
      </c>
      <c r="L80" s="184"/>
    </row>
    <row r="81" s="9" customFormat="1" ht="19.92" customHeight="1">
      <c r="B81" s="179"/>
      <c r="C81" s="180"/>
      <c r="D81" s="181" t="s">
        <v>130</v>
      </c>
      <c r="E81" s="182"/>
      <c r="F81" s="182"/>
      <c r="G81" s="182"/>
      <c r="H81" s="182"/>
      <c r="I81" s="183">
        <f>Q382</f>
        <v>52335.300000000003</v>
      </c>
      <c r="J81" s="183">
        <f>R382</f>
        <v>125785.65000000001</v>
      </c>
      <c r="K81" s="183">
        <f>K382</f>
        <v>178120.95000000001</v>
      </c>
      <c r="L81" s="184"/>
    </row>
    <row r="82" s="9" customFormat="1" ht="19.92" customHeight="1">
      <c r="B82" s="179"/>
      <c r="C82" s="180"/>
      <c r="D82" s="181" t="s">
        <v>131</v>
      </c>
      <c r="E82" s="182"/>
      <c r="F82" s="182"/>
      <c r="G82" s="182"/>
      <c r="H82" s="182"/>
      <c r="I82" s="183">
        <f>Q393</f>
        <v>0</v>
      </c>
      <c r="J82" s="183">
        <f>R393</f>
        <v>104911.94</v>
      </c>
      <c r="K82" s="183">
        <f>K393</f>
        <v>104911.94</v>
      </c>
      <c r="L82" s="184"/>
    </row>
    <row r="83" s="1" customFormat="1" ht="21.84" customHeight="1"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5"/>
    </row>
    <row r="84" s="1" customFormat="1" ht="6.96" customHeight="1">
      <c r="B84" s="61"/>
      <c r="C84" s="62"/>
      <c r="D84" s="62"/>
      <c r="E84" s="62"/>
      <c r="F84" s="62"/>
      <c r="G84" s="62"/>
      <c r="H84" s="62"/>
      <c r="I84" s="62"/>
      <c r="J84" s="62"/>
      <c r="K84" s="62"/>
      <c r="L84" s="63"/>
    </row>
    <row r="88" s="1" customFormat="1" ht="6.96" customHeight="1">
      <c r="B88" s="64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6"/>
    </row>
    <row r="89" s="1" customFormat="1" ht="36.96" customHeight="1">
      <c r="B89" s="40"/>
      <c r="C89" s="67" t="s">
        <v>132</v>
      </c>
      <c r="D89" s="68"/>
      <c r="E89" s="68"/>
      <c r="F89" s="68"/>
      <c r="G89" s="68"/>
      <c r="H89" s="68"/>
      <c r="I89" s="68"/>
      <c r="J89" s="68"/>
      <c r="K89" s="68"/>
      <c r="L89" s="68"/>
      <c r="M89" s="66"/>
    </row>
    <row r="90" s="1" customFormat="1" ht="6.96" customHeight="1">
      <c r="B90" s="40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6"/>
    </row>
    <row r="91" s="1" customFormat="1" ht="14.4" customHeight="1">
      <c r="B91" s="40"/>
      <c r="C91" s="70" t="s">
        <v>17</v>
      </c>
      <c r="D91" s="68"/>
      <c r="E91" s="68"/>
      <c r="F91" s="68"/>
      <c r="G91" s="68"/>
      <c r="H91" s="68"/>
      <c r="I91" s="68"/>
      <c r="J91" s="68"/>
      <c r="K91" s="68"/>
      <c r="L91" s="68"/>
      <c r="M91" s="66"/>
    </row>
    <row r="92" s="1" customFormat="1" ht="16.5" customHeight="1">
      <c r="B92" s="40"/>
      <c r="C92" s="68"/>
      <c r="D92" s="68"/>
      <c r="E92" s="185" t="str">
        <f>E7</f>
        <v>Pavilon FTZ v areálu ČZÚ</v>
      </c>
      <c r="F92" s="70"/>
      <c r="G92" s="70"/>
      <c r="H92" s="70"/>
      <c r="I92" s="68"/>
      <c r="J92" s="68"/>
      <c r="K92" s="68"/>
      <c r="L92" s="68"/>
      <c r="M92" s="66"/>
    </row>
    <row r="93">
      <c r="B93" s="28"/>
      <c r="C93" s="70" t="s">
        <v>99</v>
      </c>
      <c r="D93" s="186"/>
      <c r="E93" s="186"/>
      <c r="F93" s="186"/>
      <c r="G93" s="186"/>
      <c r="H93" s="186"/>
      <c r="I93" s="186"/>
      <c r="J93" s="186"/>
      <c r="K93" s="186"/>
      <c r="L93" s="186"/>
      <c r="M93" s="187"/>
    </row>
    <row r="94" s="1" customFormat="1" ht="16.5" customHeight="1">
      <c r="B94" s="40"/>
      <c r="C94" s="68"/>
      <c r="D94" s="68"/>
      <c r="E94" s="185" t="s">
        <v>100</v>
      </c>
      <c r="F94" s="68"/>
      <c r="G94" s="68"/>
      <c r="H94" s="68"/>
      <c r="I94" s="68"/>
      <c r="J94" s="68"/>
      <c r="K94" s="68"/>
      <c r="L94" s="68"/>
      <c r="M94" s="66"/>
    </row>
    <row r="95" s="1" customFormat="1" ht="14.4" customHeight="1">
      <c r="B95" s="40"/>
      <c r="C95" s="70" t="s">
        <v>101</v>
      </c>
      <c r="D95" s="68"/>
      <c r="E95" s="68"/>
      <c r="F95" s="68"/>
      <c r="G95" s="68"/>
      <c r="H95" s="68"/>
      <c r="I95" s="68"/>
      <c r="J95" s="68"/>
      <c r="K95" s="68"/>
      <c r="L95" s="68"/>
      <c r="M95" s="66"/>
    </row>
    <row r="96" s="1" customFormat="1" ht="17.25" customHeight="1">
      <c r="B96" s="40"/>
      <c r="C96" s="68"/>
      <c r="D96" s="68"/>
      <c r="E96" s="76" t="str">
        <f>E11</f>
        <v>SO 07 - Soupis prací - Úprava komunikací a zpevněných ploch</v>
      </c>
      <c r="F96" s="68"/>
      <c r="G96" s="68"/>
      <c r="H96" s="68"/>
      <c r="I96" s="68"/>
      <c r="J96" s="68"/>
      <c r="K96" s="68"/>
      <c r="L96" s="68"/>
      <c r="M96" s="66"/>
    </row>
    <row r="97" s="1" customFormat="1" ht="6.96" customHeight="1">
      <c r="B97" s="40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6"/>
    </row>
    <row r="98" s="1" customFormat="1" ht="18" customHeight="1">
      <c r="B98" s="40"/>
      <c r="C98" s="70" t="s">
        <v>23</v>
      </c>
      <c r="D98" s="68"/>
      <c r="E98" s="68"/>
      <c r="F98" s="188" t="str">
        <f>F14</f>
        <v>Praha-Suchdol</v>
      </c>
      <c r="G98" s="68"/>
      <c r="H98" s="68"/>
      <c r="I98" s="70" t="s">
        <v>25</v>
      </c>
      <c r="J98" s="79" t="str">
        <f>IF(J14="","",J14)</f>
        <v>16. 1. 2017</v>
      </c>
      <c r="K98" s="68"/>
      <c r="L98" s="68"/>
      <c r="M98" s="66"/>
    </row>
    <row r="99" s="1" customFormat="1" ht="6.96" customHeight="1">
      <c r="B99" s="40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6"/>
    </row>
    <row r="100" s="1" customFormat="1">
      <c r="B100" s="40"/>
      <c r="C100" s="70" t="s">
        <v>27</v>
      </c>
      <c r="D100" s="68"/>
      <c r="E100" s="68"/>
      <c r="F100" s="188" t="str">
        <f>E17</f>
        <v xml:space="preserve">ČZÚ v Praze, Kamýcká 129,Praha 6            </v>
      </c>
      <c r="G100" s="68"/>
      <c r="H100" s="68"/>
      <c r="I100" s="70" t="s">
        <v>35</v>
      </c>
      <c r="J100" s="188" t="str">
        <f>E23</f>
        <v>OSA projekt s.r.o.,Kafková 10,Ostrava</v>
      </c>
      <c r="K100" s="68"/>
      <c r="L100" s="68"/>
      <c r="M100" s="66"/>
    </row>
    <row r="101" s="1" customFormat="1" ht="14.4" customHeight="1">
      <c r="B101" s="40"/>
      <c r="C101" s="70" t="s">
        <v>33</v>
      </c>
      <c r="D101" s="68"/>
      <c r="E101" s="68"/>
      <c r="F101" s="188" t="str">
        <f>IF(E20="","",E20)</f>
        <v xml:space="preserve"> </v>
      </c>
      <c r="G101" s="68"/>
      <c r="H101" s="68"/>
      <c r="I101" s="68"/>
      <c r="J101" s="68"/>
      <c r="K101" s="68"/>
      <c r="L101" s="68"/>
      <c r="M101" s="66"/>
    </row>
    <row r="102" s="1" customFormat="1" ht="10.32" customHeight="1">
      <c r="B102" s="40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6"/>
    </row>
    <row r="103" s="10" customFormat="1" ht="29.28" customHeight="1">
      <c r="B103" s="189"/>
      <c r="C103" s="190" t="s">
        <v>133</v>
      </c>
      <c r="D103" s="191" t="s">
        <v>57</v>
      </c>
      <c r="E103" s="191" t="s">
        <v>53</v>
      </c>
      <c r="F103" s="191" t="s">
        <v>134</v>
      </c>
      <c r="G103" s="191" t="s">
        <v>135</v>
      </c>
      <c r="H103" s="191" t="s">
        <v>136</v>
      </c>
      <c r="I103" s="191" t="s">
        <v>137</v>
      </c>
      <c r="J103" s="191" t="s">
        <v>138</v>
      </c>
      <c r="K103" s="191" t="s">
        <v>109</v>
      </c>
      <c r="L103" s="192" t="s">
        <v>139</v>
      </c>
      <c r="M103" s="193"/>
      <c r="N103" s="96" t="s">
        <v>140</v>
      </c>
      <c r="O103" s="97" t="s">
        <v>42</v>
      </c>
      <c r="P103" s="97" t="s">
        <v>141</v>
      </c>
      <c r="Q103" s="97" t="s">
        <v>142</v>
      </c>
      <c r="R103" s="97" t="s">
        <v>143</v>
      </c>
      <c r="S103" s="97" t="s">
        <v>144</v>
      </c>
      <c r="T103" s="97" t="s">
        <v>145</v>
      </c>
      <c r="U103" s="97" t="s">
        <v>146</v>
      </c>
      <c r="V103" s="97" t="s">
        <v>147</v>
      </c>
      <c r="W103" s="97" t="s">
        <v>148</v>
      </c>
      <c r="X103" s="98" t="s">
        <v>149</v>
      </c>
    </row>
    <row r="104" s="1" customFormat="1" ht="29.28" customHeight="1">
      <c r="B104" s="40"/>
      <c r="C104" s="102" t="s">
        <v>110</v>
      </c>
      <c r="D104" s="68"/>
      <c r="E104" s="68"/>
      <c r="F104" s="68"/>
      <c r="G104" s="68"/>
      <c r="H104" s="68"/>
      <c r="I104" s="68"/>
      <c r="J104" s="68"/>
      <c r="K104" s="194">
        <f>BK104</f>
        <v>4860823.0000000009</v>
      </c>
      <c r="L104" s="68"/>
      <c r="M104" s="66"/>
      <c r="N104" s="99"/>
      <c r="O104" s="100"/>
      <c r="P104" s="100"/>
      <c r="Q104" s="195">
        <f>Q105</f>
        <v>2643213.6600000001</v>
      </c>
      <c r="R104" s="195">
        <f>R105</f>
        <v>2217609.3500000001</v>
      </c>
      <c r="S104" s="100"/>
      <c r="T104" s="196">
        <f>T105</f>
        <v>2502.5587150000001</v>
      </c>
      <c r="U104" s="100"/>
      <c r="V104" s="196">
        <f>V105</f>
        <v>1972.0290618699999</v>
      </c>
      <c r="W104" s="100"/>
      <c r="X104" s="197">
        <f>X105</f>
        <v>267.68549999999999</v>
      </c>
      <c r="AT104" s="24" t="s">
        <v>73</v>
      </c>
      <c r="AU104" s="24" t="s">
        <v>111</v>
      </c>
      <c r="BK104" s="198">
        <f>BK105</f>
        <v>4860823.0000000009</v>
      </c>
    </row>
    <row r="105" s="11" customFormat="1" ht="37.44" customHeight="1">
      <c r="B105" s="199"/>
      <c r="C105" s="200"/>
      <c r="D105" s="201" t="s">
        <v>73</v>
      </c>
      <c r="E105" s="202" t="s">
        <v>150</v>
      </c>
      <c r="F105" s="202" t="s">
        <v>151</v>
      </c>
      <c r="G105" s="200"/>
      <c r="H105" s="200"/>
      <c r="I105" s="200"/>
      <c r="J105" s="200"/>
      <c r="K105" s="203">
        <f>BK105</f>
        <v>4860823.0000000009</v>
      </c>
      <c r="L105" s="200"/>
      <c r="M105" s="204"/>
      <c r="N105" s="205"/>
      <c r="O105" s="206"/>
      <c r="P105" s="206"/>
      <c r="Q105" s="207">
        <f>Q106+Q176+Q215+Q227+Q256+Q260+Q272+Q285+Q372+Q382+Q393</f>
        <v>2643213.6600000001</v>
      </c>
      <c r="R105" s="207">
        <f>R106+R176+R215+R227+R256+R260+R272+R285+R372+R382+R393</f>
        <v>2217609.3500000001</v>
      </c>
      <c r="S105" s="206"/>
      <c r="T105" s="208">
        <f>T106+T176+T215+T227+T256+T260+T272+T285+T372+T382+T393</f>
        <v>2502.5587150000001</v>
      </c>
      <c r="U105" s="206"/>
      <c r="V105" s="208">
        <f>V106+V176+V215+V227+V256+V260+V272+V285+V372+V382+V393</f>
        <v>1972.0290618699999</v>
      </c>
      <c r="W105" s="206"/>
      <c r="X105" s="209">
        <f>X106+X176+X215+X227+X256+X260+X272+X285+X372+X382+X393</f>
        <v>267.68549999999999</v>
      </c>
      <c r="AR105" s="210" t="s">
        <v>81</v>
      </c>
      <c r="AT105" s="211" t="s">
        <v>73</v>
      </c>
      <c r="AU105" s="211" t="s">
        <v>74</v>
      </c>
      <c r="AY105" s="210" t="s">
        <v>152</v>
      </c>
      <c r="BK105" s="212">
        <f>BK106+BK176+BK215+BK227+BK256+BK260+BK272+BK285+BK372+BK382+BK393</f>
        <v>4860823.0000000009</v>
      </c>
    </row>
    <row r="106" s="11" customFormat="1" ht="19.92" customHeight="1">
      <c r="B106" s="199"/>
      <c r="C106" s="200"/>
      <c r="D106" s="201" t="s">
        <v>73</v>
      </c>
      <c r="E106" s="213" t="s">
        <v>81</v>
      </c>
      <c r="F106" s="213" t="s">
        <v>153</v>
      </c>
      <c r="G106" s="200"/>
      <c r="H106" s="200"/>
      <c r="I106" s="200"/>
      <c r="J106" s="200"/>
      <c r="K106" s="214">
        <f>BK106</f>
        <v>1493269.1699999999</v>
      </c>
      <c r="L106" s="200"/>
      <c r="M106" s="204"/>
      <c r="N106" s="205"/>
      <c r="O106" s="206"/>
      <c r="P106" s="206"/>
      <c r="Q106" s="207">
        <f>Q107+Q116+Q125+Q159+Q171</f>
        <v>764800.53000000003</v>
      </c>
      <c r="R106" s="207">
        <f>R107+R116+R125+R159+R171</f>
        <v>728468.64000000001</v>
      </c>
      <c r="S106" s="206"/>
      <c r="T106" s="208">
        <f>T107+T116+T125+T159+T171</f>
        <v>636.24635599999999</v>
      </c>
      <c r="U106" s="206"/>
      <c r="V106" s="208">
        <f>V107+V116+V125+V159+V171</f>
        <v>790.04099999999994</v>
      </c>
      <c r="W106" s="206"/>
      <c r="X106" s="209">
        <f>X107+X116+X125+X159+X171</f>
        <v>267.02949999999998</v>
      </c>
      <c r="AR106" s="210" t="s">
        <v>81</v>
      </c>
      <c r="AT106" s="211" t="s">
        <v>73</v>
      </c>
      <c r="AU106" s="211" t="s">
        <v>81</v>
      </c>
      <c r="AY106" s="210" t="s">
        <v>152</v>
      </c>
      <c r="BK106" s="212">
        <f>BK107+BK116+BK125+BK159+BK171</f>
        <v>1493269.1699999999</v>
      </c>
    </row>
    <row r="107" s="11" customFormat="1" ht="14.88" customHeight="1">
      <c r="B107" s="199"/>
      <c r="C107" s="200"/>
      <c r="D107" s="201" t="s">
        <v>73</v>
      </c>
      <c r="E107" s="213" t="s">
        <v>154</v>
      </c>
      <c r="F107" s="213" t="s">
        <v>155</v>
      </c>
      <c r="G107" s="200"/>
      <c r="H107" s="200"/>
      <c r="I107" s="200"/>
      <c r="J107" s="200"/>
      <c r="K107" s="214">
        <f>BK107</f>
        <v>43208.760000000002</v>
      </c>
      <c r="L107" s="200"/>
      <c r="M107" s="204"/>
      <c r="N107" s="205"/>
      <c r="O107" s="206"/>
      <c r="P107" s="206"/>
      <c r="Q107" s="207">
        <f>SUM(Q108:Q115)</f>
        <v>0</v>
      </c>
      <c r="R107" s="207">
        <f>SUM(R108:R115)</f>
        <v>43208.760000000002</v>
      </c>
      <c r="S107" s="206"/>
      <c r="T107" s="208">
        <f>SUM(T108:T115)</f>
        <v>131.07964000000001</v>
      </c>
      <c r="U107" s="206"/>
      <c r="V107" s="208">
        <f>SUM(V108:V115)</f>
        <v>0</v>
      </c>
      <c r="W107" s="206"/>
      <c r="X107" s="209">
        <f>SUM(X108:X115)</f>
        <v>267.02949999999998</v>
      </c>
      <c r="AR107" s="210" t="s">
        <v>81</v>
      </c>
      <c r="AT107" s="211" t="s">
        <v>73</v>
      </c>
      <c r="AU107" s="211" t="s">
        <v>83</v>
      </c>
      <c r="AY107" s="210" t="s">
        <v>152</v>
      </c>
      <c r="BK107" s="212">
        <f>SUM(BK108:BK115)</f>
        <v>43208.760000000002</v>
      </c>
    </row>
    <row r="108" s="1" customFormat="1" ht="25.5" customHeight="1">
      <c r="B108" s="40"/>
      <c r="C108" s="215" t="s">
        <v>81</v>
      </c>
      <c r="D108" s="215" t="s">
        <v>156</v>
      </c>
      <c r="E108" s="216" t="s">
        <v>157</v>
      </c>
      <c r="F108" s="217" t="s">
        <v>158</v>
      </c>
      <c r="G108" s="218" t="s">
        <v>159</v>
      </c>
      <c r="H108" s="219">
        <v>217.5</v>
      </c>
      <c r="I108" s="220">
        <v>0</v>
      </c>
      <c r="J108" s="220">
        <v>31.100000000000001</v>
      </c>
      <c r="K108" s="220">
        <f>ROUND(P108*H108,2)</f>
        <v>6764.25</v>
      </c>
      <c r="L108" s="217" t="s">
        <v>22</v>
      </c>
      <c r="M108" s="66"/>
      <c r="N108" s="221" t="s">
        <v>22</v>
      </c>
      <c r="O108" s="222" t="s">
        <v>43</v>
      </c>
      <c r="P108" s="157">
        <f>I108+J108</f>
        <v>31.100000000000001</v>
      </c>
      <c r="Q108" s="157">
        <f>ROUND(I108*H108,2)</f>
        <v>0</v>
      </c>
      <c r="R108" s="157">
        <f>ROUND(J108*H108,2)</f>
        <v>6764.25</v>
      </c>
      <c r="S108" s="223">
        <v>0.16</v>
      </c>
      <c r="T108" s="223">
        <f>S108*H108</f>
        <v>34.800000000000004</v>
      </c>
      <c r="U108" s="223">
        <v>0</v>
      </c>
      <c r="V108" s="223">
        <f>U108*H108</f>
        <v>0</v>
      </c>
      <c r="W108" s="223">
        <v>0.255</v>
      </c>
      <c r="X108" s="224">
        <f>W108*H108</f>
        <v>55.462499999999999</v>
      </c>
      <c r="AR108" s="24" t="s">
        <v>160</v>
      </c>
      <c r="AT108" s="24" t="s">
        <v>156</v>
      </c>
      <c r="AU108" s="24" t="s">
        <v>161</v>
      </c>
      <c r="AY108" s="24" t="s">
        <v>152</v>
      </c>
      <c r="BE108" s="225">
        <f>IF(O108="základní",K108,0)</f>
        <v>6764.25</v>
      </c>
      <c r="BF108" s="225">
        <f>IF(O108="snížená",K108,0)</f>
        <v>0</v>
      </c>
      <c r="BG108" s="225">
        <f>IF(O108="zákl. přenesená",K108,0)</f>
        <v>0</v>
      </c>
      <c r="BH108" s="225">
        <f>IF(O108="sníž. přenesená",K108,0)</f>
        <v>0</v>
      </c>
      <c r="BI108" s="225">
        <f>IF(O108="nulová",K108,0)</f>
        <v>0</v>
      </c>
      <c r="BJ108" s="24" t="s">
        <v>81</v>
      </c>
      <c r="BK108" s="225">
        <f>ROUND(P108*H108,2)</f>
        <v>6764.25</v>
      </c>
      <c r="BL108" s="24" t="s">
        <v>160</v>
      </c>
      <c r="BM108" s="24" t="s">
        <v>162</v>
      </c>
    </row>
    <row r="109" s="12" customFormat="1">
      <c r="B109" s="226"/>
      <c r="C109" s="227"/>
      <c r="D109" s="228" t="s">
        <v>163</v>
      </c>
      <c r="E109" s="229" t="s">
        <v>22</v>
      </c>
      <c r="F109" s="230" t="s">
        <v>164</v>
      </c>
      <c r="G109" s="227"/>
      <c r="H109" s="231">
        <v>217.5</v>
      </c>
      <c r="I109" s="227"/>
      <c r="J109" s="227"/>
      <c r="K109" s="227"/>
      <c r="L109" s="227"/>
      <c r="M109" s="232"/>
      <c r="N109" s="233"/>
      <c r="O109" s="234"/>
      <c r="P109" s="234"/>
      <c r="Q109" s="234"/>
      <c r="R109" s="234"/>
      <c r="S109" s="234"/>
      <c r="T109" s="234"/>
      <c r="U109" s="234"/>
      <c r="V109" s="234"/>
      <c r="W109" s="234"/>
      <c r="X109" s="235"/>
      <c r="AT109" s="236" t="s">
        <v>163</v>
      </c>
      <c r="AU109" s="236" t="s">
        <v>161</v>
      </c>
      <c r="AV109" s="12" t="s">
        <v>83</v>
      </c>
      <c r="AW109" s="12" t="s">
        <v>7</v>
      </c>
      <c r="AX109" s="12" t="s">
        <v>81</v>
      </c>
      <c r="AY109" s="236" t="s">
        <v>152</v>
      </c>
    </row>
    <row r="110" s="1" customFormat="1" ht="16.5" customHeight="1">
      <c r="B110" s="40"/>
      <c r="C110" s="215" t="s">
        <v>83</v>
      </c>
      <c r="D110" s="215" t="s">
        <v>156</v>
      </c>
      <c r="E110" s="216" t="s">
        <v>165</v>
      </c>
      <c r="F110" s="217" t="s">
        <v>166</v>
      </c>
      <c r="G110" s="218" t="s">
        <v>159</v>
      </c>
      <c r="H110" s="219">
        <v>143.52000000000001</v>
      </c>
      <c r="I110" s="220">
        <v>0</v>
      </c>
      <c r="J110" s="220">
        <v>40.299999999999997</v>
      </c>
      <c r="K110" s="220">
        <f>ROUND(P110*H110,2)</f>
        <v>5783.8599999999997</v>
      </c>
      <c r="L110" s="217" t="s">
        <v>22</v>
      </c>
      <c r="M110" s="66"/>
      <c r="N110" s="221" t="s">
        <v>22</v>
      </c>
      <c r="O110" s="222" t="s">
        <v>43</v>
      </c>
      <c r="P110" s="157">
        <f>I110+J110</f>
        <v>40.299999999999997</v>
      </c>
      <c r="Q110" s="157">
        <f>ROUND(I110*H110,2)</f>
        <v>0</v>
      </c>
      <c r="R110" s="157">
        <f>ROUND(J110*H110,2)</f>
        <v>5783.8599999999997</v>
      </c>
      <c r="S110" s="223">
        <v>0.119</v>
      </c>
      <c r="T110" s="223">
        <f>S110*H110</f>
        <v>17.078880000000002</v>
      </c>
      <c r="U110" s="223">
        <v>0</v>
      </c>
      <c r="V110" s="223">
        <f>U110*H110</f>
        <v>0</v>
      </c>
      <c r="W110" s="223">
        <v>0.40000000000000002</v>
      </c>
      <c r="X110" s="224">
        <f>W110*H110</f>
        <v>57.408000000000008</v>
      </c>
      <c r="AR110" s="24" t="s">
        <v>160</v>
      </c>
      <c r="AT110" s="24" t="s">
        <v>156</v>
      </c>
      <c r="AU110" s="24" t="s">
        <v>161</v>
      </c>
      <c r="AY110" s="24" t="s">
        <v>152</v>
      </c>
      <c r="BE110" s="225">
        <f>IF(O110="základní",K110,0)</f>
        <v>5783.8599999999997</v>
      </c>
      <c r="BF110" s="225">
        <f>IF(O110="snížená",K110,0)</f>
        <v>0</v>
      </c>
      <c r="BG110" s="225">
        <f>IF(O110="zákl. přenesená",K110,0)</f>
        <v>0</v>
      </c>
      <c r="BH110" s="225">
        <f>IF(O110="sníž. přenesená",K110,0)</f>
        <v>0</v>
      </c>
      <c r="BI110" s="225">
        <f>IF(O110="nulová",K110,0)</f>
        <v>0</v>
      </c>
      <c r="BJ110" s="24" t="s">
        <v>81</v>
      </c>
      <c r="BK110" s="225">
        <f>ROUND(P110*H110,2)</f>
        <v>5783.8599999999997</v>
      </c>
      <c r="BL110" s="24" t="s">
        <v>160</v>
      </c>
      <c r="BM110" s="24" t="s">
        <v>167</v>
      </c>
    </row>
    <row r="111" s="12" customFormat="1">
      <c r="B111" s="226"/>
      <c r="C111" s="227"/>
      <c r="D111" s="228" t="s">
        <v>163</v>
      </c>
      <c r="E111" s="229" t="s">
        <v>22</v>
      </c>
      <c r="F111" s="230" t="s">
        <v>168</v>
      </c>
      <c r="G111" s="227"/>
      <c r="H111" s="231">
        <v>143.52000000000001</v>
      </c>
      <c r="I111" s="227"/>
      <c r="J111" s="227"/>
      <c r="K111" s="227"/>
      <c r="L111" s="227"/>
      <c r="M111" s="232"/>
      <c r="N111" s="233"/>
      <c r="O111" s="234"/>
      <c r="P111" s="234"/>
      <c r="Q111" s="234"/>
      <c r="R111" s="234"/>
      <c r="S111" s="234"/>
      <c r="T111" s="234"/>
      <c r="U111" s="234"/>
      <c r="V111" s="234"/>
      <c r="W111" s="234"/>
      <c r="X111" s="235"/>
      <c r="AT111" s="236" t="s">
        <v>163</v>
      </c>
      <c r="AU111" s="236" t="s">
        <v>161</v>
      </c>
      <c r="AV111" s="12" t="s">
        <v>83</v>
      </c>
      <c r="AW111" s="12" t="s">
        <v>7</v>
      </c>
      <c r="AX111" s="12" t="s">
        <v>81</v>
      </c>
      <c r="AY111" s="236" t="s">
        <v>152</v>
      </c>
    </row>
    <row r="112" s="1" customFormat="1" ht="38.25" customHeight="1">
      <c r="B112" s="40"/>
      <c r="C112" s="215" t="s">
        <v>161</v>
      </c>
      <c r="D112" s="215" t="s">
        <v>156</v>
      </c>
      <c r="E112" s="216" t="s">
        <v>169</v>
      </c>
      <c r="F112" s="217" t="s">
        <v>170</v>
      </c>
      <c r="G112" s="218" t="s">
        <v>159</v>
      </c>
      <c r="H112" s="219">
        <v>270.72000000000003</v>
      </c>
      <c r="I112" s="220">
        <v>0</v>
      </c>
      <c r="J112" s="220">
        <v>76.599999999999994</v>
      </c>
      <c r="K112" s="220">
        <f>ROUND(P112*H112,2)</f>
        <v>20737.150000000001</v>
      </c>
      <c r="L112" s="217" t="s">
        <v>171</v>
      </c>
      <c r="M112" s="66"/>
      <c r="N112" s="221" t="s">
        <v>22</v>
      </c>
      <c r="O112" s="222" t="s">
        <v>43</v>
      </c>
      <c r="P112" s="157">
        <f>I112+J112</f>
        <v>76.599999999999994</v>
      </c>
      <c r="Q112" s="157">
        <f>ROUND(I112*H112,2)</f>
        <v>0</v>
      </c>
      <c r="R112" s="157">
        <f>ROUND(J112*H112,2)</f>
        <v>20737.150000000001</v>
      </c>
      <c r="S112" s="223">
        <v>0.183</v>
      </c>
      <c r="T112" s="223">
        <f>S112*H112</f>
        <v>49.541760000000004</v>
      </c>
      <c r="U112" s="223">
        <v>0</v>
      </c>
      <c r="V112" s="223">
        <f>U112*H112</f>
        <v>0</v>
      </c>
      <c r="W112" s="223">
        <v>0.45000000000000001</v>
      </c>
      <c r="X112" s="224">
        <f>W112*H112</f>
        <v>121.82400000000001</v>
      </c>
      <c r="AR112" s="24" t="s">
        <v>160</v>
      </c>
      <c r="AT112" s="24" t="s">
        <v>156</v>
      </c>
      <c r="AU112" s="24" t="s">
        <v>161</v>
      </c>
      <c r="AY112" s="24" t="s">
        <v>152</v>
      </c>
      <c r="BE112" s="225">
        <f>IF(O112="základní",K112,0)</f>
        <v>20737.150000000001</v>
      </c>
      <c r="BF112" s="225">
        <f>IF(O112="snížená",K112,0)</f>
        <v>0</v>
      </c>
      <c r="BG112" s="225">
        <f>IF(O112="zákl. přenesená",K112,0)</f>
        <v>0</v>
      </c>
      <c r="BH112" s="225">
        <f>IF(O112="sníž. přenesená",K112,0)</f>
        <v>0</v>
      </c>
      <c r="BI112" s="225">
        <f>IF(O112="nulová",K112,0)</f>
        <v>0</v>
      </c>
      <c r="BJ112" s="24" t="s">
        <v>81</v>
      </c>
      <c r="BK112" s="225">
        <f>ROUND(P112*H112,2)</f>
        <v>20737.150000000001</v>
      </c>
      <c r="BL112" s="24" t="s">
        <v>160</v>
      </c>
      <c r="BM112" s="24" t="s">
        <v>172</v>
      </c>
    </row>
    <row r="113" s="12" customFormat="1">
      <c r="B113" s="226"/>
      <c r="C113" s="227"/>
      <c r="D113" s="228" t="s">
        <v>163</v>
      </c>
      <c r="E113" s="229" t="s">
        <v>22</v>
      </c>
      <c r="F113" s="230" t="s">
        <v>173</v>
      </c>
      <c r="G113" s="227"/>
      <c r="H113" s="231">
        <v>270.72000000000003</v>
      </c>
      <c r="I113" s="227"/>
      <c r="J113" s="227"/>
      <c r="K113" s="227"/>
      <c r="L113" s="227"/>
      <c r="M113" s="232"/>
      <c r="N113" s="233"/>
      <c r="O113" s="234"/>
      <c r="P113" s="234"/>
      <c r="Q113" s="234"/>
      <c r="R113" s="234"/>
      <c r="S113" s="234"/>
      <c r="T113" s="234"/>
      <c r="U113" s="234"/>
      <c r="V113" s="234"/>
      <c r="W113" s="234"/>
      <c r="X113" s="235"/>
      <c r="AT113" s="236" t="s">
        <v>163</v>
      </c>
      <c r="AU113" s="236" t="s">
        <v>161</v>
      </c>
      <c r="AV113" s="12" t="s">
        <v>83</v>
      </c>
      <c r="AW113" s="12" t="s">
        <v>7</v>
      </c>
      <c r="AX113" s="12" t="s">
        <v>81</v>
      </c>
      <c r="AY113" s="236" t="s">
        <v>152</v>
      </c>
    </row>
    <row r="114" s="1" customFormat="1" ht="16.5" customHeight="1">
      <c r="B114" s="40"/>
      <c r="C114" s="215" t="s">
        <v>160</v>
      </c>
      <c r="D114" s="215" t="s">
        <v>156</v>
      </c>
      <c r="E114" s="216" t="s">
        <v>174</v>
      </c>
      <c r="F114" s="217" t="s">
        <v>175</v>
      </c>
      <c r="G114" s="218" t="s">
        <v>176</v>
      </c>
      <c r="H114" s="219">
        <v>223</v>
      </c>
      <c r="I114" s="220">
        <v>0</v>
      </c>
      <c r="J114" s="220">
        <v>44.5</v>
      </c>
      <c r="K114" s="220">
        <f>ROUND(P114*H114,2)</f>
        <v>9923.5</v>
      </c>
      <c r="L114" s="217" t="s">
        <v>22</v>
      </c>
      <c r="M114" s="66"/>
      <c r="N114" s="221" t="s">
        <v>22</v>
      </c>
      <c r="O114" s="222" t="s">
        <v>43</v>
      </c>
      <c r="P114" s="157">
        <f>I114+J114</f>
        <v>44.5</v>
      </c>
      <c r="Q114" s="157">
        <f>ROUND(I114*H114,2)</f>
        <v>0</v>
      </c>
      <c r="R114" s="157">
        <f>ROUND(J114*H114,2)</f>
        <v>9923.5</v>
      </c>
      <c r="S114" s="223">
        <v>0.13300000000000001</v>
      </c>
      <c r="T114" s="223">
        <f>S114*H114</f>
        <v>29.659000000000002</v>
      </c>
      <c r="U114" s="223">
        <v>0</v>
      </c>
      <c r="V114" s="223">
        <f>U114*H114</f>
        <v>0</v>
      </c>
      <c r="W114" s="223">
        <v>0.14499999999999999</v>
      </c>
      <c r="X114" s="224">
        <f>W114*H114</f>
        <v>32.335000000000001</v>
      </c>
      <c r="AR114" s="24" t="s">
        <v>160</v>
      </c>
      <c r="AT114" s="24" t="s">
        <v>156</v>
      </c>
      <c r="AU114" s="24" t="s">
        <v>161</v>
      </c>
      <c r="AY114" s="24" t="s">
        <v>152</v>
      </c>
      <c r="BE114" s="225">
        <f>IF(O114="základní",K114,0)</f>
        <v>9923.5</v>
      </c>
      <c r="BF114" s="225">
        <f>IF(O114="snížená",K114,0)</f>
        <v>0</v>
      </c>
      <c r="BG114" s="225">
        <f>IF(O114="zákl. přenesená",K114,0)</f>
        <v>0</v>
      </c>
      <c r="BH114" s="225">
        <f>IF(O114="sníž. přenesená",K114,0)</f>
        <v>0</v>
      </c>
      <c r="BI114" s="225">
        <f>IF(O114="nulová",K114,0)</f>
        <v>0</v>
      </c>
      <c r="BJ114" s="24" t="s">
        <v>81</v>
      </c>
      <c r="BK114" s="225">
        <f>ROUND(P114*H114,2)</f>
        <v>9923.5</v>
      </c>
      <c r="BL114" s="24" t="s">
        <v>160</v>
      </c>
      <c r="BM114" s="24" t="s">
        <v>177</v>
      </c>
    </row>
    <row r="115" s="12" customFormat="1">
      <c r="B115" s="226"/>
      <c r="C115" s="227"/>
      <c r="D115" s="228" t="s">
        <v>163</v>
      </c>
      <c r="E115" s="229" t="s">
        <v>22</v>
      </c>
      <c r="F115" s="230" t="s">
        <v>178</v>
      </c>
      <c r="G115" s="227"/>
      <c r="H115" s="231">
        <v>223</v>
      </c>
      <c r="I115" s="227"/>
      <c r="J115" s="227"/>
      <c r="K115" s="227"/>
      <c r="L115" s="227"/>
      <c r="M115" s="232"/>
      <c r="N115" s="233"/>
      <c r="O115" s="234"/>
      <c r="P115" s="234"/>
      <c r="Q115" s="234"/>
      <c r="R115" s="234"/>
      <c r="S115" s="234"/>
      <c r="T115" s="234"/>
      <c r="U115" s="234"/>
      <c r="V115" s="234"/>
      <c r="W115" s="234"/>
      <c r="X115" s="235"/>
      <c r="AT115" s="236" t="s">
        <v>163</v>
      </c>
      <c r="AU115" s="236" t="s">
        <v>161</v>
      </c>
      <c r="AV115" s="12" t="s">
        <v>83</v>
      </c>
      <c r="AW115" s="12" t="s">
        <v>7</v>
      </c>
      <c r="AX115" s="12" t="s">
        <v>81</v>
      </c>
      <c r="AY115" s="236" t="s">
        <v>152</v>
      </c>
    </row>
    <row r="116" s="11" customFormat="1" ht="22.32" customHeight="1">
      <c r="B116" s="199"/>
      <c r="C116" s="200"/>
      <c r="D116" s="201" t="s">
        <v>73</v>
      </c>
      <c r="E116" s="213" t="s">
        <v>179</v>
      </c>
      <c r="F116" s="213" t="s">
        <v>180</v>
      </c>
      <c r="G116" s="200"/>
      <c r="H116" s="200"/>
      <c r="I116" s="200"/>
      <c r="J116" s="200"/>
      <c r="K116" s="214">
        <f>BK116</f>
        <v>528615.66000000003</v>
      </c>
      <c r="L116" s="200"/>
      <c r="M116" s="204"/>
      <c r="N116" s="205"/>
      <c r="O116" s="206"/>
      <c r="P116" s="206"/>
      <c r="Q116" s="207">
        <f>SUM(Q117:Q124)</f>
        <v>403643.76000000001</v>
      </c>
      <c r="R116" s="207">
        <f>SUM(R117:R124)</f>
        <v>124971.89999999999</v>
      </c>
      <c r="S116" s="206"/>
      <c r="T116" s="208">
        <f>SUM(T117:T124)</f>
        <v>332.85003499999999</v>
      </c>
      <c r="U116" s="206"/>
      <c r="V116" s="208">
        <f>SUM(V117:V124)</f>
        <v>761.59199999999998</v>
      </c>
      <c r="W116" s="206"/>
      <c r="X116" s="209">
        <f>SUM(X117:X124)</f>
        <v>0</v>
      </c>
      <c r="AR116" s="210" t="s">
        <v>81</v>
      </c>
      <c r="AT116" s="211" t="s">
        <v>73</v>
      </c>
      <c r="AU116" s="211" t="s">
        <v>83</v>
      </c>
      <c r="AY116" s="210" t="s">
        <v>152</v>
      </c>
      <c r="BK116" s="212">
        <f>SUM(BK117:BK124)</f>
        <v>528615.66000000003</v>
      </c>
    </row>
    <row r="117" s="1" customFormat="1" ht="16.5" customHeight="1">
      <c r="B117" s="40"/>
      <c r="C117" s="215" t="s">
        <v>181</v>
      </c>
      <c r="D117" s="215" t="s">
        <v>156</v>
      </c>
      <c r="E117" s="216" t="s">
        <v>182</v>
      </c>
      <c r="F117" s="217" t="s">
        <v>183</v>
      </c>
      <c r="G117" s="218" t="s">
        <v>184</v>
      </c>
      <c r="H117" s="219">
        <v>585.84000000000003</v>
      </c>
      <c r="I117" s="220">
        <v>0</v>
      </c>
      <c r="J117" s="220">
        <v>55.5</v>
      </c>
      <c r="K117" s="220">
        <f>ROUND(P117*H117,2)</f>
        <v>32514.119999999999</v>
      </c>
      <c r="L117" s="217" t="s">
        <v>22</v>
      </c>
      <c r="M117" s="66"/>
      <c r="N117" s="221" t="s">
        <v>22</v>
      </c>
      <c r="O117" s="222" t="s">
        <v>43</v>
      </c>
      <c r="P117" s="157">
        <f>I117+J117</f>
        <v>55.5</v>
      </c>
      <c r="Q117" s="157">
        <f>ROUND(I117*H117,2)</f>
        <v>0</v>
      </c>
      <c r="R117" s="157">
        <f>ROUND(J117*H117,2)</f>
        <v>32514.119999999999</v>
      </c>
      <c r="S117" s="223">
        <v>0.20300000000000001</v>
      </c>
      <c r="T117" s="223">
        <f>S117*H117</f>
        <v>118.92552000000002</v>
      </c>
      <c r="U117" s="223">
        <v>0</v>
      </c>
      <c r="V117" s="223">
        <f>U117*H117</f>
        <v>0</v>
      </c>
      <c r="W117" s="223">
        <v>0</v>
      </c>
      <c r="X117" s="224">
        <f>W117*H117</f>
        <v>0</v>
      </c>
      <c r="AR117" s="24" t="s">
        <v>160</v>
      </c>
      <c r="AT117" s="24" t="s">
        <v>156</v>
      </c>
      <c r="AU117" s="24" t="s">
        <v>161</v>
      </c>
      <c r="AY117" s="24" t="s">
        <v>152</v>
      </c>
      <c r="BE117" s="225">
        <f>IF(O117="základní",K117,0)</f>
        <v>32514.119999999999</v>
      </c>
      <c r="BF117" s="225">
        <f>IF(O117="snížená",K117,0)</f>
        <v>0</v>
      </c>
      <c r="BG117" s="225">
        <f>IF(O117="zákl. přenesená",K117,0)</f>
        <v>0</v>
      </c>
      <c r="BH117" s="225">
        <f>IF(O117="sníž. přenesená",K117,0)</f>
        <v>0</v>
      </c>
      <c r="BI117" s="225">
        <f>IF(O117="nulová",K117,0)</f>
        <v>0</v>
      </c>
      <c r="BJ117" s="24" t="s">
        <v>81</v>
      </c>
      <c r="BK117" s="225">
        <f>ROUND(P117*H117,2)</f>
        <v>32514.119999999999</v>
      </c>
      <c r="BL117" s="24" t="s">
        <v>160</v>
      </c>
      <c r="BM117" s="24" t="s">
        <v>185</v>
      </c>
    </row>
    <row r="118" s="12" customFormat="1">
      <c r="B118" s="226"/>
      <c r="C118" s="227"/>
      <c r="D118" s="228" t="s">
        <v>163</v>
      </c>
      <c r="E118" s="229" t="s">
        <v>22</v>
      </c>
      <c r="F118" s="230" t="s">
        <v>186</v>
      </c>
      <c r="G118" s="227"/>
      <c r="H118" s="231">
        <v>585.84000000000003</v>
      </c>
      <c r="I118" s="227"/>
      <c r="J118" s="227"/>
      <c r="K118" s="227"/>
      <c r="L118" s="227"/>
      <c r="M118" s="232"/>
      <c r="N118" s="233"/>
      <c r="O118" s="234"/>
      <c r="P118" s="234"/>
      <c r="Q118" s="234"/>
      <c r="R118" s="234"/>
      <c r="S118" s="234"/>
      <c r="T118" s="234"/>
      <c r="U118" s="234"/>
      <c r="V118" s="234"/>
      <c r="W118" s="234"/>
      <c r="X118" s="235"/>
      <c r="AT118" s="236" t="s">
        <v>163</v>
      </c>
      <c r="AU118" s="236" t="s">
        <v>161</v>
      </c>
      <c r="AV118" s="12" t="s">
        <v>83</v>
      </c>
      <c r="AW118" s="12" t="s">
        <v>7</v>
      </c>
      <c r="AX118" s="12" t="s">
        <v>81</v>
      </c>
      <c r="AY118" s="236" t="s">
        <v>152</v>
      </c>
    </row>
    <row r="119" s="1" customFormat="1" ht="16.5" customHeight="1">
      <c r="B119" s="40"/>
      <c r="C119" s="237" t="s">
        <v>187</v>
      </c>
      <c r="D119" s="237" t="s">
        <v>188</v>
      </c>
      <c r="E119" s="238" t="s">
        <v>189</v>
      </c>
      <c r="F119" s="239" t="s">
        <v>190</v>
      </c>
      <c r="G119" s="240" t="s">
        <v>191</v>
      </c>
      <c r="H119" s="241">
        <v>761.59199999999998</v>
      </c>
      <c r="I119" s="242">
        <v>530</v>
      </c>
      <c r="J119" s="243"/>
      <c r="K119" s="242">
        <f>ROUND(P119*H119,2)</f>
        <v>403643.76000000001</v>
      </c>
      <c r="L119" s="239" t="s">
        <v>192</v>
      </c>
      <c r="M119" s="244"/>
      <c r="N119" s="245" t="s">
        <v>22</v>
      </c>
      <c r="O119" s="222" t="s">
        <v>43</v>
      </c>
      <c r="P119" s="157">
        <f>I119+J119</f>
        <v>530</v>
      </c>
      <c r="Q119" s="157">
        <f>ROUND(I119*H119,2)</f>
        <v>403643.76000000001</v>
      </c>
      <c r="R119" s="157">
        <f>ROUND(J119*H119,2)</f>
        <v>0</v>
      </c>
      <c r="S119" s="223">
        <v>0</v>
      </c>
      <c r="T119" s="223">
        <f>S119*H119</f>
        <v>0</v>
      </c>
      <c r="U119" s="223">
        <v>1</v>
      </c>
      <c r="V119" s="223">
        <f>U119*H119</f>
        <v>761.59199999999998</v>
      </c>
      <c r="W119" s="223">
        <v>0</v>
      </c>
      <c r="X119" s="224">
        <f>W119*H119</f>
        <v>0</v>
      </c>
      <c r="AR119" s="24" t="s">
        <v>193</v>
      </c>
      <c r="AT119" s="24" t="s">
        <v>188</v>
      </c>
      <c r="AU119" s="24" t="s">
        <v>161</v>
      </c>
      <c r="AY119" s="24" t="s">
        <v>152</v>
      </c>
      <c r="BE119" s="225">
        <f>IF(O119="základní",K119,0)</f>
        <v>403643.76000000001</v>
      </c>
      <c r="BF119" s="225">
        <f>IF(O119="snížená",K119,0)</f>
        <v>0</v>
      </c>
      <c r="BG119" s="225">
        <f>IF(O119="zákl. přenesená",K119,0)</f>
        <v>0</v>
      </c>
      <c r="BH119" s="225">
        <f>IF(O119="sníž. přenesená",K119,0)</f>
        <v>0</v>
      </c>
      <c r="BI119" s="225">
        <f>IF(O119="nulová",K119,0)</f>
        <v>0</v>
      </c>
      <c r="BJ119" s="24" t="s">
        <v>81</v>
      </c>
      <c r="BK119" s="225">
        <f>ROUND(P119*H119,2)</f>
        <v>403643.76000000001</v>
      </c>
      <c r="BL119" s="24" t="s">
        <v>160</v>
      </c>
      <c r="BM119" s="24" t="s">
        <v>194</v>
      </c>
    </row>
    <row r="120" s="12" customFormat="1">
      <c r="B120" s="226"/>
      <c r="C120" s="227"/>
      <c r="D120" s="228" t="s">
        <v>163</v>
      </c>
      <c r="E120" s="229" t="s">
        <v>22</v>
      </c>
      <c r="F120" s="230" t="s">
        <v>195</v>
      </c>
      <c r="G120" s="227"/>
      <c r="H120" s="231">
        <v>761.59199999999998</v>
      </c>
      <c r="I120" s="227"/>
      <c r="J120" s="227"/>
      <c r="K120" s="227"/>
      <c r="L120" s="227"/>
      <c r="M120" s="232"/>
      <c r="N120" s="233"/>
      <c r="O120" s="234"/>
      <c r="P120" s="234"/>
      <c r="Q120" s="234"/>
      <c r="R120" s="234"/>
      <c r="S120" s="234"/>
      <c r="T120" s="234"/>
      <c r="U120" s="234"/>
      <c r="V120" s="234"/>
      <c r="W120" s="234"/>
      <c r="X120" s="235"/>
      <c r="AT120" s="236" t="s">
        <v>163</v>
      </c>
      <c r="AU120" s="236" t="s">
        <v>161</v>
      </c>
      <c r="AV120" s="12" t="s">
        <v>83</v>
      </c>
      <c r="AW120" s="12" t="s">
        <v>7</v>
      </c>
      <c r="AX120" s="12" t="s">
        <v>81</v>
      </c>
      <c r="AY120" s="236" t="s">
        <v>152</v>
      </c>
    </row>
    <row r="121" s="1" customFormat="1" ht="38.25" customHeight="1">
      <c r="B121" s="40"/>
      <c r="C121" s="215" t="s">
        <v>196</v>
      </c>
      <c r="D121" s="215" t="s">
        <v>156</v>
      </c>
      <c r="E121" s="216" t="s">
        <v>197</v>
      </c>
      <c r="F121" s="217" t="s">
        <v>198</v>
      </c>
      <c r="G121" s="218" t="s">
        <v>184</v>
      </c>
      <c r="H121" s="219">
        <v>1324.6099999999999</v>
      </c>
      <c r="I121" s="220">
        <v>0</v>
      </c>
      <c r="J121" s="220">
        <v>58.799999999999997</v>
      </c>
      <c r="K121" s="220">
        <f>ROUND(P121*H121,2)</f>
        <v>77887.070000000007</v>
      </c>
      <c r="L121" s="217" t="s">
        <v>199</v>
      </c>
      <c r="M121" s="66"/>
      <c r="N121" s="221" t="s">
        <v>22</v>
      </c>
      <c r="O121" s="222" t="s">
        <v>43</v>
      </c>
      <c r="P121" s="157">
        <f>I121+J121</f>
        <v>58.799999999999997</v>
      </c>
      <c r="Q121" s="157">
        <f>ROUND(I121*H121,2)</f>
        <v>0</v>
      </c>
      <c r="R121" s="157">
        <f>ROUND(J121*H121,2)</f>
        <v>77887.070000000007</v>
      </c>
      <c r="S121" s="223">
        <v>0.12</v>
      </c>
      <c r="T121" s="223">
        <f>S121*H121</f>
        <v>158.95319999999998</v>
      </c>
      <c r="U121" s="223">
        <v>0</v>
      </c>
      <c r="V121" s="223">
        <f>U121*H121</f>
        <v>0</v>
      </c>
      <c r="W121" s="223">
        <v>0</v>
      </c>
      <c r="X121" s="224">
        <f>W121*H121</f>
        <v>0</v>
      </c>
      <c r="AR121" s="24" t="s">
        <v>160</v>
      </c>
      <c r="AT121" s="24" t="s">
        <v>156</v>
      </c>
      <c r="AU121" s="24" t="s">
        <v>161</v>
      </c>
      <c r="AY121" s="24" t="s">
        <v>152</v>
      </c>
      <c r="BE121" s="225">
        <f>IF(O121="základní",K121,0)</f>
        <v>77887.070000000007</v>
      </c>
      <c r="BF121" s="225">
        <f>IF(O121="snížená",K121,0)</f>
        <v>0</v>
      </c>
      <c r="BG121" s="225">
        <f>IF(O121="zákl. přenesená",K121,0)</f>
        <v>0</v>
      </c>
      <c r="BH121" s="225">
        <f>IF(O121="sníž. přenesená",K121,0)</f>
        <v>0</v>
      </c>
      <c r="BI121" s="225">
        <f>IF(O121="nulová",K121,0)</f>
        <v>0</v>
      </c>
      <c r="BJ121" s="24" t="s">
        <v>81</v>
      </c>
      <c r="BK121" s="225">
        <f>ROUND(P121*H121,2)</f>
        <v>77887.070000000007</v>
      </c>
      <c r="BL121" s="24" t="s">
        <v>160</v>
      </c>
      <c r="BM121" s="24" t="s">
        <v>200</v>
      </c>
    </row>
    <row r="122" s="12" customFormat="1">
      <c r="B122" s="226"/>
      <c r="C122" s="227"/>
      <c r="D122" s="228" t="s">
        <v>163</v>
      </c>
      <c r="E122" s="229" t="s">
        <v>22</v>
      </c>
      <c r="F122" s="230" t="s">
        <v>201</v>
      </c>
      <c r="G122" s="227"/>
      <c r="H122" s="231">
        <v>1324.6099999999999</v>
      </c>
      <c r="I122" s="227"/>
      <c r="J122" s="227"/>
      <c r="K122" s="227"/>
      <c r="L122" s="227"/>
      <c r="M122" s="232"/>
      <c r="N122" s="233"/>
      <c r="O122" s="234"/>
      <c r="P122" s="234"/>
      <c r="Q122" s="234"/>
      <c r="R122" s="234"/>
      <c r="S122" s="234"/>
      <c r="T122" s="234"/>
      <c r="U122" s="234"/>
      <c r="V122" s="234"/>
      <c r="W122" s="234"/>
      <c r="X122" s="235"/>
      <c r="AT122" s="236" t="s">
        <v>163</v>
      </c>
      <c r="AU122" s="236" t="s">
        <v>161</v>
      </c>
      <c r="AV122" s="12" t="s">
        <v>83</v>
      </c>
      <c r="AW122" s="12" t="s">
        <v>7</v>
      </c>
      <c r="AX122" s="12" t="s">
        <v>81</v>
      </c>
      <c r="AY122" s="236" t="s">
        <v>152</v>
      </c>
    </row>
    <row r="123" s="1" customFormat="1" ht="38.25" customHeight="1">
      <c r="B123" s="40"/>
      <c r="C123" s="215" t="s">
        <v>193</v>
      </c>
      <c r="D123" s="215" t="s">
        <v>156</v>
      </c>
      <c r="E123" s="216" t="s">
        <v>202</v>
      </c>
      <c r="F123" s="217" t="s">
        <v>203</v>
      </c>
      <c r="G123" s="218" t="s">
        <v>184</v>
      </c>
      <c r="H123" s="219">
        <v>662.30499999999995</v>
      </c>
      <c r="I123" s="220">
        <v>0</v>
      </c>
      <c r="J123" s="220">
        <v>22</v>
      </c>
      <c r="K123" s="220">
        <f>ROUND(P123*H123,2)</f>
        <v>14570.709999999999</v>
      </c>
      <c r="L123" s="217" t="s">
        <v>199</v>
      </c>
      <c r="M123" s="66"/>
      <c r="N123" s="221" t="s">
        <v>22</v>
      </c>
      <c r="O123" s="222" t="s">
        <v>43</v>
      </c>
      <c r="P123" s="157">
        <f>I123+J123</f>
        <v>22</v>
      </c>
      <c r="Q123" s="157">
        <f>ROUND(I123*H123,2)</f>
        <v>0</v>
      </c>
      <c r="R123" s="157">
        <f>ROUND(J123*H123,2)</f>
        <v>14570.709999999999</v>
      </c>
      <c r="S123" s="223">
        <v>0.083000000000000004</v>
      </c>
      <c r="T123" s="223">
        <f>S123*H123</f>
        <v>54.971314999999997</v>
      </c>
      <c r="U123" s="223">
        <v>0</v>
      </c>
      <c r="V123" s="223">
        <f>U123*H123</f>
        <v>0</v>
      </c>
      <c r="W123" s="223">
        <v>0</v>
      </c>
      <c r="X123" s="224">
        <f>W123*H123</f>
        <v>0</v>
      </c>
      <c r="AR123" s="24" t="s">
        <v>160</v>
      </c>
      <c r="AT123" s="24" t="s">
        <v>156</v>
      </c>
      <c r="AU123" s="24" t="s">
        <v>161</v>
      </c>
      <c r="AY123" s="24" t="s">
        <v>152</v>
      </c>
      <c r="BE123" s="225">
        <f>IF(O123="základní",K123,0)</f>
        <v>14570.709999999999</v>
      </c>
      <c r="BF123" s="225">
        <f>IF(O123="snížená",K123,0)</f>
        <v>0</v>
      </c>
      <c r="BG123" s="225">
        <f>IF(O123="zákl. přenesená",K123,0)</f>
        <v>0</v>
      </c>
      <c r="BH123" s="225">
        <f>IF(O123="sníž. přenesená",K123,0)</f>
        <v>0</v>
      </c>
      <c r="BI123" s="225">
        <f>IF(O123="nulová",K123,0)</f>
        <v>0</v>
      </c>
      <c r="BJ123" s="24" t="s">
        <v>81</v>
      </c>
      <c r="BK123" s="225">
        <f>ROUND(P123*H123,2)</f>
        <v>14570.709999999999</v>
      </c>
      <c r="BL123" s="24" t="s">
        <v>160</v>
      </c>
      <c r="BM123" s="24" t="s">
        <v>204</v>
      </c>
    </row>
    <row r="124" s="12" customFormat="1">
      <c r="B124" s="226"/>
      <c r="C124" s="227"/>
      <c r="D124" s="228" t="s">
        <v>163</v>
      </c>
      <c r="E124" s="229" t="s">
        <v>22</v>
      </c>
      <c r="F124" s="230" t="s">
        <v>205</v>
      </c>
      <c r="G124" s="227"/>
      <c r="H124" s="231">
        <v>662.30499999999995</v>
      </c>
      <c r="I124" s="227"/>
      <c r="J124" s="227"/>
      <c r="K124" s="227"/>
      <c r="L124" s="227"/>
      <c r="M124" s="232"/>
      <c r="N124" s="233"/>
      <c r="O124" s="234"/>
      <c r="P124" s="234"/>
      <c r="Q124" s="234"/>
      <c r="R124" s="234"/>
      <c r="S124" s="234"/>
      <c r="T124" s="234"/>
      <c r="U124" s="234"/>
      <c r="V124" s="234"/>
      <c r="W124" s="234"/>
      <c r="X124" s="235"/>
      <c r="AT124" s="236" t="s">
        <v>163</v>
      </c>
      <c r="AU124" s="236" t="s">
        <v>161</v>
      </c>
      <c r="AV124" s="12" t="s">
        <v>83</v>
      </c>
      <c r="AW124" s="12" t="s">
        <v>7</v>
      </c>
      <c r="AX124" s="12" t="s">
        <v>81</v>
      </c>
      <c r="AY124" s="236" t="s">
        <v>152</v>
      </c>
    </row>
    <row r="125" s="11" customFormat="1" ht="22.32" customHeight="1">
      <c r="B125" s="199"/>
      <c r="C125" s="200"/>
      <c r="D125" s="201" t="s">
        <v>73</v>
      </c>
      <c r="E125" s="213" t="s">
        <v>206</v>
      </c>
      <c r="F125" s="213" t="s">
        <v>207</v>
      </c>
      <c r="G125" s="200"/>
      <c r="H125" s="200"/>
      <c r="I125" s="200"/>
      <c r="J125" s="200"/>
      <c r="K125" s="214">
        <f>BK125</f>
        <v>29812.929999999993</v>
      </c>
      <c r="L125" s="200"/>
      <c r="M125" s="204"/>
      <c r="N125" s="205"/>
      <c r="O125" s="206"/>
      <c r="P125" s="206"/>
      <c r="Q125" s="207">
        <f>SUM(Q126:Q158)</f>
        <v>0</v>
      </c>
      <c r="R125" s="207">
        <f>SUM(R126:R158)</f>
        <v>29812.929999999993</v>
      </c>
      <c r="S125" s="206"/>
      <c r="T125" s="208">
        <f>SUM(T126:T158)</f>
        <v>130.01639100000003</v>
      </c>
      <c r="U125" s="206"/>
      <c r="V125" s="208">
        <f>SUM(V126:V158)</f>
        <v>0</v>
      </c>
      <c r="W125" s="206"/>
      <c r="X125" s="209">
        <f>SUM(X126:X158)</f>
        <v>0</v>
      </c>
      <c r="AR125" s="210" t="s">
        <v>81</v>
      </c>
      <c r="AT125" s="211" t="s">
        <v>73</v>
      </c>
      <c r="AU125" s="211" t="s">
        <v>83</v>
      </c>
      <c r="AY125" s="210" t="s">
        <v>152</v>
      </c>
      <c r="BK125" s="212">
        <f>SUM(BK126:BK158)</f>
        <v>29812.929999999993</v>
      </c>
    </row>
    <row r="126" s="1" customFormat="1" ht="16.5" customHeight="1">
      <c r="B126" s="40"/>
      <c r="C126" s="215" t="s">
        <v>208</v>
      </c>
      <c r="D126" s="215" t="s">
        <v>156</v>
      </c>
      <c r="E126" s="216" t="s">
        <v>209</v>
      </c>
      <c r="F126" s="217" t="s">
        <v>210</v>
      </c>
      <c r="G126" s="218" t="s">
        <v>184</v>
      </c>
      <c r="H126" s="219">
        <v>17.59</v>
      </c>
      <c r="I126" s="220">
        <v>0</v>
      </c>
      <c r="J126" s="220">
        <v>202</v>
      </c>
      <c r="K126" s="220">
        <f>ROUND(P126*H126,2)</f>
        <v>3553.1799999999998</v>
      </c>
      <c r="L126" s="217" t="s">
        <v>22</v>
      </c>
      <c r="M126" s="66"/>
      <c r="N126" s="221" t="s">
        <v>22</v>
      </c>
      <c r="O126" s="222" t="s">
        <v>43</v>
      </c>
      <c r="P126" s="157">
        <f>I126+J126</f>
        <v>202</v>
      </c>
      <c r="Q126" s="157">
        <f>ROUND(I126*H126,2)</f>
        <v>0</v>
      </c>
      <c r="R126" s="157">
        <f>ROUND(J126*H126,2)</f>
        <v>3553.1799999999998</v>
      </c>
      <c r="S126" s="223">
        <v>0.871</v>
      </c>
      <c r="T126" s="223">
        <f>S126*H126</f>
        <v>15.32089</v>
      </c>
      <c r="U126" s="223">
        <v>0</v>
      </c>
      <c r="V126" s="223">
        <f>U126*H126</f>
        <v>0</v>
      </c>
      <c r="W126" s="223">
        <v>0</v>
      </c>
      <c r="X126" s="224">
        <f>W126*H126</f>
        <v>0</v>
      </c>
      <c r="AR126" s="24" t="s">
        <v>160</v>
      </c>
      <c r="AT126" s="24" t="s">
        <v>156</v>
      </c>
      <c r="AU126" s="24" t="s">
        <v>161</v>
      </c>
      <c r="AY126" s="24" t="s">
        <v>152</v>
      </c>
      <c r="BE126" s="225">
        <f>IF(O126="základní",K126,0)</f>
        <v>3553.1799999999998</v>
      </c>
      <c r="BF126" s="225">
        <f>IF(O126="snížená",K126,0)</f>
        <v>0</v>
      </c>
      <c r="BG126" s="225">
        <f>IF(O126="zákl. přenesená",K126,0)</f>
        <v>0</v>
      </c>
      <c r="BH126" s="225">
        <f>IF(O126="sníž. přenesená",K126,0)</f>
        <v>0</v>
      </c>
      <c r="BI126" s="225">
        <f>IF(O126="nulová",K126,0)</f>
        <v>0</v>
      </c>
      <c r="BJ126" s="24" t="s">
        <v>81</v>
      </c>
      <c r="BK126" s="225">
        <f>ROUND(P126*H126,2)</f>
        <v>3553.1799999999998</v>
      </c>
      <c r="BL126" s="24" t="s">
        <v>160</v>
      </c>
      <c r="BM126" s="24" t="s">
        <v>211</v>
      </c>
    </row>
    <row r="127" s="13" customFormat="1">
      <c r="B127" s="246"/>
      <c r="C127" s="247"/>
      <c r="D127" s="228" t="s">
        <v>163</v>
      </c>
      <c r="E127" s="248" t="s">
        <v>22</v>
      </c>
      <c r="F127" s="249" t="s">
        <v>212</v>
      </c>
      <c r="G127" s="247"/>
      <c r="H127" s="248" t="s">
        <v>22</v>
      </c>
      <c r="I127" s="247"/>
      <c r="J127" s="247"/>
      <c r="K127" s="247"/>
      <c r="L127" s="247"/>
      <c r="M127" s="250"/>
      <c r="N127" s="251"/>
      <c r="O127" s="252"/>
      <c r="P127" s="252"/>
      <c r="Q127" s="252"/>
      <c r="R127" s="252"/>
      <c r="S127" s="252"/>
      <c r="T127" s="252"/>
      <c r="U127" s="252"/>
      <c r="V127" s="252"/>
      <c r="W127" s="252"/>
      <c r="X127" s="253"/>
      <c r="AT127" s="254" t="s">
        <v>163</v>
      </c>
      <c r="AU127" s="254" t="s">
        <v>161</v>
      </c>
      <c r="AV127" s="13" t="s">
        <v>81</v>
      </c>
      <c r="AW127" s="13" t="s">
        <v>7</v>
      </c>
      <c r="AX127" s="13" t="s">
        <v>74</v>
      </c>
      <c r="AY127" s="254" t="s">
        <v>152</v>
      </c>
    </row>
    <row r="128" s="12" customFormat="1">
      <c r="B128" s="226"/>
      <c r="C128" s="227"/>
      <c r="D128" s="228" t="s">
        <v>163</v>
      </c>
      <c r="E128" s="229" t="s">
        <v>22</v>
      </c>
      <c r="F128" s="230" t="s">
        <v>213</v>
      </c>
      <c r="G128" s="227"/>
      <c r="H128" s="231">
        <v>1.28</v>
      </c>
      <c r="I128" s="227"/>
      <c r="J128" s="227"/>
      <c r="K128" s="227"/>
      <c r="L128" s="227"/>
      <c r="M128" s="232"/>
      <c r="N128" s="233"/>
      <c r="O128" s="234"/>
      <c r="P128" s="234"/>
      <c r="Q128" s="234"/>
      <c r="R128" s="234"/>
      <c r="S128" s="234"/>
      <c r="T128" s="234"/>
      <c r="U128" s="234"/>
      <c r="V128" s="234"/>
      <c r="W128" s="234"/>
      <c r="X128" s="235"/>
      <c r="AT128" s="236" t="s">
        <v>163</v>
      </c>
      <c r="AU128" s="236" t="s">
        <v>161</v>
      </c>
      <c r="AV128" s="12" t="s">
        <v>83</v>
      </c>
      <c r="AW128" s="12" t="s">
        <v>7</v>
      </c>
      <c r="AX128" s="12" t="s">
        <v>74</v>
      </c>
      <c r="AY128" s="236" t="s">
        <v>152</v>
      </c>
    </row>
    <row r="129" s="13" customFormat="1">
      <c r="B129" s="246"/>
      <c r="C129" s="247"/>
      <c r="D129" s="228" t="s">
        <v>163</v>
      </c>
      <c r="E129" s="248" t="s">
        <v>22</v>
      </c>
      <c r="F129" s="249" t="s">
        <v>214</v>
      </c>
      <c r="G129" s="247"/>
      <c r="H129" s="248" t="s">
        <v>22</v>
      </c>
      <c r="I129" s="247"/>
      <c r="J129" s="247"/>
      <c r="K129" s="247"/>
      <c r="L129" s="247"/>
      <c r="M129" s="250"/>
      <c r="N129" s="251"/>
      <c r="O129" s="252"/>
      <c r="P129" s="252"/>
      <c r="Q129" s="252"/>
      <c r="R129" s="252"/>
      <c r="S129" s="252"/>
      <c r="T129" s="252"/>
      <c r="U129" s="252"/>
      <c r="V129" s="252"/>
      <c r="W129" s="252"/>
      <c r="X129" s="253"/>
      <c r="AT129" s="254" t="s">
        <v>163</v>
      </c>
      <c r="AU129" s="254" t="s">
        <v>161</v>
      </c>
      <c r="AV129" s="13" t="s">
        <v>81</v>
      </c>
      <c r="AW129" s="13" t="s">
        <v>7</v>
      </c>
      <c r="AX129" s="13" t="s">
        <v>74</v>
      </c>
      <c r="AY129" s="254" t="s">
        <v>152</v>
      </c>
    </row>
    <row r="130" s="12" customFormat="1">
      <c r="B130" s="226"/>
      <c r="C130" s="227"/>
      <c r="D130" s="228" t="s">
        <v>163</v>
      </c>
      <c r="E130" s="229" t="s">
        <v>22</v>
      </c>
      <c r="F130" s="230" t="s">
        <v>215</v>
      </c>
      <c r="G130" s="227"/>
      <c r="H130" s="231">
        <v>0.28799999999999998</v>
      </c>
      <c r="I130" s="227"/>
      <c r="J130" s="227"/>
      <c r="K130" s="227"/>
      <c r="L130" s="227"/>
      <c r="M130" s="232"/>
      <c r="N130" s="233"/>
      <c r="O130" s="234"/>
      <c r="P130" s="234"/>
      <c r="Q130" s="234"/>
      <c r="R130" s="234"/>
      <c r="S130" s="234"/>
      <c r="T130" s="234"/>
      <c r="U130" s="234"/>
      <c r="V130" s="234"/>
      <c r="W130" s="234"/>
      <c r="X130" s="235"/>
      <c r="AT130" s="236" t="s">
        <v>163</v>
      </c>
      <c r="AU130" s="236" t="s">
        <v>161</v>
      </c>
      <c r="AV130" s="12" t="s">
        <v>83</v>
      </c>
      <c r="AW130" s="12" t="s">
        <v>7</v>
      </c>
      <c r="AX130" s="12" t="s">
        <v>74</v>
      </c>
      <c r="AY130" s="236" t="s">
        <v>152</v>
      </c>
    </row>
    <row r="131" s="13" customFormat="1">
      <c r="B131" s="246"/>
      <c r="C131" s="247"/>
      <c r="D131" s="228" t="s">
        <v>163</v>
      </c>
      <c r="E131" s="248" t="s">
        <v>22</v>
      </c>
      <c r="F131" s="249" t="s">
        <v>216</v>
      </c>
      <c r="G131" s="247"/>
      <c r="H131" s="248" t="s">
        <v>22</v>
      </c>
      <c r="I131" s="247"/>
      <c r="J131" s="247"/>
      <c r="K131" s="247"/>
      <c r="L131" s="247"/>
      <c r="M131" s="250"/>
      <c r="N131" s="251"/>
      <c r="O131" s="252"/>
      <c r="P131" s="252"/>
      <c r="Q131" s="252"/>
      <c r="R131" s="252"/>
      <c r="S131" s="252"/>
      <c r="T131" s="252"/>
      <c r="U131" s="252"/>
      <c r="V131" s="252"/>
      <c r="W131" s="252"/>
      <c r="X131" s="253"/>
      <c r="AT131" s="254" t="s">
        <v>163</v>
      </c>
      <c r="AU131" s="254" t="s">
        <v>161</v>
      </c>
      <c r="AV131" s="13" t="s">
        <v>81</v>
      </c>
      <c r="AW131" s="13" t="s">
        <v>7</v>
      </c>
      <c r="AX131" s="13" t="s">
        <v>74</v>
      </c>
      <c r="AY131" s="254" t="s">
        <v>152</v>
      </c>
    </row>
    <row r="132" s="12" customFormat="1">
      <c r="B132" s="226"/>
      <c r="C132" s="227"/>
      <c r="D132" s="228" t="s">
        <v>163</v>
      </c>
      <c r="E132" s="229" t="s">
        <v>22</v>
      </c>
      <c r="F132" s="230" t="s">
        <v>217</v>
      </c>
      <c r="G132" s="227"/>
      <c r="H132" s="231">
        <v>0.30599999999999999</v>
      </c>
      <c r="I132" s="227"/>
      <c r="J132" s="227"/>
      <c r="K132" s="227"/>
      <c r="L132" s="227"/>
      <c r="M132" s="232"/>
      <c r="N132" s="233"/>
      <c r="O132" s="234"/>
      <c r="P132" s="234"/>
      <c r="Q132" s="234"/>
      <c r="R132" s="234"/>
      <c r="S132" s="234"/>
      <c r="T132" s="234"/>
      <c r="U132" s="234"/>
      <c r="V132" s="234"/>
      <c r="W132" s="234"/>
      <c r="X132" s="235"/>
      <c r="AT132" s="236" t="s">
        <v>163</v>
      </c>
      <c r="AU132" s="236" t="s">
        <v>161</v>
      </c>
      <c r="AV132" s="12" t="s">
        <v>83</v>
      </c>
      <c r="AW132" s="12" t="s">
        <v>7</v>
      </c>
      <c r="AX132" s="12" t="s">
        <v>74</v>
      </c>
      <c r="AY132" s="236" t="s">
        <v>152</v>
      </c>
    </row>
    <row r="133" s="13" customFormat="1">
      <c r="B133" s="246"/>
      <c r="C133" s="247"/>
      <c r="D133" s="228" t="s">
        <v>163</v>
      </c>
      <c r="E133" s="248" t="s">
        <v>22</v>
      </c>
      <c r="F133" s="249" t="s">
        <v>218</v>
      </c>
      <c r="G133" s="247"/>
      <c r="H133" s="248" t="s">
        <v>22</v>
      </c>
      <c r="I133" s="247"/>
      <c r="J133" s="247"/>
      <c r="K133" s="247"/>
      <c r="L133" s="247"/>
      <c r="M133" s="250"/>
      <c r="N133" s="251"/>
      <c r="O133" s="252"/>
      <c r="P133" s="252"/>
      <c r="Q133" s="252"/>
      <c r="R133" s="252"/>
      <c r="S133" s="252"/>
      <c r="T133" s="252"/>
      <c r="U133" s="252"/>
      <c r="V133" s="252"/>
      <c r="W133" s="252"/>
      <c r="X133" s="253"/>
      <c r="AT133" s="254" t="s">
        <v>163</v>
      </c>
      <c r="AU133" s="254" t="s">
        <v>161</v>
      </c>
      <c r="AV133" s="13" t="s">
        <v>81</v>
      </c>
      <c r="AW133" s="13" t="s">
        <v>7</v>
      </c>
      <c r="AX133" s="13" t="s">
        <v>74</v>
      </c>
      <c r="AY133" s="254" t="s">
        <v>152</v>
      </c>
    </row>
    <row r="134" s="12" customFormat="1">
      <c r="B134" s="226"/>
      <c r="C134" s="227"/>
      <c r="D134" s="228" t="s">
        <v>163</v>
      </c>
      <c r="E134" s="229" t="s">
        <v>22</v>
      </c>
      <c r="F134" s="230" t="s">
        <v>219</v>
      </c>
      <c r="G134" s="227"/>
      <c r="H134" s="231">
        <v>2.25</v>
      </c>
      <c r="I134" s="227"/>
      <c r="J134" s="227"/>
      <c r="K134" s="227"/>
      <c r="L134" s="227"/>
      <c r="M134" s="232"/>
      <c r="N134" s="233"/>
      <c r="O134" s="234"/>
      <c r="P134" s="234"/>
      <c r="Q134" s="234"/>
      <c r="R134" s="234"/>
      <c r="S134" s="234"/>
      <c r="T134" s="234"/>
      <c r="U134" s="234"/>
      <c r="V134" s="234"/>
      <c r="W134" s="234"/>
      <c r="X134" s="235"/>
      <c r="AT134" s="236" t="s">
        <v>163</v>
      </c>
      <c r="AU134" s="236" t="s">
        <v>161</v>
      </c>
      <c r="AV134" s="12" t="s">
        <v>83</v>
      </c>
      <c r="AW134" s="12" t="s">
        <v>7</v>
      </c>
      <c r="AX134" s="12" t="s">
        <v>74</v>
      </c>
      <c r="AY134" s="236" t="s">
        <v>152</v>
      </c>
    </row>
    <row r="135" s="13" customFormat="1">
      <c r="B135" s="246"/>
      <c r="C135" s="247"/>
      <c r="D135" s="228" t="s">
        <v>163</v>
      </c>
      <c r="E135" s="248" t="s">
        <v>22</v>
      </c>
      <c r="F135" s="249" t="s">
        <v>220</v>
      </c>
      <c r="G135" s="247"/>
      <c r="H135" s="248" t="s">
        <v>22</v>
      </c>
      <c r="I135" s="247"/>
      <c r="J135" s="247"/>
      <c r="K135" s="247"/>
      <c r="L135" s="247"/>
      <c r="M135" s="250"/>
      <c r="N135" s="251"/>
      <c r="O135" s="252"/>
      <c r="P135" s="252"/>
      <c r="Q135" s="252"/>
      <c r="R135" s="252"/>
      <c r="S135" s="252"/>
      <c r="T135" s="252"/>
      <c r="U135" s="252"/>
      <c r="V135" s="252"/>
      <c r="W135" s="252"/>
      <c r="X135" s="253"/>
      <c r="AT135" s="254" t="s">
        <v>163</v>
      </c>
      <c r="AU135" s="254" t="s">
        <v>161</v>
      </c>
      <c r="AV135" s="13" t="s">
        <v>81</v>
      </c>
      <c r="AW135" s="13" t="s">
        <v>7</v>
      </c>
      <c r="AX135" s="13" t="s">
        <v>74</v>
      </c>
      <c r="AY135" s="254" t="s">
        <v>152</v>
      </c>
    </row>
    <row r="136" s="12" customFormat="1">
      <c r="B136" s="226"/>
      <c r="C136" s="227"/>
      <c r="D136" s="228" t="s">
        <v>163</v>
      </c>
      <c r="E136" s="229" t="s">
        <v>22</v>
      </c>
      <c r="F136" s="230" t="s">
        <v>221</v>
      </c>
      <c r="G136" s="227"/>
      <c r="H136" s="231">
        <v>0.216</v>
      </c>
      <c r="I136" s="227"/>
      <c r="J136" s="227"/>
      <c r="K136" s="227"/>
      <c r="L136" s="227"/>
      <c r="M136" s="232"/>
      <c r="N136" s="233"/>
      <c r="O136" s="234"/>
      <c r="P136" s="234"/>
      <c r="Q136" s="234"/>
      <c r="R136" s="234"/>
      <c r="S136" s="234"/>
      <c r="T136" s="234"/>
      <c r="U136" s="234"/>
      <c r="V136" s="234"/>
      <c r="W136" s="234"/>
      <c r="X136" s="235"/>
      <c r="AT136" s="236" t="s">
        <v>163</v>
      </c>
      <c r="AU136" s="236" t="s">
        <v>161</v>
      </c>
      <c r="AV136" s="12" t="s">
        <v>83</v>
      </c>
      <c r="AW136" s="12" t="s">
        <v>7</v>
      </c>
      <c r="AX136" s="12" t="s">
        <v>74</v>
      </c>
      <c r="AY136" s="236" t="s">
        <v>152</v>
      </c>
    </row>
    <row r="137" s="13" customFormat="1">
      <c r="B137" s="246"/>
      <c r="C137" s="247"/>
      <c r="D137" s="228" t="s">
        <v>163</v>
      </c>
      <c r="E137" s="248" t="s">
        <v>22</v>
      </c>
      <c r="F137" s="249" t="s">
        <v>222</v>
      </c>
      <c r="G137" s="247"/>
      <c r="H137" s="248" t="s">
        <v>22</v>
      </c>
      <c r="I137" s="247"/>
      <c r="J137" s="247"/>
      <c r="K137" s="247"/>
      <c r="L137" s="247"/>
      <c r="M137" s="250"/>
      <c r="N137" s="251"/>
      <c r="O137" s="252"/>
      <c r="P137" s="252"/>
      <c r="Q137" s="252"/>
      <c r="R137" s="252"/>
      <c r="S137" s="252"/>
      <c r="T137" s="252"/>
      <c r="U137" s="252"/>
      <c r="V137" s="252"/>
      <c r="W137" s="252"/>
      <c r="X137" s="253"/>
      <c r="AT137" s="254" t="s">
        <v>163</v>
      </c>
      <c r="AU137" s="254" t="s">
        <v>161</v>
      </c>
      <c r="AV137" s="13" t="s">
        <v>81</v>
      </c>
      <c r="AW137" s="13" t="s">
        <v>7</v>
      </c>
      <c r="AX137" s="13" t="s">
        <v>74</v>
      </c>
      <c r="AY137" s="254" t="s">
        <v>152</v>
      </c>
    </row>
    <row r="138" s="12" customFormat="1">
      <c r="B138" s="226"/>
      <c r="C138" s="227"/>
      <c r="D138" s="228" t="s">
        <v>163</v>
      </c>
      <c r="E138" s="229" t="s">
        <v>22</v>
      </c>
      <c r="F138" s="230" t="s">
        <v>223</v>
      </c>
      <c r="G138" s="227"/>
      <c r="H138" s="231">
        <v>11</v>
      </c>
      <c r="I138" s="227"/>
      <c r="J138" s="227"/>
      <c r="K138" s="227"/>
      <c r="L138" s="227"/>
      <c r="M138" s="232"/>
      <c r="N138" s="233"/>
      <c r="O138" s="234"/>
      <c r="P138" s="234"/>
      <c r="Q138" s="234"/>
      <c r="R138" s="234"/>
      <c r="S138" s="234"/>
      <c r="T138" s="234"/>
      <c r="U138" s="234"/>
      <c r="V138" s="234"/>
      <c r="W138" s="234"/>
      <c r="X138" s="235"/>
      <c r="AT138" s="236" t="s">
        <v>163</v>
      </c>
      <c r="AU138" s="236" t="s">
        <v>161</v>
      </c>
      <c r="AV138" s="12" t="s">
        <v>83</v>
      </c>
      <c r="AW138" s="12" t="s">
        <v>7</v>
      </c>
      <c r="AX138" s="12" t="s">
        <v>74</v>
      </c>
      <c r="AY138" s="236" t="s">
        <v>152</v>
      </c>
    </row>
    <row r="139" s="13" customFormat="1">
      <c r="B139" s="246"/>
      <c r="C139" s="247"/>
      <c r="D139" s="228" t="s">
        <v>163</v>
      </c>
      <c r="E139" s="248" t="s">
        <v>22</v>
      </c>
      <c r="F139" s="249" t="s">
        <v>224</v>
      </c>
      <c r="G139" s="247"/>
      <c r="H139" s="248" t="s">
        <v>22</v>
      </c>
      <c r="I139" s="247"/>
      <c r="J139" s="247"/>
      <c r="K139" s="247"/>
      <c r="L139" s="247"/>
      <c r="M139" s="250"/>
      <c r="N139" s="251"/>
      <c r="O139" s="252"/>
      <c r="P139" s="252"/>
      <c r="Q139" s="252"/>
      <c r="R139" s="252"/>
      <c r="S139" s="252"/>
      <c r="T139" s="252"/>
      <c r="U139" s="252"/>
      <c r="V139" s="252"/>
      <c r="W139" s="252"/>
      <c r="X139" s="253"/>
      <c r="AT139" s="254" t="s">
        <v>163</v>
      </c>
      <c r="AU139" s="254" t="s">
        <v>161</v>
      </c>
      <c r="AV139" s="13" t="s">
        <v>81</v>
      </c>
      <c r="AW139" s="13" t="s">
        <v>7</v>
      </c>
      <c r="AX139" s="13" t="s">
        <v>74</v>
      </c>
      <c r="AY139" s="254" t="s">
        <v>152</v>
      </c>
    </row>
    <row r="140" s="12" customFormat="1">
      <c r="B140" s="226"/>
      <c r="C140" s="227"/>
      <c r="D140" s="228" t="s">
        <v>163</v>
      </c>
      <c r="E140" s="229" t="s">
        <v>22</v>
      </c>
      <c r="F140" s="230" t="s">
        <v>225</v>
      </c>
      <c r="G140" s="227"/>
      <c r="H140" s="231">
        <v>2.25</v>
      </c>
      <c r="I140" s="227"/>
      <c r="J140" s="227"/>
      <c r="K140" s="227"/>
      <c r="L140" s="227"/>
      <c r="M140" s="232"/>
      <c r="N140" s="233"/>
      <c r="O140" s="234"/>
      <c r="P140" s="234"/>
      <c r="Q140" s="234"/>
      <c r="R140" s="234"/>
      <c r="S140" s="234"/>
      <c r="T140" s="234"/>
      <c r="U140" s="234"/>
      <c r="V140" s="234"/>
      <c r="W140" s="234"/>
      <c r="X140" s="235"/>
      <c r="AT140" s="236" t="s">
        <v>163</v>
      </c>
      <c r="AU140" s="236" t="s">
        <v>161</v>
      </c>
      <c r="AV140" s="12" t="s">
        <v>83</v>
      </c>
      <c r="AW140" s="12" t="s">
        <v>7</v>
      </c>
      <c r="AX140" s="12" t="s">
        <v>74</v>
      </c>
      <c r="AY140" s="236" t="s">
        <v>152</v>
      </c>
    </row>
    <row r="141" s="14" customFormat="1">
      <c r="B141" s="255"/>
      <c r="C141" s="256"/>
      <c r="D141" s="228" t="s">
        <v>163</v>
      </c>
      <c r="E141" s="257" t="s">
        <v>22</v>
      </c>
      <c r="F141" s="258" t="s">
        <v>226</v>
      </c>
      <c r="G141" s="256"/>
      <c r="H141" s="259">
        <v>17.59</v>
      </c>
      <c r="I141" s="256"/>
      <c r="J141" s="256"/>
      <c r="K141" s="256"/>
      <c r="L141" s="256"/>
      <c r="M141" s="260"/>
      <c r="N141" s="261"/>
      <c r="O141" s="262"/>
      <c r="P141" s="262"/>
      <c r="Q141" s="262"/>
      <c r="R141" s="262"/>
      <c r="S141" s="262"/>
      <c r="T141" s="262"/>
      <c r="U141" s="262"/>
      <c r="V141" s="262"/>
      <c r="W141" s="262"/>
      <c r="X141" s="263"/>
      <c r="AT141" s="264" t="s">
        <v>163</v>
      </c>
      <c r="AU141" s="264" t="s">
        <v>161</v>
      </c>
      <c r="AV141" s="14" t="s">
        <v>160</v>
      </c>
      <c r="AW141" s="14" t="s">
        <v>7</v>
      </c>
      <c r="AX141" s="14" t="s">
        <v>81</v>
      </c>
      <c r="AY141" s="264" t="s">
        <v>152</v>
      </c>
    </row>
    <row r="142" s="1" customFormat="1" ht="16.5" customHeight="1">
      <c r="B142" s="40"/>
      <c r="C142" s="215" t="s">
        <v>227</v>
      </c>
      <c r="D142" s="215" t="s">
        <v>156</v>
      </c>
      <c r="E142" s="216" t="s">
        <v>228</v>
      </c>
      <c r="F142" s="217" t="s">
        <v>229</v>
      </c>
      <c r="G142" s="218" t="s">
        <v>184</v>
      </c>
      <c r="H142" s="219">
        <v>8.7949999999999999</v>
      </c>
      <c r="I142" s="220">
        <v>0</v>
      </c>
      <c r="J142" s="220">
        <v>18.399999999999999</v>
      </c>
      <c r="K142" s="220">
        <f>ROUND(P142*H142,2)</f>
        <v>161.83000000000001</v>
      </c>
      <c r="L142" s="217" t="s">
        <v>22</v>
      </c>
      <c r="M142" s="66"/>
      <c r="N142" s="221" t="s">
        <v>22</v>
      </c>
      <c r="O142" s="222" t="s">
        <v>43</v>
      </c>
      <c r="P142" s="157">
        <f>I142+J142</f>
        <v>18.399999999999999</v>
      </c>
      <c r="Q142" s="157">
        <f>ROUND(I142*H142,2)</f>
        <v>0</v>
      </c>
      <c r="R142" s="157">
        <f>ROUND(J142*H142,2)</f>
        <v>161.83000000000001</v>
      </c>
      <c r="S142" s="223">
        <v>0.040000000000000001</v>
      </c>
      <c r="T142" s="223">
        <f>S142*H142</f>
        <v>0.3518</v>
      </c>
      <c r="U142" s="223">
        <v>0</v>
      </c>
      <c r="V142" s="223">
        <f>U142*H142</f>
        <v>0</v>
      </c>
      <c r="W142" s="223">
        <v>0</v>
      </c>
      <c r="X142" s="224">
        <f>W142*H142</f>
        <v>0</v>
      </c>
      <c r="AR142" s="24" t="s">
        <v>160</v>
      </c>
      <c r="AT142" s="24" t="s">
        <v>156</v>
      </c>
      <c r="AU142" s="24" t="s">
        <v>161</v>
      </c>
      <c r="AY142" s="24" t="s">
        <v>152</v>
      </c>
      <c r="BE142" s="225">
        <f>IF(O142="základní",K142,0)</f>
        <v>161.83000000000001</v>
      </c>
      <c r="BF142" s="225">
        <f>IF(O142="snížená",K142,0)</f>
        <v>0</v>
      </c>
      <c r="BG142" s="225">
        <f>IF(O142="zákl. přenesená",K142,0)</f>
        <v>0</v>
      </c>
      <c r="BH142" s="225">
        <f>IF(O142="sníž. přenesená",K142,0)</f>
        <v>0</v>
      </c>
      <c r="BI142" s="225">
        <f>IF(O142="nulová",K142,0)</f>
        <v>0</v>
      </c>
      <c r="BJ142" s="24" t="s">
        <v>81</v>
      </c>
      <c r="BK142" s="225">
        <f>ROUND(P142*H142,2)</f>
        <v>161.83000000000001</v>
      </c>
      <c r="BL142" s="24" t="s">
        <v>160</v>
      </c>
      <c r="BM142" s="24" t="s">
        <v>230</v>
      </c>
    </row>
    <row r="143" s="12" customFormat="1">
      <c r="B143" s="226"/>
      <c r="C143" s="227"/>
      <c r="D143" s="228" t="s">
        <v>163</v>
      </c>
      <c r="E143" s="229" t="s">
        <v>22</v>
      </c>
      <c r="F143" s="230" t="s">
        <v>231</v>
      </c>
      <c r="G143" s="227"/>
      <c r="H143" s="231">
        <v>8.7949999999999999</v>
      </c>
      <c r="I143" s="227"/>
      <c r="J143" s="227"/>
      <c r="K143" s="227"/>
      <c r="L143" s="227"/>
      <c r="M143" s="232"/>
      <c r="N143" s="233"/>
      <c r="O143" s="234"/>
      <c r="P143" s="234"/>
      <c r="Q143" s="234"/>
      <c r="R143" s="234"/>
      <c r="S143" s="234"/>
      <c r="T143" s="234"/>
      <c r="U143" s="234"/>
      <c r="V143" s="234"/>
      <c r="W143" s="234"/>
      <c r="X143" s="235"/>
      <c r="AT143" s="236" t="s">
        <v>163</v>
      </c>
      <c r="AU143" s="236" t="s">
        <v>161</v>
      </c>
      <c r="AV143" s="12" t="s">
        <v>83</v>
      </c>
      <c r="AW143" s="12" t="s">
        <v>7</v>
      </c>
      <c r="AX143" s="12" t="s">
        <v>81</v>
      </c>
      <c r="AY143" s="236" t="s">
        <v>152</v>
      </c>
    </row>
    <row r="144" s="1" customFormat="1" ht="16.5" customHeight="1">
      <c r="B144" s="40"/>
      <c r="C144" s="215" t="s">
        <v>154</v>
      </c>
      <c r="D144" s="215" t="s">
        <v>156</v>
      </c>
      <c r="E144" s="216" t="s">
        <v>232</v>
      </c>
      <c r="F144" s="217" t="s">
        <v>233</v>
      </c>
      <c r="G144" s="218" t="s">
        <v>184</v>
      </c>
      <c r="H144" s="219">
        <v>56.823</v>
      </c>
      <c r="I144" s="220">
        <v>0</v>
      </c>
      <c r="J144" s="220">
        <v>270</v>
      </c>
      <c r="K144" s="220">
        <f>ROUND(P144*H144,2)</f>
        <v>15342.209999999999</v>
      </c>
      <c r="L144" s="217" t="s">
        <v>22</v>
      </c>
      <c r="M144" s="66"/>
      <c r="N144" s="221" t="s">
        <v>22</v>
      </c>
      <c r="O144" s="222" t="s">
        <v>43</v>
      </c>
      <c r="P144" s="157">
        <f>I144+J144</f>
        <v>270</v>
      </c>
      <c r="Q144" s="157">
        <f>ROUND(I144*H144,2)</f>
        <v>0</v>
      </c>
      <c r="R144" s="157">
        <f>ROUND(J144*H144,2)</f>
        <v>15342.209999999999</v>
      </c>
      <c r="S144" s="223">
        <v>1.2110000000000001</v>
      </c>
      <c r="T144" s="223">
        <f>S144*H144</f>
        <v>68.812653000000012</v>
      </c>
      <c r="U144" s="223">
        <v>0</v>
      </c>
      <c r="V144" s="223">
        <f>U144*H144</f>
        <v>0</v>
      </c>
      <c r="W144" s="223">
        <v>0</v>
      </c>
      <c r="X144" s="224">
        <f>W144*H144</f>
        <v>0</v>
      </c>
      <c r="AR144" s="24" t="s">
        <v>160</v>
      </c>
      <c r="AT144" s="24" t="s">
        <v>156</v>
      </c>
      <c r="AU144" s="24" t="s">
        <v>161</v>
      </c>
      <c r="AY144" s="24" t="s">
        <v>152</v>
      </c>
      <c r="BE144" s="225">
        <f>IF(O144="základní",K144,0)</f>
        <v>15342.209999999999</v>
      </c>
      <c r="BF144" s="225">
        <f>IF(O144="snížená",K144,0)</f>
        <v>0</v>
      </c>
      <c r="BG144" s="225">
        <f>IF(O144="zákl. přenesená",K144,0)</f>
        <v>0</v>
      </c>
      <c r="BH144" s="225">
        <f>IF(O144="sníž. přenesená",K144,0)</f>
        <v>0</v>
      </c>
      <c r="BI144" s="225">
        <f>IF(O144="nulová",K144,0)</f>
        <v>0</v>
      </c>
      <c r="BJ144" s="24" t="s">
        <v>81</v>
      </c>
      <c r="BK144" s="225">
        <f>ROUND(P144*H144,2)</f>
        <v>15342.209999999999</v>
      </c>
      <c r="BL144" s="24" t="s">
        <v>160</v>
      </c>
      <c r="BM144" s="24" t="s">
        <v>234</v>
      </c>
    </row>
    <row r="145" s="13" customFormat="1">
      <c r="B145" s="246"/>
      <c r="C145" s="247"/>
      <c r="D145" s="228" t="s">
        <v>163</v>
      </c>
      <c r="E145" s="248" t="s">
        <v>22</v>
      </c>
      <c r="F145" s="249" t="s">
        <v>235</v>
      </c>
      <c r="G145" s="247"/>
      <c r="H145" s="248" t="s">
        <v>22</v>
      </c>
      <c r="I145" s="247"/>
      <c r="J145" s="247"/>
      <c r="K145" s="247"/>
      <c r="L145" s="247"/>
      <c r="M145" s="250"/>
      <c r="N145" s="251"/>
      <c r="O145" s="252"/>
      <c r="P145" s="252"/>
      <c r="Q145" s="252"/>
      <c r="R145" s="252"/>
      <c r="S145" s="252"/>
      <c r="T145" s="252"/>
      <c r="U145" s="252"/>
      <c r="V145" s="252"/>
      <c r="W145" s="252"/>
      <c r="X145" s="253"/>
      <c r="AT145" s="254" t="s">
        <v>163</v>
      </c>
      <c r="AU145" s="254" t="s">
        <v>161</v>
      </c>
      <c r="AV145" s="13" t="s">
        <v>81</v>
      </c>
      <c r="AW145" s="13" t="s">
        <v>7</v>
      </c>
      <c r="AX145" s="13" t="s">
        <v>74</v>
      </c>
      <c r="AY145" s="254" t="s">
        <v>152</v>
      </c>
    </row>
    <row r="146" s="12" customFormat="1">
      <c r="B146" s="226"/>
      <c r="C146" s="227"/>
      <c r="D146" s="228" t="s">
        <v>163</v>
      </c>
      <c r="E146" s="229" t="s">
        <v>22</v>
      </c>
      <c r="F146" s="230" t="s">
        <v>236</v>
      </c>
      <c r="G146" s="227"/>
      <c r="H146" s="231">
        <v>11.664</v>
      </c>
      <c r="I146" s="227"/>
      <c r="J146" s="227"/>
      <c r="K146" s="227"/>
      <c r="L146" s="227"/>
      <c r="M146" s="232"/>
      <c r="N146" s="233"/>
      <c r="O146" s="234"/>
      <c r="P146" s="234"/>
      <c r="Q146" s="234"/>
      <c r="R146" s="234"/>
      <c r="S146" s="234"/>
      <c r="T146" s="234"/>
      <c r="U146" s="234"/>
      <c r="V146" s="234"/>
      <c r="W146" s="234"/>
      <c r="X146" s="235"/>
      <c r="AT146" s="236" t="s">
        <v>163</v>
      </c>
      <c r="AU146" s="236" t="s">
        <v>161</v>
      </c>
      <c r="AV146" s="12" t="s">
        <v>83</v>
      </c>
      <c r="AW146" s="12" t="s">
        <v>7</v>
      </c>
      <c r="AX146" s="12" t="s">
        <v>74</v>
      </c>
      <c r="AY146" s="236" t="s">
        <v>152</v>
      </c>
    </row>
    <row r="147" s="13" customFormat="1">
      <c r="B147" s="246"/>
      <c r="C147" s="247"/>
      <c r="D147" s="228" t="s">
        <v>163</v>
      </c>
      <c r="E147" s="248" t="s">
        <v>22</v>
      </c>
      <c r="F147" s="249" t="s">
        <v>237</v>
      </c>
      <c r="G147" s="247"/>
      <c r="H147" s="248" t="s">
        <v>22</v>
      </c>
      <c r="I147" s="247"/>
      <c r="J147" s="247"/>
      <c r="K147" s="247"/>
      <c r="L147" s="247"/>
      <c r="M147" s="250"/>
      <c r="N147" s="251"/>
      <c r="O147" s="252"/>
      <c r="P147" s="252"/>
      <c r="Q147" s="252"/>
      <c r="R147" s="252"/>
      <c r="S147" s="252"/>
      <c r="T147" s="252"/>
      <c r="U147" s="252"/>
      <c r="V147" s="252"/>
      <c r="W147" s="252"/>
      <c r="X147" s="253"/>
      <c r="AT147" s="254" t="s">
        <v>163</v>
      </c>
      <c r="AU147" s="254" t="s">
        <v>161</v>
      </c>
      <c r="AV147" s="13" t="s">
        <v>81</v>
      </c>
      <c r="AW147" s="13" t="s">
        <v>7</v>
      </c>
      <c r="AX147" s="13" t="s">
        <v>74</v>
      </c>
      <c r="AY147" s="254" t="s">
        <v>152</v>
      </c>
    </row>
    <row r="148" s="12" customFormat="1">
      <c r="B148" s="226"/>
      <c r="C148" s="227"/>
      <c r="D148" s="228" t="s">
        <v>163</v>
      </c>
      <c r="E148" s="229" t="s">
        <v>22</v>
      </c>
      <c r="F148" s="230" t="s">
        <v>238</v>
      </c>
      <c r="G148" s="227"/>
      <c r="H148" s="231">
        <v>29.826000000000001</v>
      </c>
      <c r="I148" s="227"/>
      <c r="J148" s="227"/>
      <c r="K148" s="227"/>
      <c r="L148" s="227"/>
      <c r="M148" s="232"/>
      <c r="N148" s="233"/>
      <c r="O148" s="234"/>
      <c r="P148" s="234"/>
      <c r="Q148" s="234"/>
      <c r="R148" s="234"/>
      <c r="S148" s="234"/>
      <c r="T148" s="234"/>
      <c r="U148" s="234"/>
      <c r="V148" s="234"/>
      <c r="W148" s="234"/>
      <c r="X148" s="235"/>
      <c r="AT148" s="236" t="s">
        <v>163</v>
      </c>
      <c r="AU148" s="236" t="s">
        <v>161</v>
      </c>
      <c r="AV148" s="12" t="s">
        <v>83</v>
      </c>
      <c r="AW148" s="12" t="s">
        <v>7</v>
      </c>
      <c r="AX148" s="12" t="s">
        <v>74</v>
      </c>
      <c r="AY148" s="236" t="s">
        <v>152</v>
      </c>
    </row>
    <row r="149" s="13" customFormat="1">
      <c r="B149" s="246"/>
      <c r="C149" s="247"/>
      <c r="D149" s="228" t="s">
        <v>163</v>
      </c>
      <c r="E149" s="248" t="s">
        <v>22</v>
      </c>
      <c r="F149" s="249" t="s">
        <v>239</v>
      </c>
      <c r="G149" s="247"/>
      <c r="H149" s="248" t="s">
        <v>22</v>
      </c>
      <c r="I149" s="247"/>
      <c r="J149" s="247"/>
      <c r="K149" s="247"/>
      <c r="L149" s="247"/>
      <c r="M149" s="250"/>
      <c r="N149" s="251"/>
      <c r="O149" s="252"/>
      <c r="P149" s="252"/>
      <c r="Q149" s="252"/>
      <c r="R149" s="252"/>
      <c r="S149" s="252"/>
      <c r="T149" s="252"/>
      <c r="U149" s="252"/>
      <c r="V149" s="252"/>
      <c r="W149" s="252"/>
      <c r="X149" s="253"/>
      <c r="AT149" s="254" t="s">
        <v>163</v>
      </c>
      <c r="AU149" s="254" t="s">
        <v>161</v>
      </c>
      <c r="AV149" s="13" t="s">
        <v>81</v>
      </c>
      <c r="AW149" s="13" t="s">
        <v>7</v>
      </c>
      <c r="AX149" s="13" t="s">
        <v>74</v>
      </c>
      <c r="AY149" s="254" t="s">
        <v>152</v>
      </c>
    </row>
    <row r="150" s="12" customFormat="1">
      <c r="B150" s="226"/>
      <c r="C150" s="227"/>
      <c r="D150" s="228" t="s">
        <v>163</v>
      </c>
      <c r="E150" s="229" t="s">
        <v>22</v>
      </c>
      <c r="F150" s="230" t="s">
        <v>240</v>
      </c>
      <c r="G150" s="227"/>
      <c r="H150" s="231">
        <v>15.333</v>
      </c>
      <c r="I150" s="227"/>
      <c r="J150" s="227"/>
      <c r="K150" s="227"/>
      <c r="L150" s="227"/>
      <c r="M150" s="232"/>
      <c r="N150" s="233"/>
      <c r="O150" s="234"/>
      <c r="P150" s="234"/>
      <c r="Q150" s="234"/>
      <c r="R150" s="234"/>
      <c r="S150" s="234"/>
      <c r="T150" s="234"/>
      <c r="U150" s="234"/>
      <c r="V150" s="234"/>
      <c r="W150" s="234"/>
      <c r="X150" s="235"/>
      <c r="AT150" s="236" t="s">
        <v>163</v>
      </c>
      <c r="AU150" s="236" t="s">
        <v>161</v>
      </c>
      <c r="AV150" s="12" t="s">
        <v>83</v>
      </c>
      <c r="AW150" s="12" t="s">
        <v>7</v>
      </c>
      <c r="AX150" s="12" t="s">
        <v>74</v>
      </c>
      <c r="AY150" s="236" t="s">
        <v>152</v>
      </c>
    </row>
    <row r="151" s="14" customFormat="1">
      <c r="B151" s="255"/>
      <c r="C151" s="256"/>
      <c r="D151" s="228" t="s">
        <v>163</v>
      </c>
      <c r="E151" s="257" t="s">
        <v>22</v>
      </c>
      <c r="F151" s="258" t="s">
        <v>226</v>
      </c>
      <c r="G151" s="256"/>
      <c r="H151" s="259">
        <v>56.823</v>
      </c>
      <c r="I151" s="256"/>
      <c r="J151" s="256"/>
      <c r="K151" s="256"/>
      <c r="L151" s="256"/>
      <c r="M151" s="260"/>
      <c r="N151" s="261"/>
      <c r="O151" s="262"/>
      <c r="P151" s="262"/>
      <c r="Q151" s="262"/>
      <c r="R151" s="262"/>
      <c r="S151" s="262"/>
      <c r="T151" s="262"/>
      <c r="U151" s="262"/>
      <c r="V151" s="262"/>
      <c r="W151" s="262"/>
      <c r="X151" s="263"/>
      <c r="AT151" s="264" t="s">
        <v>163</v>
      </c>
      <c r="AU151" s="264" t="s">
        <v>161</v>
      </c>
      <c r="AV151" s="14" t="s">
        <v>160</v>
      </c>
      <c r="AW151" s="14" t="s">
        <v>7</v>
      </c>
      <c r="AX151" s="14" t="s">
        <v>81</v>
      </c>
      <c r="AY151" s="264" t="s">
        <v>152</v>
      </c>
    </row>
    <row r="152" s="1" customFormat="1" ht="16.5" customHeight="1">
      <c r="B152" s="40"/>
      <c r="C152" s="215" t="s">
        <v>179</v>
      </c>
      <c r="D152" s="215" t="s">
        <v>156</v>
      </c>
      <c r="E152" s="216" t="s">
        <v>241</v>
      </c>
      <c r="F152" s="217" t="s">
        <v>242</v>
      </c>
      <c r="G152" s="218" t="s">
        <v>184</v>
      </c>
      <c r="H152" s="219">
        <v>28.411999999999999</v>
      </c>
      <c r="I152" s="220">
        <v>0</v>
      </c>
      <c r="J152" s="220">
        <v>136</v>
      </c>
      <c r="K152" s="220">
        <f>ROUND(P152*H152,2)</f>
        <v>3864.0300000000002</v>
      </c>
      <c r="L152" s="217" t="s">
        <v>22</v>
      </c>
      <c r="M152" s="66"/>
      <c r="N152" s="221" t="s">
        <v>22</v>
      </c>
      <c r="O152" s="222" t="s">
        <v>43</v>
      </c>
      <c r="P152" s="157">
        <f>I152+J152</f>
        <v>136</v>
      </c>
      <c r="Q152" s="157">
        <f>ROUND(I152*H152,2)</f>
        <v>0</v>
      </c>
      <c r="R152" s="157">
        <f>ROUND(J152*H152,2)</f>
        <v>3864.0300000000002</v>
      </c>
      <c r="S152" s="223">
        <v>0.65400000000000003</v>
      </c>
      <c r="T152" s="223">
        <f>S152*H152</f>
        <v>18.581448000000002</v>
      </c>
      <c r="U152" s="223">
        <v>0</v>
      </c>
      <c r="V152" s="223">
        <f>U152*H152</f>
        <v>0</v>
      </c>
      <c r="W152" s="223">
        <v>0</v>
      </c>
      <c r="X152" s="224">
        <f>W152*H152</f>
        <v>0</v>
      </c>
      <c r="AR152" s="24" t="s">
        <v>160</v>
      </c>
      <c r="AT152" s="24" t="s">
        <v>156</v>
      </c>
      <c r="AU152" s="24" t="s">
        <v>161</v>
      </c>
      <c r="AY152" s="24" t="s">
        <v>152</v>
      </c>
      <c r="BE152" s="225">
        <f>IF(O152="základní",K152,0)</f>
        <v>3864.0300000000002</v>
      </c>
      <c r="BF152" s="225">
        <f>IF(O152="snížená",K152,0)</f>
        <v>0</v>
      </c>
      <c r="BG152" s="225">
        <f>IF(O152="zákl. přenesená",K152,0)</f>
        <v>0</v>
      </c>
      <c r="BH152" s="225">
        <f>IF(O152="sníž. přenesená",K152,0)</f>
        <v>0</v>
      </c>
      <c r="BI152" s="225">
        <f>IF(O152="nulová",K152,0)</f>
        <v>0</v>
      </c>
      <c r="BJ152" s="24" t="s">
        <v>81</v>
      </c>
      <c r="BK152" s="225">
        <f>ROUND(P152*H152,2)</f>
        <v>3864.0300000000002</v>
      </c>
      <c r="BL152" s="24" t="s">
        <v>160</v>
      </c>
      <c r="BM152" s="24" t="s">
        <v>243</v>
      </c>
    </row>
    <row r="153" s="12" customFormat="1">
      <c r="B153" s="226"/>
      <c r="C153" s="227"/>
      <c r="D153" s="228" t="s">
        <v>163</v>
      </c>
      <c r="E153" s="229" t="s">
        <v>22</v>
      </c>
      <c r="F153" s="230" t="s">
        <v>244</v>
      </c>
      <c r="G153" s="227"/>
      <c r="H153" s="231">
        <v>28.411999999999999</v>
      </c>
      <c r="I153" s="227"/>
      <c r="J153" s="227"/>
      <c r="K153" s="227"/>
      <c r="L153" s="227"/>
      <c r="M153" s="232"/>
      <c r="N153" s="233"/>
      <c r="O153" s="234"/>
      <c r="P153" s="234"/>
      <c r="Q153" s="234"/>
      <c r="R153" s="234"/>
      <c r="S153" s="234"/>
      <c r="T153" s="234"/>
      <c r="U153" s="234"/>
      <c r="V153" s="234"/>
      <c r="W153" s="234"/>
      <c r="X153" s="235"/>
      <c r="AT153" s="236" t="s">
        <v>163</v>
      </c>
      <c r="AU153" s="236" t="s">
        <v>161</v>
      </c>
      <c r="AV153" s="12" t="s">
        <v>83</v>
      </c>
      <c r="AW153" s="12" t="s">
        <v>7</v>
      </c>
      <c r="AX153" s="12" t="s">
        <v>81</v>
      </c>
      <c r="AY153" s="236" t="s">
        <v>152</v>
      </c>
    </row>
    <row r="154" s="1" customFormat="1" ht="16.5" customHeight="1">
      <c r="B154" s="40"/>
      <c r="C154" s="215" t="s">
        <v>206</v>
      </c>
      <c r="D154" s="215" t="s">
        <v>156</v>
      </c>
      <c r="E154" s="216" t="s">
        <v>245</v>
      </c>
      <c r="F154" s="217" t="s">
        <v>246</v>
      </c>
      <c r="G154" s="218" t="s">
        <v>184</v>
      </c>
      <c r="H154" s="219">
        <v>30.399999999999999</v>
      </c>
      <c r="I154" s="220">
        <v>0</v>
      </c>
      <c r="J154" s="220">
        <v>216</v>
      </c>
      <c r="K154" s="220">
        <f>ROUND(P154*H154,2)</f>
        <v>6566.3999999999996</v>
      </c>
      <c r="L154" s="217" t="s">
        <v>22</v>
      </c>
      <c r="M154" s="66"/>
      <c r="N154" s="221" t="s">
        <v>22</v>
      </c>
      <c r="O154" s="222" t="s">
        <v>43</v>
      </c>
      <c r="P154" s="157">
        <f>I154+J154</f>
        <v>216</v>
      </c>
      <c r="Q154" s="157">
        <f>ROUND(I154*H154,2)</f>
        <v>0</v>
      </c>
      <c r="R154" s="157">
        <f>ROUND(J154*H154,2)</f>
        <v>6566.3999999999996</v>
      </c>
      <c r="S154" s="223">
        <v>0.84399999999999997</v>
      </c>
      <c r="T154" s="223">
        <f>S154*H154</f>
        <v>25.657599999999999</v>
      </c>
      <c r="U154" s="223">
        <v>0</v>
      </c>
      <c r="V154" s="223">
        <f>U154*H154</f>
        <v>0</v>
      </c>
      <c r="W154" s="223">
        <v>0</v>
      </c>
      <c r="X154" s="224">
        <f>W154*H154</f>
        <v>0</v>
      </c>
      <c r="AR154" s="24" t="s">
        <v>160</v>
      </c>
      <c r="AT154" s="24" t="s">
        <v>156</v>
      </c>
      <c r="AU154" s="24" t="s">
        <v>161</v>
      </c>
      <c r="AY154" s="24" t="s">
        <v>152</v>
      </c>
      <c r="BE154" s="225">
        <f>IF(O154="základní",K154,0)</f>
        <v>6566.3999999999996</v>
      </c>
      <c r="BF154" s="225">
        <f>IF(O154="snížená",K154,0)</f>
        <v>0</v>
      </c>
      <c r="BG154" s="225">
        <f>IF(O154="zákl. přenesená",K154,0)</f>
        <v>0</v>
      </c>
      <c r="BH154" s="225">
        <f>IF(O154="sníž. přenesená",K154,0)</f>
        <v>0</v>
      </c>
      <c r="BI154" s="225">
        <f>IF(O154="nulová",K154,0)</f>
        <v>0</v>
      </c>
      <c r="BJ154" s="24" t="s">
        <v>81</v>
      </c>
      <c r="BK154" s="225">
        <f>ROUND(P154*H154,2)</f>
        <v>6566.3999999999996</v>
      </c>
      <c r="BL154" s="24" t="s">
        <v>160</v>
      </c>
      <c r="BM154" s="24" t="s">
        <v>247</v>
      </c>
    </row>
    <row r="155" s="13" customFormat="1">
      <c r="B155" s="246"/>
      <c r="C155" s="247"/>
      <c r="D155" s="228" t="s">
        <v>163</v>
      </c>
      <c r="E155" s="248" t="s">
        <v>22</v>
      </c>
      <c r="F155" s="249" t="s">
        <v>248</v>
      </c>
      <c r="G155" s="247"/>
      <c r="H155" s="248" t="s">
        <v>22</v>
      </c>
      <c r="I155" s="247"/>
      <c r="J155" s="247"/>
      <c r="K155" s="247"/>
      <c r="L155" s="247"/>
      <c r="M155" s="250"/>
      <c r="N155" s="251"/>
      <c r="O155" s="252"/>
      <c r="P155" s="252"/>
      <c r="Q155" s="252"/>
      <c r="R155" s="252"/>
      <c r="S155" s="252"/>
      <c r="T155" s="252"/>
      <c r="U155" s="252"/>
      <c r="V155" s="252"/>
      <c r="W155" s="252"/>
      <c r="X155" s="253"/>
      <c r="AT155" s="254" t="s">
        <v>163</v>
      </c>
      <c r="AU155" s="254" t="s">
        <v>161</v>
      </c>
      <c r="AV155" s="13" t="s">
        <v>81</v>
      </c>
      <c r="AW155" s="13" t="s">
        <v>7</v>
      </c>
      <c r="AX155" s="13" t="s">
        <v>74</v>
      </c>
      <c r="AY155" s="254" t="s">
        <v>152</v>
      </c>
    </row>
    <row r="156" s="12" customFormat="1">
      <c r="B156" s="226"/>
      <c r="C156" s="227"/>
      <c r="D156" s="228" t="s">
        <v>163</v>
      </c>
      <c r="E156" s="229" t="s">
        <v>22</v>
      </c>
      <c r="F156" s="230" t="s">
        <v>249</v>
      </c>
      <c r="G156" s="227"/>
      <c r="H156" s="231">
        <v>30.399999999999999</v>
      </c>
      <c r="I156" s="227"/>
      <c r="J156" s="227"/>
      <c r="K156" s="227"/>
      <c r="L156" s="227"/>
      <c r="M156" s="232"/>
      <c r="N156" s="233"/>
      <c r="O156" s="234"/>
      <c r="P156" s="234"/>
      <c r="Q156" s="234"/>
      <c r="R156" s="234"/>
      <c r="S156" s="234"/>
      <c r="T156" s="234"/>
      <c r="U156" s="234"/>
      <c r="V156" s="234"/>
      <c r="W156" s="234"/>
      <c r="X156" s="235"/>
      <c r="AT156" s="236" t="s">
        <v>163</v>
      </c>
      <c r="AU156" s="236" t="s">
        <v>161</v>
      </c>
      <c r="AV156" s="12" t="s">
        <v>83</v>
      </c>
      <c r="AW156" s="12" t="s">
        <v>7</v>
      </c>
      <c r="AX156" s="12" t="s">
        <v>81</v>
      </c>
      <c r="AY156" s="236" t="s">
        <v>152</v>
      </c>
    </row>
    <row r="157" s="1" customFormat="1" ht="16.5" customHeight="1">
      <c r="B157" s="40"/>
      <c r="C157" s="215" t="s">
        <v>250</v>
      </c>
      <c r="D157" s="215" t="s">
        <v>156</v>
      </c>
      <c r="E157" s="216" t="s">
        <v>251</v>
      </c>
      <c r="F157" s="217" t="s">
        <v>252</v>
      </c>
      <c r="G157" s="218" t="s">
        <v>184</v>
      </c>
      <c r="H157" s="219">
        <v>15.199999999999999</v>
      </c>
      <c r="I157" s="220">
        <v>0</v>
      </c>
      <c r="J157" s="220">
        <v>21.399999999999999</v>
      </c>
      <c r="K157" s="220">
        <f>ROUND(P157*H157,2)</f>
        <v>325.27999999999997</v>
      </c>
      <c r="L157" s="217" t="s">
        <v>22</v>
      </c>
      <c r="M157" s="66"/>
      <c r="N157" s="221" t="s">
        <v>22</v>
      </c>
      <c r="O157" s="222" t="s">
        <v>43</v>
      </c>
      <c r="P157" s="157">
        <f>I157+J157</f>
        <v>21.399999999999999</v>
      </c>
      <c r="Q157" s="157">
        <f>ROUND(I157*H157,2)</f>
        <v>0</v>
      </c>
      <c r="R157" s="157">
        <f>ROUND(J157*H157,2)</f>
        <v>325.27999999999997</v>
      </c>
      <c r="S157" s="223">
        <v>0.085000000000000006</v>
      </c>
      <c r="T157" s="223">
        <f>S157*H157</f>
        <v>1.292</v>
      </c>
      <c r="U157" s="223">
        <v>0</v>
      </c>
      <c r="V157" s="223">
        <f>U157*H157</f>
        <v>0</v>
      </c>
      <c r="W157" s="223">
        <v>0</v>
      </c>
      <c r="X157" s="224">
        <f>W157*H157</f>
        <v>0</v>
      </c>
      <c r="AR157" s="24" t="s">
        <v>160</v>
      </c>
      <c r="AT157" s="24" t="s">
        <v>156</v>
      </c>
      <c r="AU157" s="24" t="s">
        <v>161</v>
      </c>
      <c r="AY157" s="24" t="s">
        <v>152</v>
      </c>
      <c r="BE157" s="225">
        <f>IF(O157="základní",K157,0)</f>
        <v>325.27999999999997</v>
      </c>
      <c r="BF157" s="225">
        <f>IF(O157="snížená",K157,0)</f>
        <v>0</v>
      </c>
      <c r="BG157" s="225">
        <f>IF(O157="zákl. přenesená",K157,0)</f>
        <v>0</v>
      </c>
      <c r="BH157" s="225">
        <f>IF(O157="sníž. přenesená",K157,0)</f>
        <v>0</v>
      </c>
      <c r="BI157" s="225">
        <f>IF(O157="nulová",K157,0)</f>
        <v>0</v>
      </c>
      <c r="BJ157" s="24" t="s">
        <v>81</v>
      </c>
      <c r="BK157" s="225">
        <f>ROUND(P157*H157,2)</f>
        <v>325.27999999999997</v>
      </c>
      <c r="BL157" s="24" t="s">
        <v>160</v>
      </c>
      <c r="BM157" s="24" t="s">
        <v>253</v>
      </c>
    </row>
    <row r="158" s="12" customFormat="1">
      <c r="B158" s="226"/>
      <c r="C158" s="227"/>
      <c r="D158" s="228" t="s">
        <v>163</v>
      </c>
      <c r="E158" s="229" t="s">
        <v>22</v>
      </c>
      <c r="F158" s="230" t="s">
        <v>254</v>
      </c>
      <c r="G158" s="227"/>
      <c r="H158" s="231">
        <v>15.199999999999999</v>
      </c>
      <c r="I158" s="227"/>
      <c r="J158" s="227"/>
      <c r="K158" s="227"/>
      <c r="L158" s="227"/>
      <c r="M158" s="232"/>
      <c r="N158" s="233"/>
      <c r="O158" s="234"/>
      <c r="P158" s="234"/>
      <c r="Q158" s="234"/>
      <c r="R158" s="234"/>
      <c r="S158" s="234"/>
      <c r="T158" s="234"/>
      <c r="U158" s="234"/>
      <c r="V158" s="234"/>
      <c r="W158" s="234"/>
      <c r="X158" s="235"/>
      <c r="AT158" s="236" t="s">
        <v>163</v>
      </c>
      <c r="AU158" s="236" t="s">
        <v>161</v>
      </c>
      <c r="AV158" s="12" t="s">
        <v>83</v>
      </c>
      <c r="AW158" s="12" t="s">
        <v>7</v>
      </c>
      <c r="AX158" s="12" t="s">
        <v>81</v>
      </c>
      <c r="AY158" s="236" t="s">
        <v>152</v>
      </c>
    </row>
    <row r="159" s="11" customFormat="1" ht="22.32" customHeight="1">
      <c r="B159" s="199"/>
      <c r="C159" s="200"/>
      <c r="D159" s="201" t="s">
        <v>73</v>
      </c>
      <c r="E159" s="213" t="s">
        <v>255</v>
      </c>
      <c r="F159" s="213" t="s">
        <v>256</v>
      </c>
      <c r="G159" s="200"/>
      <c r="H159" s="200"/>
      <c r="I159" s="200"/>
      <c r="J159" s="200"/>
      <c r="K159" s="214">
        <f>BK159</f>
        <v>512765.13</v>
      </c>
      <c r="L159" s="200"/>
      <c r="M159" s="204"/>
      <c r="N159" s="205"/>
      <c r="O159" s="206"/>
      <c r="P159" s="206"/>
      <c r="Q159" s="207">
        <f>SUM(Q160:Q170)</f>
        <v>9302.8199999999997</v>
      </c>
      <c r="R159" s="207">
        <f>SUM(R160:R170)</f>
        <v>503462.31</v>
      </c>
      <c r="S159" s="206"/>
      <c r="T159" s="208">
        <f>SUM(T160:T170)</f>
        <v>25.299262999999996</v>
      </c>
      <c r="U159" s="206"/>
      <c r="V159" s="208">
        <f>SUM(V160:V170)</f>
        <v>28.449000000000002</v>
      </c>
      <c r="W159" s="206"/>
      <c r="X159" s="209">
        <f>SUM(X160:X170)</f>
        <v>0</v>
      </c>
      <c r="AR159" s="210" t="s">
        <v>81</v>
      </c>
      <c r="AT159" s="211" t="s">
        <v>73</v>
      </c>
      <c r="AU159" s="211" t="s">
        <v>83</v>
      </c>
      <c r="AY159" s="210" t="s">
        <v>152</v>
      </c>
      <c r="BK159" s="212">
        <f>SUM(BK160:BK170)</f>
        <v>512765.13</v>
      </c>
    </row>
    <row r="160" s="1" customFormat="1" ht="16.5" customHeight="1">
      <c r="B160" s="40"/>
      <c r="C160" s="215" t="s">
        <v>11</v>
      </c>
      <c r="D160" s="215" t="s">
        <v>156</v>
      </c>
      <c r="E160" s="216" t="s">
        <v>257</v>
      </c>
      <c r="F160" s="217" t="s">
        <v>258</v>
      </c>
      <c r="G160" s="218" t="s">
        <v>184</v>
      </c>
      <c r="H160" s="219">
        <v>1889.0029999999999</v>
      </c>
      <c r="I160" s="220">
        <v>0</v>
      </c>
      <c r="J160" s="220">
        <v>265</v>
      </c>
      <c r="K160" s="220">
        <f>ROUND(P160*H160,2)</f>
        <v>500585.79999999999</v>
      </c>
      <c r="L160" s="217" t="s">
        <v>22</v>
      </c>
      <c r="M160" s="66"/>
      <c r="N160" s="221" t="s">
        <v>22</v>
      </c>
      <c r="O160" s="222" t="s">
        <v>43</v>
      </c>
      <c r="P160" s="157">
        <f>I160+J160</f>
        <v>265</v>
      </c>
      <c r="Q160" s="157">
        <f>ROUND(I160*H160,2)</f>
        <v>0</v>
      </c>
      <c r="R160" s="157">
        <f>ROUND(J160*H160,2)</f>
        <v>500585.79999999999</v>
      </c>
      <c r="S160" s="223">
        <v>0.010999999999999999</v>
      </c>
      <c r="T160" s="223">
        <f>S160*H160</f>
        <v>20.779032999999998</v>
      </c>
      <c r="U160" s="223">
        <v>0</v>
      </c>
      <c r="V160" s="223">
        <f>U160*H160</f>
        <v>0</v>
      </c>
      <c r="W160" s="223">
        <v>0</v>
      </c>
      <c r="X160" s="224">
        <f>W160*H160</f>
        <v>0</v>
      </c>
      <c r="AR160" s="24" t="s">
        <v>160</v>
      </c>
      <c r="AT160" s="24" t="s">
        <v>156</v>
      </c>
      <c r="AU160" s="24" t="s">
        <v>161</v>
      </c>
      <c r="AY160" s="24" t="s">
        <v>152</v>
      </c>
      <c r="BE160" s="225">
        <f>IF(O160="základní",K160,0)</f>
        <v>500585.79999999999</v>
      </c>
      <c r="BF160" s="225">
        <f>IF(O160="snížená",K160,0)</f>
        <v>0</v>
      </c>
      <c r="BG160" s="225">
        <f>IF(O160="zákl. přenesená",K160,0)</f>
        <v>0</v>
      </c>
      <c r="BH160" s="225">
        <f>IF(O160="sníž. přenesená",K160,0)</f>
        <v>0</v>
      </c>
      <c r="BI160" s="225">
        <f>IF(O160="nulová",K160,0)</f>
        <v>0</v>
      </c>
      <c r="BJ160" s="24" t="s">
        <v>81</v>
      </c>
      <c r="BK160" s="225">
        <f>ROUND(P160*H160,2)</f>
        <v>500585.79999999999</v>
      </c>
      <c r="BL160" s="24" t="s">
        <v>160</v>
      </c>
      <c r="BM160" s="24" t="s">
        <v>259</v>
      </c>
    </row>
    <row r="161" s="12" customFormat="1">
      <c r="B161" s="226"/>
      <c r="C161" s="227"/>
      <c r="D161" s="228" t="s">
        <v>163</v>
      </c>
      <c r="E161" s="229" t="s">
        <v>22</v>
      </c>
      <c r="F161" s="230" t="s">
        <v>260</v>
      </c>
      <c r="G161" s="227"/>
      <c r="H161" s="231">
        <v>1889.0029999999999</v>
      </c>
      <c r="I161" s="227"/>
      <c r="J161" s="227"/>
      <c r="K161" s="227"/>
      <c r="L161" s="227"/>
      <c r="M161" s="232"/>
      <c r="N161" s="233"/>
      <c r="O161" s="234"/>
      <c r="P161" s="234"/>
      <c r="Q161" s="234"/>
      <c r="R161" s="234"/>
      <c r="S161" s="234"/>
      <c r="T161" s="234"/>
      <c r="U161" s="234"/>
      <c r="V161" s="234"/>
      <c r="W161" s="234"/>
      <c r="X161" s="235"/>
      <c r="AT161" s="236" t="s">
        <v>163</v>
      </c>
      <c r="AU161" s="236" t="s">
        <v>161</v>
      </c>
      <c r="AV161" s="12" t="s">
        <v>83</v>
      </c>
      <c r="AW161" s="12" t="s">
        <v>7</v>
      </c>
      <c r="AX161" s="12" t="s">
        <v>81</v>
      </c>
      <c r="AY161" s="236" t="s">
        <v>152</v>
      </c>
    </row>
    <row r="162" s="1" customFormat="1" ht="38.25" customHeight="1">
      <c r="B162" s="40"/>
      <c r="C162" s="215" t="s">
        <v>261</v>
      </c>
      <c r="D162" s="215" t="s">
        <v>156</v>
      </c>
      <c r="E162" s="216" t="s">
        <v>262</v>
      </c>
      <c r="F162" s="217" t="s">
        <v>263</v>
      </c>
      <c r="G162" s="218" t="s">
        <v>184</v>
      </c>
      <c r="H162" s="219">
        <v>15.805</v>
      </c>
      <c r="I162" s="220">
        <v>0</v>
      </c>
      <c r="J162" s="220">
        <v>182</v>
      </c>
      <c r="K162" s="220">
        <f>ROUND(P162*H162,2)</f>
        <v>2876.5100000000002</v>
      </c>
      <c r="L162" s="217" t="s">
        <v>264</v>
      </c>
      <c r="M162" s="66"/>
      <c r="N162" s="221" t="s">
        <v>22</v>
      </c>
      <c r="O162" s="222" t="s">
        <v>43</v>
      </c>
      <c r="P162" s="157">
        <f>I162+J162</f>
        <v>182</v>
      </c>
      <c r="Q162" s="157">
        <f>ROUND(I162*H162,2)</f>
        <v>0</v>
      </c>
      <c r="R162" s="157">
        <f>ROUND(J162*H162,2)</f>
        <v>2876.5100000000002</v>
      </c>
      <c r="S162" s="223">
        <v>0.28599999999999998</v>
      </c>
      <c r="T162" s="223">
        <f>S162*H162</f>
        <v>4.5202299999999997</v>
      </c>
      <c r="U162" s="223">
        <v>0</v>
      </c>
      <c r="V162" s="223">
        <f>U162*H162</f>
        <v>0</v>
      </c>
      <c r="W162" s="223">
        <v>0</v>
      </c>
      <c r="X162" s="224">
        <f>W162*H162</f>
        <v>0</v>
      </c>
      <c r="AR162" s="24" t="s">
        <v>160</v>
      </c>
      <c r="AT162" s="24" t="s">
        <v>156</v>
      </c>
      <c r="AU162" s="24" t="s">
        <v>161</v>
      </c>
      <c r="AY162" s="24" t="s">
        <v>152</v>
      </c>
      <c r="BE162" s="225">
        <f>IF(O162="základní",K162,0)</f>
        <v>2876.5100000000002</v>
      </c>
      <c r="BF162" s="225">
        <f>IF(O162="snížená",K162,0)</f>
        <v>0</v>
      </c>
      <c r="BG162" s="225">
        <f>IF(O162="zákl. přenesená",K162,0)</f>
        <v>0</v>
      </c>
      <c r="BH162" s="225">
        <f>IF(O162="sníž. přenesená",K162,0)</f>
        <v>0</v>
      </c>
      <c r="BI162" s="225">
        <f>IF(O162="nulová",K162,0)</f>
        <v>0</v>
      </c>
      <c r="BJ162" s="24" t="s">
        <v>81</v>
      </c>
      <c r="BK162" s="225">
        <f>ROUND(P162*H162,2)</f>
        <v>2876.5100000000002</v>
      </c>
      <c r="BL162" s="24" t="s">
        <v>160</v>
      </c>
      <c r="BM162" s="24" t="s">
        <v>265</v>
      </c>
    </row>
    <row r="163" s="13" customFormat="1">
      <c r="B163" s="246"/>
      <c r="C163" s="247"/>
      <c r="D163" s="228" t="s">
        <v>163</v>
      </c>
      <c r="E163" s="248" t="s">
        <v>22</v>
      </c>
      <c r="F163" s="249" t="s">
        <v>266</v>
      </c>
      <c r="G163" s="247"/>
      <c r="H163" s="248" t="s">
        <v>22</v>
      </c>
      <c r="I163" s="247"/>
      <c r="J163" s="247"/>
      <c r="K163" s="247"/>
      <c r="L163" s="247"/>
      <c r="M163" s="250"/>
      <c r="N163" s="251"/>
      <c r="O163" s="252"/>
      <c r="P163" s="252"/>
      <c r="Q163" s="252"/>
      <c r="R163" s="252"/>
      <c r="S163" s="252"/>
      <c r="T163" s="252"/>
      <c r="U163" s="252"/>
      <c r="V163" s="252"/>
      <c r="W163" s="252"/>
      <c r="X163" s="253"/>
      <c r="AT163" s="254" t="s">
        <v>163</v>
      </c>
      <c r="AU163" s="254" t="s">
        <v>161</v>
      </c>
      <c r="AV163" s="13" t="s">
        <v>81</v>
      </c>
      <c r="AW163" s="13" t="s">
        <v>7</v>
      </c>
      <c r="AX163" s="13" t="s">
        <v>74</v>
      </c>
      <c r="AY163" s="254" t="s">
        <v>152</v>
      </c>
    </row>
    <row r="164" s="12" customFormat="1">
      <c r="B164" s="226"/>
      <c r="C164" s="227"/>
      <c r="D164" s="228" t="s">
        <v>163</v>
      </c>
      <c r="E164" s="229" t="s">
        <v>22</v>
      </c>
      <c r="F164" s="230" t="s">
        <v>267</v>
      </c>
      <c r="G164" s="227"/>
      <c r="H164" s="231">
        <v>16.416</v>
      </c>
      <c r="I164" s="227"/>
      <c r="J164" s="227"/>
      <c r="K164" s="227"/>
      <c r="L164" s="227"/>
      <c r="M164" s="232"/>
      <c r="N164" s="233"/>
      <c r="O164" s="234"/>
      <c r="P164" s="234"/>
      <c r="Q164" s="234"/>
      <c r="R164" s="234"/>
      <c r="S164" s="234"/>
      <c r="T164" s="234"/>
      <c r="U164" s="234"/>
      <c r="V164" s="234"/>
      <c r="W164" s="234"/>
      <c r="X164" s="235"/>
      <c r="AT164" s="236" t="s">
        <v>163</v>
      </c>
      <c r="AU164" s="236" t="s">
        <v>161</v>
      </c>
      <c r="AV164" s="12" t="s">
        <v>83</v>
      </c>
      <c r="AW164" s="12" t="s">
        <v>7</v>
      </c>
      <c r="AX164" s="12" t="s">
        <v>74</v>
      </c>
      <c r="AY164" s="236" t="s">
        <v>152</v>
      </c>
    </row>
    <row r="165" s="12" customFormat="1">
      <c r="B165" s="226"/>
      <c r="C165" s="227"/>
      <c r="D165" s="228" t="s">
        <v>163</v>
      </c>
      <c r="E165" s="229" t="s">
        <v>22</v>
      </c>
      <c r="F165" s="230" t="s">
        <v>268</v>
      </c>
      <c r="G165" s="227"/>
      <c r="H165" s="231">
        <v>-0.61099999999999999</v>
      </c>
      <c r="I165" s="227"/>
      <c r="J165" s="227"/>
      <c r="K165" s="227"/>
      <c r="L165" s="227"/>
      <c r="M165" s="232"/>
      <c r="N165" s="233"/>
      <c r="O165" s="234"/>
      <c r="P165" s="234"/>
      <c r="Q165" s="234"/>
      <c r="R165" s="234"/>
      <c r="S165" s="234"/>
      <c r="T165" s="234"/>
      <c r="U165" s="234"/>
      <c r="V165" s="234"/>
      <c r="W165" s="234"/>
      <c r="X165" s="235"/>
      <c r="AT165" s="236" t="s">
        <v>163</v>
      </c>
      <c r="AU165" s="236" t="s">
        <v>161</v>
      </c>
      <c r="AV165" s="12" t="s">
        <v>83</v>
      </c>
      <c r="AW165" s="12" t="s">
        <v>7</v>
      </c>
      <c r="AX165" s="12" t="s">
        <v>74</v>
      </c>
      <c r="AY165" s="236" t="s">
        <v>152</v>
      </c>
    </row>
    <row r="166" s="14" customFormat="1">
      <c r="B166" s="255"/>
      <c r="C166" s="256"/>
      <c r="D166" s="228" t="s">
        <v>163</v>
      </c>
      <c r="E166" s="257" t="s">
        <v>22</v>
      </c>
      <c r="F166" s="258" t="s">
        <v>226</v>
      </c>
      <c r="G166" s="256"/>
      <c r="H166" s="259">
        <v>15.805</v>
      </c>
      <c r="I166" s="256"/>
      <c r="J166" s="256"/>
      <c r="K166" s="256"/>
      <c r="L166" s="256"/>
      <c r="M166" s="260"/>
      <c r="N166" s="261"/>
      <c r="O166" s="262"/>
      <c r="P166" s="262"/>
      <c r="Q166" s="262"/>
      <c r="R166" s="262"/>
      <c r="S166" s="262"/>
      <c r="T166" s="262"/>
      <c r="U166" s="262"/>
      <c r="V166" s="262"/>
      <c r="W166" s="262"/>
      <c r="X166" s="263"/>
      <c r="AT166" s="264" t="s">
        <v>163</v>
      </c>
      <c r="AU166" s="264" t="s">
        <v>161</v>
      </c>
      <c r="AV166" s="14" t="s">
        <v>160</v>
      </c>
      <c r="AW166" s="14" t="s">
        <v>7</v>
      </c>
      <c r="AX166" s="14" t="s">
        <v>81</v>
      </c>
      <c r="AY166" s="264" t="s">
        <v>152</v>
      </c>
    </row>
    <row r="167" s="1" customFormat="1" ht="16.5" customHeight="1">
      <c r="B167" s="40"/>
      <c r="C167" s="237" t="s">
        <v>269</v>
      </c>
      <c r="D167" s="237" t="s">
        <v>188</v>
      </c>
      <c r="E167" s="238" t="s">
        <v>270</v>
      </c>
      <c r="F167" s="239" t="s">
        <v>271</v>
      </c>
      <c r="G167" s="240" t="s">
        <v>191</v>
      </c>
      <c r="H167" s="241">
        <v>28.449000000000002</v>
      </c>
      <c r="I167" s="242">
        <v>327</v>
      </c>
      <c r="J167" s="243"/>
      <c r="K167" s="242">
        <f>ROUND(P167*H167,2)</f>
        <v>9302.8199999999997</v>
      </c>
      <c r="L167" s="239" t="s">
        <v>264</v>
      </c>
      <c r="M167" s="244"/>
      <c r="N167" s="245" t="s">
        <v>22</v>
      </c>
      <c r="O167" s="222" t="s">
        <v>43</v>
      </c>
      <c r="P167" s="157">
        <f>I167+J167</f>
        <v>327</v>
      </c>
      <c r="Q167" s="157">
        <f>ROUND(I167*H167,2)</f>
        <v>9302.8199999999997</v>
      </c>
      <c r="R167" s="157">
        <f>ROUND(J167*H167,2)</f>
        <v>0</v>
      </c>
      <c r="S167" s="223">
        <v>0</v>
      </c>
      <c r="T167" s="223">
        <f>S167*H167</f>
        <v>0</v>
      </c>
      <c r="U167" s="223">
        <v>1</v>
      </c>
      <c r="V167" s="223">
        <f>U167*H167</f>
        <v>28.449000000000002</v>
      </c>
      <c r="W167" s="223">
        <v>0</v>
      </c>
      <c r="X167" s="224">
        <f>W167*H167</f>
        <v>0</v>
      </c>
      <c r="AR167" s="24" t="s">
        <v>193</v>
      </c>
      <c r="AT167" s="24" t="s">
        <v>188</v>
      </c>
      <c r="AU167" s="24" t="s">
        <v>161</v>
      </c>
      <c r="AY167" s="24" t="s">
        <v>152</v>
      </c>
      <c r="BE167" s="225">
        <f>IF(O167="základní",K167,0)</f>
        <v>9302.8199999999997</v>
      </c>
      <c r="BF167" s="225">
        <f>IF(O167="snížená",K167,0)</f>
        <v>0</v>
      </c>
      <c r="BG167" s="225">
        <f>IF(O167="zákl. přenesená",K167,0)</f>
        <v>0</v>
      </c>
      <c r="BH167" s="225">
        <f>IF(O167="sníž. přenesená",K167,0)</f>
        <v>0</v>
      </c>
      <c r="BI167" s="225">
        <f>IF(O167="nulová",K167,0)</f>
        <v>0</v>
      </c>
      <c r="BJ167" s="24" t="s">
        <v>81</v>
      </c>
      <c r="BK167" s="225">
        <f>ROUND(P167*H167,2)</f>
        <v>9302.8199999999997</v>
      </c>
      <c r="BL167" s="24" t="s">
        <v>160</v>
      </c>
      <c r="BM167" s="24" t="s">
        <v>272</v>
      </c>
    </row>
    <row r="168" s="13" customFormat="1">
      <c r="B168" s="246"/>
      <c r="C168" s="247"/>
      <c r="D168" s="228" t="s">
        <v>163</v>
      </c>
      <c r="E168" s="248" t="s">
        <v>22</v>
      </c>
      <c r="F168" s="249" t="s">
        <v>266</v>
      </c>
      <c r="G168" s="247"/>
      <c r="H168" s="248" t="s">
        <v>22</v>
      </c>
      <c r="I168" s="247"/>
      <c r="J168" s="247"/>
      <c r="K168" s="247"/>
      <c r="L168" s="247"/>
      <c r="M168" s="250"/>
      <c r="N168" s="251"/>
      <c r="O168" s="252"/>
      <c r="P168" s="252"/>
      <c r="Q168" s="252"/>
      <c r="R168" s="252"/>
      <c r="S168" s="252"/>
      <c r="T168" s="252"/>
      <c r="U168" s="252"/>
      <c r="V168" s="252"/>
      <c r="W168" s="252"/>
      <c r="X168" s="253"/>
      <c r="AT168" s="254" t="s">
        <v>163</v>
      </c>
      <c r="AU168" s="254" t="s">
        <v>161</v>
      </c>
      <c r="AV168" s="13" t="s">
        <v>81</v>
      </c>
      <c r="AW168" s="13" t="s">
        <v>7</v>
      </c>
      <c r="AX168" s="13" t="s">
        <v>74</v>
      </c>
      <c r="AY168" s="254" t="s">
        <v>152</v>
      </c>
    </row>
    <row r="169" s="12" customFormat="1">
      <c r="B169" s="226"/>
      <c r="C169" s="227"/>
      <c r="D169" s="228" t="s">
        <v>163</v>
      </c>
      <c r="E169" s="229" t="s">
        <v>22</v>
      </c>
      <c r="F169" s="230" t="s">
        <v>273</v>
      </c>
      <c r="G169" s="227"/>
      <c r="H169" s="231">
        <v>28.449000000000002</v>
      </c>
      <c r="I169" s="227"/>
      <c r="J169" s="227"/>
      <c r="K169" s="227"/>
      <c r="L169" s="227"/>
      <c r="M169" s="232"/>
      <c r="N169" s="233"/>
      <c r="O169" s="234"/>
      <c r="P169" s="234"/>
      <c r="Q169" s="234"/>
      <c r="R169" s="234"/>
      <c r="S169" s="234"/>
      <c r="T169" s="234"/>
      <c r="U169" s="234"/>
      <c r="V169" s="234"/>
      <c r="W169" s="234"/>
      <c r="X169" s="235"/>
      <c r="AT169" s="236" t="s">
        <v>163</v>
      </c>
      <c r="AU169" s="236" t="s">
        <v>161</v>
      </c>
      <c r="AV169" s="12" t="s">
        <v>83</v>
      </c>
      <c r="AW169" s="12" t="s">
        <v>7</v>
      </c>
      <c r="AX169" s="12" t="s">
        <v>74</v>
      </c>
      <c r="AY169" s="236" t="s">
        <v>152</v>
      </c>
    </row>
    <row r="170" s="14" customFormat="1">
      <c r="B170" s="255"/>
      <c r="C170" s="256"/>
      <c r="D170" s="228" t="s">
        <v>163</v>
      </c>
      <c r="E170" s="257" t="s">
        <v>22</v>
      </c>
      <c r="F170" s="258" t="s">
        <v>226</v>
      </c>
      <c r="G170" s="256"/>
      <c r="H170" s="259">
        <v>28.449000000000002</v>
      </c>
      <c r="I170" s="256"/>
      <c r="J170" s="256"/>
      <c r="K170" s="256"/>
      <c r="L170" s="256"/>
      <c r="M170" s="260"/>
      <c r="N170" s="261"/>
      <c r="O170" s="262"/>
      <c r="P170" s="262"/>
      <c r="Q170" s="262"/>
      <c r="R170" s="262"/>
      <c r="S170" s="262"/>
      <c r="T170" s="262"/>
      <c r="U170" s="262"/>
      <c r="V170" s="262"/>
      <c r="W170" s="262"/>
      <c r="X170" s="263"/>
      <c r="AT170" s="264" t="s">
        <v>163</v>
      </c>
      <c r="AU170" s="264" t="s">
        <v>161</v>
      </c>
      <c r="AV170" s="14" t="s">
        <v>160</v>
      </c>
      <c r="AW170" s="14" t="s">
        <v>7</v>
      </c>
      <c r="AX170" s="14" t="s">
        <v>81</v>
      </c>
      <c r="AY170" s="264" t="s">
        <v>152</v>
      </c>
    </row>
    <row r="171" s="11" customFormat="1" ht="22.32" customHeight="1">
      <c r="B171" s="199"/>
      <c r="C171" s="200"/>
      <c r="D171" s="201" t="s">
        <v>73</v>
      </c>
      <c r="E171" s="213" t="s">
        <v>274</v>
      </c>
      <c r="F171" s="213" t="s">
        <v>275</v>
      </c>
      <c r="G171" s="200"/>
      <c r="H171" s="200"/>
      <c r="I171" s="200"/>
      <c r="J171" s="200"/>
      <c r="K171" s="214">
        <f>BK171</f>
        <v>378866.69</v>
      </c>
      <c r="L171" s="200"/>
      <c r="M171" s="204"/>
      <c r="N171" s="205"/>
      <c r="O171" s="206"/>
      <c r="P171" s="206"/>
      <c r="Q171" s="207">
        <f>SUM(Q172:Q175)</f>
        <v>351853.95000000001</v>
      </c>
      <c r="R171" s="207">
        <f>SUM(R172:R175)</f>
        <v>27012.740000000002</v>
      </c>
      <c r="S171" s="206"/>
      <c r="T171" s="208">
        <f>SUM(T172:T175)</f>
        <v>17.001026999999997</v>
      </c>
      <c r="U171" s="206"/>
      <c r="V171" s="208">
        <f>SUM(V172:V175)</f>
        <v>0</v>
      </c>
      <c r="W171" s="206"/>
      <c r="X171" s="209">
        <f>SUM(X172:X175)</f>
        <v>0</v>
      </c>
      <c r="AR171" s="210" t="s">
        <v>81</v>
      </c>
      <c r="AT171" s="211" t="s">
        <v>73</v>
      </c>
      <c r="AU171" s="211" t="s">
        <v>83</v>
      </c>
      <c r="AY171" s="210" t="s">
        <v>152</v>
      </c>
      <c r="BK171" s="212">
        <f>SUM(BK172:BK175)</f>
        <v>378866.69</v>
      </c>
    </row>
    <row r="172" s="1" customFormat="1" ht="16.5" customHeight="1">
      <c r="B172" s="40"/>
      <c r="C172" s="215" t="s">
        <v>255</v>
      </c>
      <c r="D172" s="215" t="s">
        <v>156</v>
      </c>
      <c r="E172" s="216" t="s">
        <v>276</v>
      </c>
      <c r="F172" s="217" t="s">
        <v>277</v>
      </c>
      <c r="G172" s="218" t="s">
        <v>184</v>
      </c>
      <c r="H172" s="219">
        <v>1889.0029999999999</v>
      </c>
      <c r="I172" s="220">
        <v>0</v>
      </c>
      <c r="J172" s="220">
        <v>14.300000000000001</v>
      </c>
      <c r="K172" s="220">
        <f>ROUND(P172*H172,2)</f>
        <v>27012.740000000002</v>
      </c>
      <c r="L172" s="217" t="s">
        <v>22</v>
      </c>
      <c r="M172" s="66"/>
      <c r="N172" s="221" t="s">
        <v>22</v>
      </c>
      <c r="O172" s="222" t="s">
        <v>43</v>
      </c>
      <c r="P172" s="157">
        <f>I172+J172</f>
        <v>14.300000000000001</v>
      </c>
      <c r="Q172" s="157">
        <f>ROUND(I172*H172,2)</f>
        <v>0</v>
      </c>
      <c r="R172" s="157">
        <f>ROUND(J172*H172,2)</f>
        <v>27012.740000000002</v>
      </c>
      <c r="S172" s="223">
        <v>0.0089999999999999993</v>
      </c>
      <c r="T172" s="223">
        <f>S172*H172</f>
        <v>17.001026999999997</v>
      </c>
      <c r="U172" s="223">
        <v>0</v>
      </c>
      <c r="V172" s="223">
        <f>U172*H172</f>
        <v>0</v>
      </c>
      <c r="W172" s="223">
        <v>0</v>
      </c>
      <c r="X172" s="224">
        <f>W172*H172</f>
        <v>0</v>
      </c>
      <c r="AR172" s="24" t="s">
        <v>160</v>
      </c>
      <c r="AT172" s="24" t="s">
        <v>156</v>
      </c>
      <c r="AU172" s="24" t="s">
        <v>161</v>
      </c>
      <c r="AY172" s="24" t="s">
        <v>152</v>
      </c>
      <c r="BE172" s="225">
        <f>IF(O172="základní",K172,0)</f>
        <v>27012.740000000002</v>
      </c>
      <c r="BF172" s="225">
        <f>IF(O172="snížená",K172,0)</f>
        <v>0</v>
      </c>
      <c r="BG172" s="225">
        <f>IF(O172="zákl. přenesená",K172,0)</f>
        <v>0</v>
      </c>
      <c r="BH172" s="225">
        <f>IF(O172="sníž. přenesená",K172,0)</f>
        <v>0</v>
      </c>
      <c r="BI172" s="225">
        <f>IF(O172="nulová",K172,0)</f>
        <v>0</v>
      </c>
      <c r="BJ172" s="24" t="s">
        <v>81</v>
      </c>
      <c r="BK172" s="225">
        <f>ROUND(P172*H172,2)</f>
        <v>27012.740000000002</v>
      </c>
      <c r="BL172" s="24" t="s">
        <v>160</v>
      </c>
      <c r="BM172" s="24" t="s">
        <v>278</v>
      </c>
    </row>
    <row r="173" s="12" customFormat="1">
      <c r="B173" s="226"/>
      <c r="C173" s="227"/>
      <c r="D173" s="228" t="s">
        <v>163</v>
      </c>
      <c r="E173" s="229" t="s">
        <v>22</v>
      </c>
      <c r="F173" s="230" t="s">
        <v>279</v>
      </c>
      <c r="G173" s="227"/>
      <c r="H173" s="231">
        <v>1889.0029999999999</v>
      </c>
      <c r="I173" s="227"/>
      <c r="J173" s="227"/>
      <c r="K173" s="227"/>
      <c r="L173" s="227"/>
      <c r="M173" s="232"/>
      <c r="N173" s="233"/>
      <c r="O173" s="234"/>
      <c r="P173" s="234"/>
      <c r="Q173" s="234"/>
      <c r="R173" s="234"/>
      <c r="S173" s="234"/>
      <c r="T173" s="234"/>
      <c r="U173" s="234"/>
      <c r="V173" s="234"/>
      <c r="W173" s="234"/>
      <c r="X173" s="235"/>
      <c r="AT173" s="236" t="s">
        <v>163</v>
      </c>
      <c r="AU173" s="236" t="s">
        <v>161</v>
      </c>
      <c r="AV173" s="12" t="s">
        <v>83</v>
      </c>
      <c r="AW173" s="12" t="s">
        <v>7</v>
      </c>
      <c r="AX173" s="12" t="s">
        <v>81</v>
      </c>
      <c r="AY173" s="236" t="s">
        <v>152</v>
      </c>
    </row>
    <row r="174" s="1" customFormat="1" ht="16.5" customHeight="1">
      <c r="B174" s="40"/>
      <c r="C174" s="215" t="s">
        <v>274</v>
      </c>
      <c r="D174" s="215" t="s">
        <v>156</v>
      </c>
      <c r="E174" s="216" t="s">
        <v>280</v>
      </c>
      <c r="F174" s="217" t="s">
        <v>281</v>
      </c>
      <c r="G174" s="218" t="s">
        <v>191</v>
      </c>
      <c r="H174" s="219">
        <v>2345.6930000000002</v>
      </c>
      <c r="I174" s="220">
        <v>150</v>
      </c>
      <c r="J174" s="220">
        <v>0</v>
      </c>
      <c r="K174" s="220">
        <f>ROUND(P174*H174,2)</f>
        <v>351853.95000000001</v>
      </c>
      <c r="L174" s="217" t="s">
        <v>22</v>
      </c>
      <c r="M174" s="66"/>
      <c r="N174" s="221" t="s">
        <v>22</v>
      </c>
      <c r="O174" s="222" t="s">
        <v>43</v>
      </c>
      <c r="P174" s="157">
        <f>I174+J174</f>
        <v>150</v>
      </c>
      <c r="Q174" s="157">
        <f>ROUND(I174*H174,2)</f>
        <v>351853.95000000001</v>
      </c>
      <c r="R174" s="157">
        <f>ROUND(J174*H174,2)</f>
        <v>0</v>
      </c>
      <c r="S174" s="223">
        <v>0</v>
      </c>
      <c r="T174" s="223">
        <f>S174*H174</f>
        <v>0</v>
      </c>
      <c r="U174" s="223">
        <v>0</v>
      </c>
      <c r="V174" s="223">
        <f>U174*H174</f>
        <v>0</v>
      </c>
      <c r="W174" s="223">
        <v>0</v>
      </c>
      <c r="X174" s="224">
        <f>W174*H174</f>
        <v>0</v>
      </c>
      <c r="AR174" s="24" t="s">
        <v>160</v>
      </c>
      <c r="AT174" s="24" t="s">
        <v>156</v>
      </c>
      <c r="AU174" s="24" t="s">
        <v>161</v>
      </c>
      <c r="AY174" s="24" t="s">
        <v>152</v>
      </c>
      <c r="BE174" s="225">
        <f>IF(O174="základní",K174,0)</f>
        <v>351853.95000000001</v>
      </c>
      <c r="BF174" s="225">
        <f>IF(O174="snížená",K174,0)</f>
        <v>0</v>
      </c>
      <c r="BG174" s="225">
        <f>IF(O174="zákl. přenesená",K174,0)</f>
        <v>0</v>
      </c>
      <c r="BH174" s="225">
        <f>IF(O174="sníž. přenesená",K174,0)</f>
        <v>0</v>
      </c>
      <c r="BI174" s="225">
        <f>IF(O174="nulová",K174,0)</f>
        <v>0</v>
      </c>
      <c r="BJ174" s="24" t="s">
        <v>81</v>
      </c>
      <c r="BK174" s="225">
        <f>ROUND(P174*H174,2)</f>
        <v>351853.95000000001</v>
      </c>
      <c r="BL174" s="24" t="s">
        <v>160</v>
      </c>
      <c r="BM174" s="24" t="s">
        <v>282</v>
      </c>
    </row>
    <row r="175" s="12" customFormat="1">
      <c r="B175" s="226"/>
      <c r="C175" s="227"/>
      <c r="D175" s="228" t="s">
        <v>163</v>
      </c>
      <c r="E175" s="229" t="s">
        <v>22</v>
      </c>
      <c r="F175" s="230" t="s">
        <v>283</v>
      </c>
      <c r="G175" s="227"/>
      <c r="H175" s="231">
        <v>2345.6930000000002</v>
      </c>
      <c r="I175" s="227"/>
      <c r="J175" s="227"/>
      <c r="K175" s="227"/>
      <c r="L175" s="227"/>
      <c r="M175" s="232"/>
      <c r="N175" s="233"/>
      <c r="O175" s="234"/>
      <c r="P175" s="234"/>
      <c r="Q175" s="234"/>
      <c r="R175" s="234"/>
      <c r="S175" s="234"/>
      <c r="T175" s="234"/>
      <c r="U175" s="234"/>
      <c r="V175" s="234"/>
      <c r="W175" s="234"/>
      <c r="X175" s="235"/>
      <c r="AT175" s="236" t="s">
        <v>163</v>
      </c>
      <c r="AU175" s="236" t="s">
        <v>161</v>
      </c>
      <c r="AV175" s="12" t="s">
        <v>83</v>
      </c>
      <c r="AW175" s="12" t="s">
        <v>7</v>
      </c>
      <c r="AX175" s="12" t="s">
        <v>81</v>
      </c>
      <c r="AY175" s="236" t="s">
        <v>152</v>
      </c>
    </row>
    <row r="176" s="11" customFormat="1" ht="29.88" customHeight="1">
      <c r="B176" s="199"/>
      <c r="C176" s="200"/>
      <c r="D176" s="201" t="s">
        <v>73</v>
      </c>
      <c r="E176" s="213" t="s">
        <v>284</v>
      </c>
      <c r="F176" s="213" t="s">
        <v>285</v>
      </c>
      <c r="G176" s="200"/>
      <c r="H176" s="200"/>
      <c r="I176" s="200"/>
      <c r="J176" s="200"/>
      <c r="K176" s="214">
        <f>BK176</f>
        <v>201699.54000000001</v>
      </c>
      <c r="L176" s="200"/>
      <c r="M176" s="204"/>
      <c r="N176" s="205"/>
      <c r="O176" s="206"/>
      <c r="P176" s="206"/>
      <c r="Q176" s="207">
        <f>SUM(Q177:Q214)</f>
        <v>19118.650000000001</v>
      </c>
      <c r="R176" s="207">
        <f>SUM(R177:R214)</f>
        <v>182580.89000000001</v>
      </c>
      <c r="S176" s="206"/>
      <c r="T176" s="208">
        <f>SUM(T177:T214)</f>
        <v>38.997523000000008</v>
      </c>
      <c r="U176" s="206"/>
      <c r="V176" s="208">
        <f>SUM(V177:V214)</f>
        <v>14.802134369999999</v>
      </c>
      <c r="W176" s="206"/>
      <c r="X176" s="209">
        <f>SUM(X177:X214)</f>
        <v>0</v>
      </c>
      <c r="AR176" s="210" t="s">
        <v>81</v>
      </c>
      <c r="AT176" s="211" t="s">
        <v>73</v>
      </c>
      <c r="AU176" s="211" t="s">
        <v>81</v>
      </c>
      <c r="AY176" s="210" t="s">
        <v>152</v>
      </c>
      <c r="BK176" s="212">
        <f>SUM(BK177:BK214)</f>
        <v>201699.54000000001</v>
      </c>
    </row>
    <row r="177" s="1" customFormat="1" ht="16.5" customHeight="1">
      <c r="B177" s="40"/>
      <c r="C177" s="215" t="s">
        <v>286</v>
      </c>
      <c r="D177" s="215" t="s">
        <v>156</v>
      </c>
      <c r="E177" s="216" t="s">
        <v>287</v>
      </c>
      <c r="F177" s="217" t="s">
        <v>288</v>
      </c>
      <c r="G177" s="218" t="s">
        <v>184</v>
      </c>
      <c r="H177" s="219">
        <v>4.4630000000000001</v>
      </c>
      <c r="I177" s="220">
        <v>2398.1799999999998</v>
      </c>
      <c r="J177" s="220">
        <v>131.82000000000016</v>
      </c>
      <c r="K177" s="220">
        <f>ROUND(P177*H177,2)</f>
        <v>11291.389999999999</v>
      </c>
      <c r="L177" s="217" t="s">
        <v>22</v>
      </c>
      <c r="M177" s="66"/>
      <c r="N177" s="221" t="s">
        <v>22</v>
      </c>
      <c r="O177" s="222" t="s">
        <v>43</v>
      </c>
      <c r="P177" s="157">
        <f>I177+J177</f>
        <v>2530</v>
      </c>
      <c r="Q177" s="157">
        <f>ROUND(I177*H177,2)</f>
        <v>10703.08</v>
      </c>
      <c r="R177" s="157">
        <f>ROUND(J177*H177,2)</f>
        <v>588.30999999999995</v>
      </c>
      <c r="S177" s="223">
        <v>0.58399999999999996</v>
      </c>
      <c r="T177" s="223">
        <f>S177*H177</f>
        <v>2.606392</v>
      </c>
      <c r="U177" s="223">
        <v>2.45329</v>
      </c>
      <c r="V177" s="223">
        <f>U177*H177</f>
        <v>10.949033269999999</v>
      </c>
      <c r="W177" s="223">
        <v>0</v>
      </c>
      <c r="X177" s="224">
        <f>W177*H177</f>
        <v>0</v>
      </c>
      <c r="AR177" s="24" t="s">
        <v>160</v>
      </c>
      <c r="AT177" s="24" t="s">
        <v>156</v>
      </c>
      <c r="AU177" s="24" t="s">
        <v>83</v>
      </c>
      <c r="AY177" s="24" t="s">
        <v>152</v>
      </c>
      <c r="BE177" s="225">
        <f>IF(O177="základní",K177,0)</f>
        <v>11291.389999999999</v>
      </c>
      <c r="BF177" s="225">
        <f>IF(O177="snížená",K177,0)</f>
        <v>0</v>
      </c>
      <c r="BG177" s="225">
        <f>IF(O177="zákl. přenesená",K177,0)</f>
        <v>0</v>
      </c>
      <c r="BH177" s="225">
        <f>IF(O177="sníž. přenesená",K177,0)</f>
        <v>0</v>
      </c>
      <c r="BI177" s="225">
        <f>IF(O177="nulová",K177,0)</f>
        <v>0</v>
      </c>
      <c r="BJ177" s="24" t="s">
        <v>81</v>
      </c>
      <c r="BK177" s="225">
        <f>ROUND(P177*H177,2)</f>
        <v>11291.389999999999</v>
      </c>
      <c r="BL177" s="24" t="s">
        <v>160</v>
      </c>
      <c r="BM177" s="24" t="s">
        <v>289</v>
      </c>
    </row>
    <row r="178" s="13" customFormat="1">
      <c r="B178" s="246"/>
      <c r="C178" s="247"/>
      <c r="D178" s="228" t="s">
        <v>163</v>
      </c>
      <c r="E178" s="248" t="s">
        <v>22</v>
      </c>
      <c r="F178" s="249" t="s">
        <v>212</v>
      </c>
      <c r="G178" s="247"/>
      <c r="H178" s="248" t="s">
        <v>22</v>
      </c>
      <c r="I178" s="247"/>
      <c r="J178" s="247"/>
      <c r="K178" s="247"/>
      <c r="L178" s="247"/>
      <c r="M178" s="250"/>
      <c r="N178" s="251"/>
      <c r="O178" s="252"/>
      <c r="P178" s="252"/>
      <c r="Q178" s="252"/>
      <c r="R178" s="252"/>
      <c r="S178" s="252"/>
      <c r="T178" s="252"/>
      <c r="U178" s="252"/>
      <c r="V178" s="252"/>
      <c r="W178" s="252"/>
      <c r="X178" s="253"/>
      <c r="AT178" s="254" t="s">
        <v>163</v>
      </c>
      <c r="AU178" s="254" t="s">
        <v>83</v>
      </c>
      <c r="AV178" s="13" t="s">
        <v>81</v>
      </c>
      <c r="AW178" s="13" t="s">
        <v>7</v>
      </c>
      <c r="AX178" s="13" t="s">
        <v>74</v>
      </c>
      <c r="AY178" s="254" t="s">
        <v>152</v>
      </c>
    </row>
    <row r="179" s="12" customFormat="1">
      <c r="B179" s="226"/>
      <c r="C179" s="227"/>
      <c r="D179" s="228" t="s">
        <v>163</v>
      </c>
      <c r="E179" s="229" t="s">
        <v>22</v>
      </c>
      <c r="F179" s="230" t="s">
        <v>213</v>
      </c>
      <c r="G179" s="227"/>
      <c r="H179" s="231">
        <v>1.28</v>
      </c>
      <c r="I179" s="227"/>
      <c r="J179" s="227"/>
      <c r="K179" s="227"/>
      <c r="L179" s="227"/>
      <c r="M179" s="232"/>
      <c r="N179" s="233"/>
      <c r="O179" s="234"/>
      <c r="P179" s="234"/>
      <c r="Q179" s="234"/>
      <c r="R179" s="234"/>
      <c r="S179" s="234"/>
      <c r="T179" s="234"/>
      <c r="U179" s="234"/>
      <c r="V179" s="234"/>
      <c r="W179" s="234"/>
      <c r="X179" s="235"/>
      <c r="AT179" s="236" t="s">
        <v>163</v>
      </c>
      <c r="AU179" s="236" t="s">
        <v>83</v>
      </c>
      <c r="AV179" s="12" t="s">
        <v>83</v>
      </c>
      <c r="AW179" s="12" t="s">
        <v>7</v>
      </c>
      <c r="AX179" s="12" t="s">
        <v>74</v>
      </c>
      <c r="AY179" s="236" t="s">
        <v>152</v>
      </c>
    </row>
    <row r="180" s="13" customFormat="1">
      <c r="B180" s="246"/>
      <c r="C180" s="247"/>
      <c r="D180" s="228" t="s">
        <v>163</v>
      </c>
      <c r="E180" s="248" t="s">
        <v>22</v>
      </c>
      <c r="F180" s="249" t="s">
        <v>214</v>
      </c>
      <c r="G180" s="247"/>
      <c r="H180" s="248" t="s">
        <v>22</v>
      </c>
      <c r="I180" s="247"/>
      <c r="J180" s="247"/>
      <c r="K180" s="247"/>
      <c r="L180" s="247"/>
      <c r="M180" s="250"/>
      <c r="N180" s="251"/>
      <c r="O180" s="252"/>
      <c r="P180" s="252"/>
      <c r="Q180" s="252"/>
      <c r="R180" s="252"/>
      <c r="S180" s="252"/>
      <c r="T180" s="252"/>
      <c r="U180" s="252"/>
      <c r="V180" s="252"/>
      <c r="W180" s="252"/>
      <c r="X180" s="253"/>
      <c r="AT180" s="254" t="s">
        <v>163</v>
      </c>
      <c r="AU180" s="254" t="s">
        <v>83</v>
      </c>
      <c r="AV180" s="13" t="s">
        <v>81</v>
      </c>
      <c r="AW180" s="13" t="s">
        <v>7</v>
      </c>
      <c r="AX180" s="13" t="s">
        <v>74</v>
      </c>
      <c r="AY180" s="254" t="s">
        <v>152</v>
      </c>
    </row>
    <row r="181" s="12" customFormat="1">
      <c r="B181" s="226"/>
      <c r="C181" s="227"/>
      <c r="D181" s="228" t="s">
        <v>163</v>
      </c>
      <c r="E181" s="229" t="s">
        <v>22</v>
      </c>
      <c r="F181" s="230" t="s">
        <v>215</v>
      </c>
      <c r="G181" s="227"/>
      <c r="H181" s="231">
        <v>0.28799999999999998</v>
      </c>
      <c r="I181" s="227"/>
      <c r="J181" s="227"/>
      <c r="K181" s="227"/>
      <c r="L181" s="227"/>
      <c r="M181" s="232"/>
      <c r="N181" s="233"/>
      <c r="O181" s="234"/>
      <c r="P181" s="234"/>
      <c r="Q181" s="234"/>
      <c r="R181" s="234"/>
      <c r="S181" s="234"/>
      <c r="T181" s="234"/>
      <c r="U181" s="234"/>
      <c r="V181" s="234"/>
      <c r="W181" s="234"/>
      <c r="X181" s="235"/>
      <c r="AT181" s="236" t="s">
        <v>163</v>
      </c>
      <c r="AU181" s="236" t="s">
        <v>83</v>
      </c>
      <c r="AV181" s="12" t="s">
        <v>83</v>
      </c>
      <c r="AW181" s="12" t="s">
        <v>7</v>
      </c>
      <c r="AX181" s="12" t="s">
        <v>74</v>
      </c>
      <c r="AY181" s="236" t="s">
        <v>152</v>
      </c>
    </row>
    <row r="182" s="13" customFormat="1">
      <c r="B182" s="246"/>
      <c r="C182" s="247"/>
      <c r="D182" s="228" t="s">
        <v>163</v>
      </c>
      <c r="E182" s="248" t="s">
        <v>22</v>
      </c>
      <c r="F182" s="249" t="s">
        <v>216</v>
      </c>
      <c r="G182" s="247"/>
      <c r="H182" s="248" t="s">
        <v>22</v>
      </c>
      <c r="I182" s="247"/>
      <c r="J182" s="247"/>
      <c r="K182" s="247"/>
      <c r="L182" s="247"/>
      <c r="M182" s="250"/>
      <c r="N182" s="251"/>
      <c r="O182" s="252"/>
      <c r="P182" s="252"/>
      <c r="Q182" s="252"/>
      <c r="R182" s="252"/>
      <c r="S182" s="252"/>
      <c r="T182" s="252"/>
      <c r="U182" s="252"/>
      <c r="V182" s="252"/>
      <c r="W182" s="252"/>
      <c r="X182" s="253"/>
      <c r="AT182" s="254" t="s">
        <v>163</v>
      </c>
      <c r="AU182" s="254" t="s">
        <v>83</v>
      </c>
      <c r="AV182" s="13" t="s">
        <v>81</v>
      </c>
      <c r="AW182" s="13" t="s">
        <v>7</v>
      </c>
      <c r="AX182" s="13" t="s">
        <v>74</v>
      </c>
      <c r="AY182" s="254" t="s">
        <v>152</v>
      </c>
    </row>
    <row r="183" s="12" customFormat="1">
      <c r="B183" s="226"/>
      <c r="C183" s="227"/>
      <c r="D183" s="228" t="s">
        <v>163</v>
      </c>
      <c r="E183" s="229" t="s">
        <v>22</v>
      </c>
      <c r="F183" s="230" t="s">
        <v>290</v>
      </c>
      <c r="G183" s="227"/>
      <c r="H183" s="231">
        <v>0.42899999999999999</v>
      </c>
      <c r="I183" s="227"/>
      <c r="J183" s="227"/>
      <c r="K183" s="227"/>
      <c r="L183" s="227"/>
      <c r="M183" s="232"/>
      <c r="N183" s="233"/>
      <c r="O183" s="234"/>
      <c r="P183" s="234"/>
      <c r="Q183" s="234"/>
      <c r="R183" s="234"/>
      <c r="S183" s="234"/>
      <c r="T183" s="234"/>
      <c r="U183" s="234"/>
      <c r="V183" s="234"/>
      <c r="W183" s="234"/>
      <c r="X183" s="235"/>
      <c r="AT183" s="236" t="s">
        <v>163</v>
      </c>
      <c r="AU183" s="236" t="s">
        <v>83</v>
      </c>
      <c r="AV183" s="12" t="s">
        <v>83</v>
      </c>
      <c r="AW183" s="12" t="s">
        <v>7</v>
      </c>
      <c r="AX183" s="12" t="s">
        <v>74</v>
      </c>
      <c r="AY183" s="236" t="s">
        <v>152</v>
      </c>
    </row>
    <row r="184" s="13" customFormat="1">
      <c r="B184" s="246"/>
      <c r="C184" s="247"/>
      <c r="D184" s="228" t="s">
        <v>163</v>
      </c>
      <c r="E184" s="248" t="s">
        <v>22</v>
      </c>
      <c r="F184" s="249" t="s">
        <v>218</v>
      </c>
      <c r="G184" s="247"/>
      <c r="H184" s="248" t="s">
        <v>22</v>
      </c>
      <c r="I184" s="247"/>
      <c r="J184" s="247"/>
      <c r="K184" s="247"/>
      <c r="L184" s="247"/>
      <c r="M184" s="250"/>
      <c r="N184" s="251"/>
      <c r="O184" s="252"/>
      <c r="P184" s="252"/>
      <c r="Q184" s="252"/>
      <c r="R184" s="252"/>
      <c r="S184" s="252"/>
      <c r="T184" s="252"/>
      <c r="U184" s="252"/>
      <c r="V184" s="252"/>
      <c r="W184" s="252"/>
      <c r="X184" s="253"/>
      <c r="AT184" s="254" t="s">
        <v>163</v>
      </c>
      <c r="AU184" s="254" t="s">
        <v>83</v>
      </c>
      <c r="AV184" s="13" t="s">
        <v>81</v>
      </c>
      <c r="AW184" s="13" t="s">
        <v>7</v>
      </c>
      <c r="AX184" s="13" t="s">
        <v>74</v>
      </c>
      <c r="AY184" s="254" t="s">
        <v>152</v>
      </c>
    </row>
    <row r="185" s="12" customFormat="1">
      <c r="B185" s="226"/>
      <c r="C185" s="227"/>
      <c r="D185" s="228" t="s">
        <v>163</v>
      </c>
      <c r="E185" s="229" t="s">
        <v>22</v>
      </c>
      <c r="F185" s="230" t="s">
        <v>291</v>
      </c>
      <c r="G185" s="227"/>
      <c r="H185" s="231">
        <v>2.25</v>
      </c>
      <c r="I185" s="227"/>
      <c r="J185" s="227"/>
      <c r="K185" s="227"/>
      <c r="L185" s="227"/>
      <c r="M185" s="232"/>
      <c r="N185" s="233"/>
      <c r="O185" s="234"/>
      <c r="P185" s="234"/>
      <c r="Q185" s="234"/>
      <c r="R185" s="234"/>
      <c r="S185" s="234"/>
      <c r="T185" s="234"/>
      <c r="U185" s="234"/>
      <c r="V185" s="234"/>
      <c r="W185" s="234"/>
      <c r="X185" s="235"/>
      <c r="AT185" s="236" t="s">
        <v>163</v>
      </c>
      <c r="AU185" s="236" t="s">
        <v>83</v>
      </c>
      <c r="AV185" s="12" t="s">
        <v>83</v>
      </c>
      <c r="AW185" s="12" t="s">
        <v>7</v>
      </c>
      <c r="AX185" s="12" t="s">
        <v>74</v>
      </c>
      <c r="AY185" s="236" t="s">
        <v>152</v>
      </c>
    </row>
    <row r="186" s="13" customFormat="1">
      <c r="B186" s="246"/>
      <c r="C186" s="247"/>
      <c r="D186" s="228" t="s">
        <v>163</v>
      </c>
      <c r="E186" s="248" t="s">
        <v>22</v>
      </c>
      <c r="F186" s="249" t="s">
        <v>220</v>
      </c>
      <c r="G186" s="247"/>
      <c r="H186" s="248" t="s">
        <v>22</v>
      </c>
      <c r="I186" s="247"/>
      <c r="J186" s="247"/>
      <c r="K186" s="247"/>
      <c r="L186" s="247"/>
      <c r="M186" s="250"/>
      <c r="N186" s="251"/>
      <c r="O186" s="252"/>
      <c r="P186" s="252"/>
      <c r="Q186" s="252"/>
      <c r="R186" s="252"/>
      <c r="S186" s="252"/>
      <c r="T186" s="252"/>
      <c r="U186" s="252"/>
      <c r="V186" s="252"/>
      <c r="W186" s="252"/>
      <c r="X186" s="253"/>
      <c r="AT186" s="254" t="s">
        <v>163</v>
      </c>
      <c r="AU186" s="254" t="s">
        <v>83</v>
      </c>
      <c r="AV186" s="13" t="s">
        <v>81</v>
      </c>
      <c r="AW186" s="13" t="s">
        <v>7</v>
      </c>
      <c r="AX186" s="13" t="s">
        <v>74</v>
      </c>
      <c r="AY186" s="254" t="s">
        <v>152</v>
      </c>
    </row>
    <row r="187" s="12" customFormat="1">
      <c r="B187" s="226"/>
      <c r="C187" s="227"/>
      <c r="D187" s="228" t="s">
        <v>163</v>
      </c>
      <c r="E187" s="229" t="s">
        <v>22</v>
      </c>
      <c r="F187" s="230" t="s">
        <v>221</v>
      </c>
      <c r="G187" s="227"/>
      <c r="H187" s="231">
        <v>0.216</v>
      </c>
      <c r="I187" s="227"/>
      <c r="J187" s="227"/>
      <c r="K187" s="227"/>
      <c r="L187" s="227"/>
      <c r="M187" s="232"/>
      <c r="N187" s="233"/>
      <c r="O187" s="234"/>
      <c r="P187" s="234"/>
      <c r="Q187" s="234"/>
      <c r="R187" s="234"/>
      <c r="S187" s="234"/>
      <c r="T187" s="234"/>
      <c r="U187" s="234"/>
      <c r="V187" s="234"/>
      <c r="W187" s="234"/>
      <c r="X187" s="235"/>
      <c r="AT187" s="236" t="s">
        <v>163</v>
      </c>
      <c r="AU187" s="236" t="s">
        <v>83</v>
      </c>
      <c r="AV187" s="12" t="s">
        <v>83</v>
      </c>
      <c r="AW187" s="12" t="s">
        <v>7</v>
      </c>
      <c r="AX187" s="12" t="s">
        <v>74</v>
      </c>
      <c r="AY187" s="236" t="s">
        <v>152</v>
      </c>
    </row>
    <row r="188" s="14" customFormat="1">
      <c r="B188" s="255"/>
      <c r="C188" s="256"/>
      <c r="D188" s="228" t="s">
        <v>163</v>
      </c>
      <c r="E188" s="257" t="s">
        <v>22</v>
      </c>
      <c r="F188" s="258" t="s">
        <v>226</v>
      </c>
      <c r="G188" s="256"/>
      <c r="H188" s="259">
        <v>4.4630000000000001</v>
      </c>
      <c r="I188" s="256"/>
      <c r="J188" s="256"/>
      <c r="K188" s="256"/>
      <c r="L188" s="256"/>
      <c r="M188" s="260"/>
      <c r="N188" s="261"/>
      <c r="O188" s="262"/>
      <c r="P188" s="262"/>
      <c r="Q188" s="262"/>
      <c r="R188" s="262"/>
      <c r="S188" s="262"/>
      <c r="T188" s="262"/>
      <c r="U188" s="262"/>
      <c r="V188" s="262"/>
      <c r="W188" s="262"/>
      <c r="X188" s="263"/>
      <c r="AT188" s="264" t="s">
        <v>163</v>
      </c>
      <c r="AU188" s="264" t="s">
        <v>83</v>
      </c>
      <c r="AV188" s="14" t="s">
        <v>160</v>
      </c>
      <c r="AW188" s="14" t="s">
        <v>7</v>
      </c>
      <c r="AX188" s="14" t="s">
        <v>81</v>
      </c>
      <c r="AY188" s="264" t="s">
        <v>152</v>
      </c>
    </row>
    <row r="189" s="1" customFormat="1" ht="16.5" customHeight="1">
      <c r="B189" s="40"/>
      <c r="C189" s="215" t="s">
        <v>292</v>
      </c>
      <c r="D189" s="215" t="s">
        <v>156</v>
      </c>
      <c r="E189" s="216" t="s">
        <v>293</v>
      </c>
      <c r="F189" s="217" t="s">
        <v>294</v>
      </c>
      <c r="G189" s="218" t="s">
        <v>159</v>
      </c>
      <c r="H189" s="219">
        <v>9.2080000000000002</v>
      </c>
      <c r="I189" s="220">
        <v>112.81999999999999</v>
      </c>
      <c r="J189" s="220">
        <v>89.180000000000007</v>
      </c>
      <c r="K189" s="220">
        <f>ROUND(P189*H189,2)</f>
        <v>1860.02</v>
      </c>
      <c r="L189" s="217" t="s">
        <v>22</v>
      </c>
      <c r="M189" s="66"/>
      <c r="N189" s="221" t="s">
        <v>22</v>
      </c>
      <c r="O189" s="222" t="s">
        <v>43</v>
      </c>
      <c r="P189" s="157">
        <f>I189+J189</f>
        <v>202</v>
      </c>
      <c r="Q189" s="157">
        <f>ROUND(I189*H189,2)</f>
        <v>1038.8499999999999</v>
      </c>
      <c r="R189" s="157">
        <f>ROUND(J189*H189,2)</f>
        <v>821.16999999999996</v>
      </c>
      <c r="S189" s="223">
        <v>0.36399999999999999</v>
      </c>
      <c r="T189" s="223">
        <f>S189*H189</f>
        <v>3.351712</v>
      </c>
      <c r="U189" s="223">
        <v>0.0010300000000000001</v>
      </c>
      <c r="V189" s="223">
        <f>U189*H189</f>
        <v>0.0094842400000000014</v>
      </c>
      <c r="W189" s="223">
        <v>0</v>
      </c>
      <c r="X189" s="224">
        <f>W189*H189</f>
        <v>0</v>
      </c>
      <c r="AR189" s="24" t="s">
        <v>160</v>
      </c>
      <c r="AT189" s="24" t="s">
        <v>156</v>
      </c>
      <c r="AU189" s="24" t="s">
        <v>83</v>
      </c>
      <c r="AY189" s="24" t="s">
        <v>152</v>
      </c>
      <c r="BE189" s="225">
        <f>IF(O189="základní",K189,0)</f>
        <v>1860.02</v>
      </c>
      <c r="BF189" s="225">
        <f>IF(O189="snížená",K189,0)</f>
        <v>0</v>
      </c>
      <c r="BG189" s="225">
        <f>IF(O189="zákl. přenesená",K189,0)</f>
        <v>0</v>
      </c>
      <c r="BH189" s="225">
        <f>IF(O189="sníž. přenesená",K189,0)</f>
        <v>0</v>
      </c>
      <c r="BI189" s="225">
        <f>IF(O189="nulová",K189,0)</f>
        <v>0</v>
      </c>
      <c r="BJ189" s="24" t="s">
        <v>81</v>
      </c>
      <c r="BK189" s="225">
        <f>ROUND(P189*H189,2)</f>
        <v>1860.02</v>
      </c>
      <c r="BL189" s="24" t="s">
        <v>160</v>
      </c>
      <c r="BM189" s="24" t="s">
        <v>295</v>
      </c>
    </row>
    <row r="190" s="13" customFormat="1">
      <c r="B190" s="246"/>
      <c r="C190" s="247"/>
      <c r="D190" s="228" t="s">
        <v>163</v>
      </c>
      <c r="E190" s="248" t="s">
        <v>22</v>
      </c>
      <c r="F190" s="249" t="s">
        <v>212</v>
      </c>
      <c r="G190" s="247"/>
      <c r="H190" s="248" t="s">
        <v>22</v>
      </c>
      <c r="I190" s="247"/>
      <c r="J190" s="247"/>
      <c r="K190" s="247"/>
      <c r="L190" s="247"/>
      <c r="M190" s="250"/>
      <c r="N190" s="251"/>
      <c r="O190" s="252"/>
      <c r="P190" s="252"/>
      <c r="Q190" s="252"/>
      <c r="R190" s="252"/>
      <c r="S190" s="252"/>
      <c r="T190" s="252"/>
      <c r="U190" s="252"/>
      <c r="V190" s="252"/>
      <c r="W190" s="252"/>
      <c r="X190" s="253"/>
      <c r="AT190" s="254" t="s">
        <v>163</v>
      </c>
      <c r="AU190" s="254" t="s">
        <v>83</v>
      </c>
      <c r="AV190" s="13" t="s">
        <v>81</v>
      </c>
      <c r="AW190" s="13" t="s">
        <v>7</v>
      </c>
      <c r="AX190" s="13" t="s">
        <v>74</v>
      </c>
      <c r="AY190" s="254" t="s">
        <v>152</v>
      </c>
    </row>
    <row r="191" s="12" customFormat="1">
      <c r="B191" s="226"/>
      <c r="C191" s="227"/>
      <c r="D191" s="228" t="s">
        <v>163</v>
      </c>
      <c r="E191" s="229" t="s">
        <v>22</v>
      </c>
      <c r="F191" s="230" t="s">
        <v>296</v>
      </c>
      <c r="G191" s="227"/>
      <c r="H191" s="231">
        <v>6.4000000000000004</v>
      </c>
      <c r="I191" s="227"/>
      <c r="J191" s="227"/>
      <c r="K191" s="227"/>
      <c r="L191" s="227"/>
      <c r="M191" s="232"/>
      <c r="N191" s="233"/>
      <c r="O191" s="234"/>
      <c r="P191" s="234"/>
      <c r="Q191" s="234"/>
      <c r="R191" s="234"/>
      <c r="S191" s="234"/>
      <c r="T191" s="234"/>
      <c r="U191" s="234"/>
      <c r="V191" s="234"/>
      <c r="W191" s="234"/>
      <c r="X191" s="235"/>
      <c r="AT191" s="236" t="s">
        <v>163</v>
      </c>
      <c r="AU191" s="236" t="s">
        <v>83</v>
      </c>
      <c r="AV191" s="12" t="s">
        <v>83</v>
      </c>
      <c r="AW191" s="12" t="s">
        <v>7</v>
      </c>
      <c r="AX191" s="12" t="s">
        <v>74</v>
      </c>
      <c r="AY191" s="236" t="s">
        <v>152</v>
      </c>
    </row>
    <row r="192" s="13" customFormat="1">
      <c r="B192" s="246"/>
      <c r="C192" s="247"/>
      <c r="D192" s="228" t="s">
        <v>163</v>
      </c>
      <c r="E192" s="248" t="s">
        <v>22</v>
      </c>
      <c r="F192" s="249" t="s">
        <v>214</v>
      </c>
      <c r="G192" s="247"/>
      <c r="H192" s="248" t="s">
        <v>22</v>
      </c>
      <c r="I192" s="247"/>
      <c r="J192" s="247"/>
      <c r="K192" s="247"/>
      <c r="L192" s="247"/>
      <c r="M192" s="250"/>
      <c r="N192" s="251"/>
      <c r="O192" s="252"/>
      <c r="P192" s="252"/>
      <c r="Q192" s="252"/>
      <c r="R192" s="252"/>
      <c r="S192" s="252"/>
      <c r="T192" s="252"/>
      <c r="U192" s="252"/>
      <c r="V192" s="252"/>
      <c r="W192" s="252"/>
      <c r="X192" s="253"/>
      <c r="AT192" s="254" t="s">
        <v>163</v>
      </c>
      <c r="AU192" s="254" t="s">
        <v>83</v>
      </c>
      <c r="AV192" s="13" t="s">
        <v>81</v>
      </c>
      <c r="AW192" s="13" t="s">
        <v>7</v>
      </c>
      <c r="AX192" s="13" t="s">
        <v>74</v>
      </c>
      <c r="AY192" s="254" t="s">
        <v>152</v>
      </c>
    </row>
    <row r="193" s="12" customFormat="1">
      <c r="B193" s="226"/>
      <c r="C193" s="227"/>
      <c r="D193" s="228" t="s">
        <v>163</v>
      </c>
      <c r="E193" s="229" t="s">
        <v>22</v>
      </c>
      <c r="F193" s="230" t="s">
        <v>297</v>
      </c>
      <c r="G193" s="227"/>
      <c r="H193" s="231">
        <v>0.14399999999999999</v>
      </c>
      <c r="I193" s="227"/>
      <c r="J193" s="227"/>
      <c r="K193" s="227"/>
      <c r="L193" s="227"/>
      <c r="M193" s="232"/>
      <c r="N193" s="233"/>
      <c r="O193" s="234"/>
      <c r="P193" s="234"/>
      <c r="Q193" s="234"/>
      <c r="R193" s="234"/>
      <c r="S193" s="234"/>
      <c r="T193" s="234"/>
      <c r="U193" s="234"/>
      <c r="V193" s="234"/>
      <c r="W193" s="234"/>
      <c r="X193" s="235"/>
      <c r="AT193" s="236" t="s">
        <v>163</v>
      </c>
      <c r="AU193" s="236" t="s">
        <v>83</v>
      </c>
      <c r="AV193" s="12" t="s">
        <v>83</v>
      </c>
      <c r="AW193" s="12" t="s">
        <v>7</v>
      </c>
      <c r="AX193" s="12" t="s">
        <v>74</v>
      </c>
      <c r="AY193" s="236" t="s">
        <v>152</v>
      </c>
    </row>
    <row r="194" s="13" customFormat="1">
      <c r="B194" s="246"/>
      <c r="C194" s="247"/>
      <c r="D194" s="228" t="s">
        <v>163</v>
      </c>
      <c r="E194" s="248" t="s">
        <v>22</v>
      </c>
      <c r="F194" s="249" t="s">
        <v>216</v>
      </c>
      <c r="G194" s="247"/>
      <c r="H194" s="248" t="s">
        <v>22</v>
      </c>
      <c r="I194" s="247"/>
      <c r="J194" s="247"/>
      <c r="K194" s="247"/>
      <c r="L194" s="247"/>
      <c r="M194" s="250"/>
      <c r="N194" s="251"/>
      <c r="O194" s="252"/>
      <c r="P194" s="252"/>
      <c r="Q194" s="252"/>
      <c r="R194" s="252"/>
      <c r="S194" s="252"/>
      <c r="T194" s="252"/>
      <c r="U194" s="252"/>
      <c r="V194" s="252"/>
      <c r="W194" s="252"/>
      <c r="X194" s="253"/>
      <c r="AT194" s="254" t="s">
        <v>163</v>
      </c>
      <c r="AU194" s="254" t="s">
        <v>83</v>
      </c>
      <c r="AV194" s="13" t="s">
        <v>81</v>
      </c>
      <c r="AW194" s="13" t="s">
        <v>7</v>
      </c>
      <c r="AX194" s="13" t="s">
        <v>74</v>
      </c>
      <c r="AY194" s="254" t="s">
        <v>152</v>
      </c>
    </row>
    <row r="195" s="12" customFormat="1">
      <c r="B195" s="226"/>
      <c r="C195" s="227"/>
      <c r="D195" s="228" t="s">
        <v>163</v>
      </c>
      <c r="E195" s="229" t="s">
        <v>22</v>
      </c>
      <c r="F195" s="230" t="s">
        <v>217</v>
      </c>
      <c r="G195" s="227"/>
      <c r="H195" s="231">
        <v>0.30599999999999999</v>
      </c>
      <c r="I195" s="227"/>
      <c r="J195" s="227"/>
      <c r="K195" s="227"/>
      <c r="L195" s="227"/>
      <c r="M195" s="232"/>
      <c r="N195" s="233"/>
      <c r="O195" s="234"/>
      <c r="P195" s="234"/>
      <c r="Q195" s="234"/>
      <c r="R195" s="234"/>
      <c r="S195" s="234"/>
      <c r="T195" s="234"/>
      <c r="U195" s="234"/>
      <c r="V195" s="234"/>
      <c r="W195" s="234"/>
      <c r="X195" s="235"/>
      <c r="AT195" s="236" t="s">
        <v>163</v>
      </c>
      <c r="AU195" s="236" t="s">
        <v>83</v>
      </c>
      <c r="AV195" s="12" t="s">
        <v>83</v>
      </c>
      <c r="AW195" s="12" t="s">
        <v>7</v>
      </c>
      <c r="AX195" s="12" t="s">
        <v>74</v>
      </c>
      <c r="AY195" s="236" t="s">
        <v>152</v>
      </c>
    </row>
    <row r="196" s="13" customFormat="1">
      <c r="B196" s="246"/>
      <c r="C196" s="247"/>
      <c r="D196" s="228" t="s">
        <v>163</v>
      </c>
      <c r="E196" s="248" t="s">
        <v>22</v>
      </c>
      <c r="F196" s="249" t="s">
        <v>218</v>
      </c>
      <c r="G196" s="247"/>
      <c r="H196" s="248" t="s">
        <v>22</v>
      </c>
      <c r="I196" s="247"/>
      <c r="J196" s="247"/>
      <c r="K196" s="247"/>
      <c r="L196" s="247"/>
      <c r="M196" s="250"/>
      <c r="N196" s="251"/>
      <c r="O196" s="252"/>
      <c r="P196" s="252"/>
      <c r="Q196" s="252"/>
      <c r="R196" s="252"/>
      <c r="S196" s="252"/>
      <c r="T196" s="252"/>
      <c r="U196" s="252"/>
      <c r="V196" s="252"/>
      <c r="W196" s="252"/>
      <c r="X196" s="253"/>
      <c r="AT196" s="254" t="s">
        <v>163</v>
      </c>
      <c r="AU196" s="254" t="s">
        <v>83</v>
      </c>
      <c r="AV196" s="13" t="s">
        <v>81</v>
      </c>
      <c r="AW196" s="13" t="s">
        <v>7</v>
      </c>
      <c r="AX196" s="13" t="s">
        <v>74</v>
      </c>
      <c r="AY196" s="254" t="s">
        <v>152</v>
      </c>
    </row>
    <row r="197" s="12" customFormat="1">
      <c r="B197" s="226"/>
      <c r="C197" s="227"/>
      <c r="D197" s="228" t="s">
        <v>163</v>
      </c>
      <c r="E197" s="229" t="s">
        <v>22</v>
      </c>
      <c r="F197" s="230" t="s">
        <v>291</v>
      </c>
      <c r="G197" s="227"/>
      <c r="H197" s="231">
        <v>2.25</v>
      </c>
      <c r="I197" s="227"/>
      <c r="J197" s="227"/>
      <c r="K197" s="227"/>
      <c r="L197" s="227"/>
      <c r="M197" s="232"/>
      <c r="N197" s="233"/>
      <c r="O197" s="234"/>
      <c r="P197" s="234"/>
      <c r="Q197" s="234"/>
      <c r="R197" s="234"/>
      <c r="S197" s="234"/>
      <c r="T197" s="234"/>
      <c r="U197" s="234"/>
      <c r="V197" s="234"/>
      <c r="W197" s="234"/>
      <c r="X197" s="235"/>
      <c r="AT197" s="236" t="s">
        <v>163</v>
      </c>
      <c r="AU197" s="236" t="s">
        <v>83</v>
      </c>
      <c r="AV197" s="12" t="s">
        <v>83</v>
      </c>
      <c r="AW197" s="12" t="s">
        <v>7</v>
      </c>
      <c r="AX197" s="12" t="s">
        <v>74</v>
      </c>
      <c r="AY197" s="236" t="s">
        <v>152</v>
      </c>
    </row>
    <row r="198" s="13" customFormat="1">
      <c r="B198" s="246"/>
      <c r="C198" s="247"/>
      <c r="D198" s="228" t="s">
        <v>163</v>
      </c>
      <c r="E198" s="248" t="s">
        <v>22</v>
      </c>
      <c r="F198" s="249" t="s">
        <v>220</v>
      </c>
      <c r="G198" s="247"/>
      <c r="H198" s="248" t="s">
        <v>22</v>
      </c>
      <c r="I198" s="247"/>
      <c r="J198" s="247"/>
      <c r="K198" s="247"/>
      <c r="L198" s="247"/>
      <c r="M198" s="250"/>
      <c r="N198" s="251"/>
      <c r="O198" s="252"/>
      <c r="P198" s="252"/>
      <c r="Q198" s="252"/>
      <c r="R198" s="252"/>
      <c r="S198" s="252"/>
      <c r="T198" s="252"/>
      <c r="U198" s="252"/>
      <c r="V198" s="252"/>
      <c r="W198" s="252"/>
      <c r="X198" s="253"/>
      <c r="AT198" s="254" t="s">
        <v>163</v>
      </c>
      <c r="AU198" s="254" t="s">
        <v>83</v>
      </c>
      <c r="AV198" s="13" t="s">
        <v>81</v>
      </c>
      <c r="AW198" s="13" t="s">
        <v>7</v>
      </c>
      <c r="AX198" s="13" t="s">
        <v>74</v>
      </c>
      <c r="AY198" s="254" t="s">
        <v>152</v>
      </c>
    </row>
    <row r="199" s="12" customFormat="1">
      <c r="B199" s="226"/>
      <c r="C199" s="227"/>
      <c r="D199" s="228" t="s">
        <v>163</v>
      </c>
      <c r="E199" s="229" t="s">
        <v>22</v>
      </c>
      <c r="F199" s="230" t="s">
        <v>298</v>
      </c>
      <c r="G199" s="227"/>
      <c r="H199" s="231">
        <v>0.108</v>
      </c>
      <c r="I199" s="227"/>
      <c r="J199" s="227"/>
      <c r="K199" s="227"/>
      <c r="L199" s="227"/>
      <c r="M199" s="232"/>
      <c r="N199" s="233"/>
      <c r="O199" s="234"/>
      <c r="P199" s="234"/>
      <c r="Q199" s="234"/>
      <c r="R199" s="234"/>
      <c r="S199" s="234"/>
      <c r="T199" s="234"/>
      <c r="U199" s="234"/>
      <c r="V199" s="234"/>
      <c r="W199" s="234"/>
      <c r="X199" s="235"/>
      <c r="AT199" s="236" t="s">
        <v>163</v>
      </c>
      <c r="AU199" s="236" t="s">
        <v>83</v>
      </c>
      <c r="AV199" s="12" t="s">
        <v>83</v>
      </c>
      <c r="AW199" s="12" t="s">
        <v>7</v>
      </c>
      <c r="AX199" s="12" t="s">
        <v>74</v>
      </c>
      <c r="AY199" s="236" t="s">
        <v>152</v>
      </c>
    </row>
    <row r="200" s="14" customFormat="1">
      <c r="B200" s="255"/>
      <c r="C200" s="256"/>
      <c r="D200" s="228" t="s">
        <v>163</v>
      </c>
      <c r="E200" s="257" t="s">
        <v>22</v>
      </c>
      <c r="F200" s="258" t="s">
        <v>226</v>
      </c>
      <c r="G200" s="256"/>
      <c r="H200" s="259">
        <v>9.2080000000000002</v>
      </c>
      <c r="I200" s="256"/>
      <c r="J200" s="256"/>
      <c r="K200" s="256"/>
      <c r="L200" s="256"/>
      <c r="M200" s="260"/>
      <c r="N200" s="261"/>
      <c r="O200" s="262"/>
      <c r="P200" s="262"/>
      <c r="Q200" s="262"/>
      <c r="R200" s="262"/>
      <c r="S200" s="262"/>
      <c r="T200" s="262"/>
      <c r="U200" s="262"/>
      <c r="V200" s="262"/>
      <c r="W200" s="262"/>
      <c r="X200" s="263"/>
      <c r="AT200" s="264" t="s">
        <v>163</v>
      </c>
      <c r="AU200" s="264" t="s">
        <v>83</v>
      </c>
      <c r="AV200" s="14" t="s">
        <v>160</v>
      </c>
      <c r="AW200" s="14" t="s">
        <v>7</v>
      </c>
      <c r="AX200" s="14" t="s">
        <v>81</v>
      </c>
      <c r="AY200" s="264" t="s">
        <v>152</v>
      </c>
    </row>
    <row r="201" s="1" customFormat="1" ht="16.5" customHeight="1">
      <c r="B201" s="40"/>
      <c r="C201" s="215" t="s">
        <v>299</v>
      </c>
      <c r="D201" s="215" t="s">
        <v>156</v>
      </c>
      <c r="E201" s="216" t="s">
        <v>300</v>
      </c>
      <c r="F201" s="217" t="s">
        <v>301</v>
      </c>
      <c r="G201" s="218" t="s">
        <v>159</v>
      </c>
      <c r="H201" s="219">
        <v>9.2080000000000002</v>
      </c>
      <c r="I201" s="220">
        <v>0</v>
      </c>
      <c r="J201" s="220">
        <v>45.799999999999997</v>
      </c>
      <c r="K201" s="220">
        <f>ROUND(P201*H201,2)</f>
        <v>421.73000000000002</v>
      </c>
      <c r="L201" s="217" t="s">
        <v>22</v>
      </c>
      <c r="M201" s="66"/>
      <c r="N201" s="221" t="s">
        <v>22</v>
      </c>
      <c r="O201" s="222" t="s">
        <v>43</v>
      </c>
      <c r="P201" s="157">
        <f>I201+J201</f>
        <v>45.799999999999997</v>
      </c>
      <c r="Q201" s="157">
        <f>ROUND(I201*H201,2)</f>
        <v>0</v>
      </c>
      <c r="R201" s="157">
        <f>ROUND(J201*H201,2)</f>
        <v>421.73000000000002</v>
      </c>
      <c r="S201" s="223">
        <v>0.20100000000000001</v>
      </c>
      <c r="T201" s="223">
        <f>S201*H201</f>
        <v>1.8508080000000002</v>
      </c>
      <c r="U201" s="223">
        <v>0</v>
      </c>
      <c r="V201" s="223">
        <f>U201*H201</f>
        <v>0</v>
      </c>
      <c r="W201" s="223">
        <v>0</v>
      </c>
      <c r="X201" s="224">
        <f>W201*H201</f>
        <v>0</v>
      </c>
      <c r="AR201" s="24" t="s">
        <v>160</v>
      </c>
      <c r="AT201" s="24" t="s">
        <v>156</v>
      </c>
      <c r="AU201" s="24" t="s">
        <v>83</v>
      </c>
      <c r="AY201" s="24" t="s">
        <v>152</v>
      </c>
      <c r="BE201" s="225">
        <f>IF(O201="základní",K201,0)</f>
        <v>421.73000000000002</v>
      </c>
      <c r="BF201" s="225">
        <f>IF(O201="snížená",K201,0)</f>
        <v>0</v>
      </c>
      <c r="BG201" s="225">
        <f>IF(O201="zákl. přenesená",K201,0)</f>
        <v>0</v>
      </c>
      <c r="BH201" s="225">
        <f>IF(O201="sníž. přenesená",K201,0)</f>
        <v>0</v>
      </c>
      <c r="BI201" s="225">
        <f>IF(O201="nulová",K201,0)</f>
        <v>0</v>
      </c>
      <c r="BJ201" s="24" t="s">
        <v>81</v>
      </c>
      <c r="BK201" s="225">
        <f>ROUND(P201*H201,2)</f>
        <v>421.73000000000002</v>
      </c>
      <c r="BL201" s="24" t="s">
        <v>160</v>
      </c>
      <c r="BM201" s="24" t="s">
        <v>302</v>
      </c>
    </row>
    <row r="202" s="12" customFormat="1">
      <c r="B202" s="226"/>
      <c r="C202" s="227"/>
      <c r="D202" s="228" t="s">
        <v>163</v>
      </c>
      <c r="E202" s="229" t="s">
        <v>22</v>
      </c>
      <c r="F202" s="230" t="s">
        <v>303</v>
      </c>
      <c r="G202" s="227"/>
      <c r="H202" s="231">
        <v>9.2080000000000002</v>
      </c>
      <c r="I202" s="227"/>
      <c r="J202" s="227"/>
      <c r="K202" s="227"/>
      <c r="L202" s="227"/>
      <c r="M202" s="232"/>
      <c r="N202" s="233"/>
      <c r="O202" s="234"/>
      <c r="P202" s="234"/>
      <c r="Q202" s="234"/>
      <c r="R202" s="234"/>
      <c r="S202" s="234"/>
      <c r="T202" s="234"/>
      <c r="U202" s="234"/>
      <c r="V202" s="234"/>
      <c r="W202" s="234"/>
      <c r="X202" s="235"/>
      <c r="AT202" s="236" t="s">
        <v>163</v>
      </c>
      <c r="AU202" s="236" t="s">
        <v>83</v>
      </c>
      <c r="AV202" s="12" t="s">
        <v>83</v>
      </c>
      <c r="AW202" s="12" t="s">
        <v>7</v>
      </c>
      <c r="AX202" s="12" t="s">
        <v>81</v>
      </c>
      <c r="AY202" s="236" t="s">
        <v>152</v>
      </c>
    </row>
    <row r="203" s="1" customFormat="1" ht="25.5" customHeight="1">
      <c r="B203" s="40"/>
      <c r="C203" s="215" t="s">
        <v>10</v>
      </c>
      <c r="D203" s="215" t="s">
        <v>156</v>
      </c>
      <c r="E203" s="216" t="s">
        <v>304</v>
      </c>
      <c r="F203" s="217" t="s">
        <v>305</v>
      </c>
      <c r="G203" s="218" t="s">
        <v>306</v>
      </c>
      <c r="H203" s="219">
        <v>33</v>
      </c>
      <c r="I203" s="220">
        <v>59.43</v>
      </c>
      <c r="J203" s="220">
        <v>180.56999999999999</v>
      </c>
      <c r="K203" s="220">
        <f>ROUND(P203*H203,2)</f>
        <v>7920</v>
      </c>
      <c r="L203" s="217" t="s">
        <v>22</v>
      </c>
      <c r="M203" s="66"/>
      <c r="N203" s="221" t="s">
        <v>22</v>
      </c>
      <c r="O203" s="222" t="s">
        <v>43</v>
      </c>
      <c r="P203" s="157">
        <f>I203+J203</f>
        <v>240</v>
      </c>
      <c r="Q203" s="157">
        <f>ROUND(I203*H203,2)</f>
        <v>1961.1900000000001</v>
      </c>
      <c r="R203" s="157">
        <f>ROUND(J203*H203,2)</f>
        <v>5958.8100000000004</v>
      </c>
      <c r="S203" s="223">
        <v>0.81100000000000005</v>
      </c>
      <c r="T203" s="223">
        <f>S203*H203</f>
        <v>26.763000000000002</v>
      </c>
      <c r="U203" s="223">
        <v>0.0058900000000000003</v>
      </c>
      <c r="V203" s="223">
        <f>U203*H203</f>
        <v>0.19437000000000002</v>
      </c>
      <c r="W203" s="223">
        <v>0</v>
      </c>
      <c r="X203" s="224">
        <f>W203*H203</f>
        <v>0</v>
      </c>
      <c r="AR203" s="24" t="s">
        <v>160</v>
      </c>
      <c r="AT203" s="24" t="s">
        <v>156</v>
      </c>
      <c r="AU203" s="24" t="s">
        <v>83</v>
      </c>
      <c r="AY203" s="24" t="s">
        <v>152</v>
      </c>
      <c r="BE203" s="225">
        <f>IF(O203="základní",K203,0)</f>
        <v>7920</v>
      </c>
      <c r="BF203" s="225">
        <f>IF(O203="snížená",K203,0)</f>
        <v>0</v>
      </c>
      <c r="BG203" s="225">
        <f>IF(O203="zákl. přenesená",K203,0)</f>
        <v>0</v>
      </c>
      <c r="BH203" s="225">
        <f>IF(O203="sníž. přenesená",K203,0)</f>
        <v>0</v>
      </c>
      <c r="BI203" s="225">
        <f>IF(O203="nulová",K203,0)</f>
        <v>0</v>
      </c>
      <c r="BJ203" s="24" t="s">
        <v>81</v>
      </c>
      <c r="BK203" s="225">
        <f>ROUND(P203*H203,2)</f>
        <v>7920</v>
      </c>
      <c r="BL203" s="24" t="s">
        <v>160</v>
      </c>
      <c r="BM203" s="24" t="s">
        <v>307</v>
      </c>
    </row>
    <row r="204" s="12" customFormat="1">
      <c r="B204" s="226"/>
      <c r="C204" s="227"/>
      <c r="D204" s="228" t="s">
        <v>163</v>
      </c>
      <c r="E204" s="229" t="s">
        <v>22</v>
      </c>
      <c r="F204" s="230" t="s">
        <v>308</v>
      </c>
      <c r="G204" s="227"/>
      <c r="H204" s="231">
        <v>33</v>
      </c>
      <c r="I204" s="227"/>
      <c r="J204" s="227"/>
      <c r="K204" s="227"/>
      <c r="L204" s="227"/>
      <c r="M204" s="232"/>
      <c r="N204" s="233"/>
      <c r="O204" s="234"/>
      <c r="P204" s="234"/>
      <c r="Q204" s="234"/>
      <c r="R204" s="234"/>
      <c r="S204" s="234"/>
      <c r="T204" s="234"/>
      <c r="U204" s="234"/>
      <c r="V204" s="234"/>
      <c r="W204" s="234"/>
      <c r="X204" s="235"/>
      <c r="AT204" s="236" t="s">
        <v>163</v>
      </c>
      <c r="AU204" s="236" t="s">
        <v>83</v>
      </c>
      <c r="AV204" s="12" t="s">
        <v>83</v>
      </c>
      <c r="AW204" s="12" t="s">
        <v>7</v>
      </c>
      <c r="AX204" s="12" t="s">
        <v>81</v>
      </c>
      <c r="AY204" s="236" t="s">
        <v>152</v>
      </c>
    </row>
    <row r="205" s="1" customFormat="1" ht="38.25" customHeight="1">
      <c r="B205" s="40"/>
      <c r="C205" s="215" t="s">
        <v>309</v>
      </c>
      <c r="D205" s="215" t="s">
        <v>156</v>
      </c>
      <c r="E205" s="216" t="s">
        <v>310</v>
      </c>
      <c r="F205" s="217" t="s">
        <v>311</v>
      </c>
      <c r="G205" s="218" t="s">
        <v>306</v>
      </c>
      <c r="H205" s="219">
        <v>2</v>
      </c>
      <c r="I205" s="220">
        <v>220.74000000000001</v>
      </c>
      <c r="J205" s="220">
        <v>341.25999999999999</v>
      </c>
      <c r="K205" s="220">
        <f>ROUND(P205*H205,2)</f>
        <v>1124</v>
      </c>
      <c r="L205" s="217" t="s">
        <v>199</v>
      </c>
      <c r="M205" s="66"/>
      <c r="N205" s="221" t="s">
        <v>22</v>
      </c>
      <c r="O205" s="222" t="s">
        <v>43</v>
      </c>
      <c r="P205" s="157">
        <f>I205+J205</f>
        <v>562</v>
      </c>
      <c r="Q205" s="157">
        <f>ROUND(I205*H205,2)</f>
        <v>441.48000000000002</v>
      </c>
      <c r="R205" s="157">
        <f>ROUND(J205*H205,2)</f>
        <v>682.51999999999998</v>
      </c>
      <c r="S205" s="223">
        <v>1.2909999999999999</v>
      </c>
      <c r="T205" s="223">
        <f>S205*H205</f>
        <v>2.5819999999999999</v>
      </c>
      <c r="U205" s="223">
        <v>0.018270000000000002</v>
      </c>
      <c r="V205" s="223">
        <f>U205*H205</f>
        <v>0.036540000000000003</v>
      </c>
      <c r="W205" s="223">
        <v>0</v>
      </c>
      <c r="X205" s="224">
        <f>W205*H205</f>
        <v>0</v>
      </c>
      <c r="AR205" s="24" t="s">
        <v>160</v>
      </c>
      <c r="AT205" s="24" t="s">
        <v>156</v>
      </c>
      <c r="AU205" s="24" t="s">
        <v>83</v>
      </c>
      <c r="AY205" s="24" t="s">
        <v>152</v>
      </c>
      <c r="BE205" s="225">
        <f>IF(O205="základní",K205,0)</f>
        <v>1124</v>
      </c>
      <c r="BF205" s="225">
        <f>IF(O205="snížená",K205,0)</f>
        <v>0</v>
      </c>
      <c r="BG205" s="225">
        <f>IF(O205="zákl. přenesená",K205,0)</f>
        <v>0</v>
      </c>
      <c r="BH205" s="225">
        <f>IF(O205="sníž. přenesená",K205,0)</f>
        <v>0</v>
      </c>
      <c r="BI205" s="225">
        <f>IF(O205="nulová",K205,0)</f>
        <v>0</v>
      </c>
      <c r="BJ205" s="24" t="s">
        <v>81</v>
      </c>
      <c r="BK205" s="225">
        <f>ROUND(P205*H205,2)</f>
        <v>1124</v>
      </c>
      <c r="BL205" s="24" t="s">
        <v>160</v>
      </c>
      <c r="BM205" s="24" t="s">
        <v>312</v>
      </c>
    </row>
    <row r="206" s="13" customFormat="1">
      <c r="B206" s="246"/>
      <c r="C206" s="247"/>
      <c r="D206" s="228" t="s">
        <v>163</v>
      </c>
      <c r="E206" s="248" t="s">
        <v>22</v>
      </c>
      <c r="F206" s="249" t="s">
        <v>224</v>
      </c>
      <c r="G206" s="247"/>
      <c r="H206" s="248" t="s">
        <v>22</v>
      </c>
      <c r="I206" s="247"/>
      <c r="J206" s="247"/>
      <c r="K206" s="247"/>
      <c r="L206" s="247"/>
      <c r="M206" s="250"/>
      <c r="N206" s="251"/>
      <c r="O206" s="252"/>
      <c r="P206" s="252"/>
      <c r="Q206" s="252"/>
      <c r="R206" s="252"/>
      <c r="S206" s="252"/>
      <c r="T206" s="252"/>
      <c r="U206" s="252"/>
      <c r="V206" s="252"/>
      <c r="W206" s="252"/>
      <c r="X206" s="253"/>
      <c r="AT206" s="254" t="s">
        <v>163</v>
      </c>
      <c r="AU206" s="254" t="s">
        <v>83</v>
      </c>
      <c r="AV206" s="13" t="s">
        <v>81</v>
      </c>
      <c r="AW206" s="13" t="s">
        <v>7</v>
      </c>
      <c r="AX206" s="13" t="s">
        <v>74</v>
      </c>
      <c r="AY206" s="254" t="s">
        <v>152</v>
      </c>
    </row>
    <row r="207" s="12" customFormat="1">
      <c r="B207" s="226"/>
      <c r="C207" s="227"/>
      <c r="D207" s="228" t="s">
        <v>163</v>
      </c>
      <c r="E207" s="229" t="s">
        <v>22</v>
      </c>
      <c r="F207" s="230" t="s">
        <v>83</v>
      </c>
      <c r="G207" s="227"/>
      <c r="H207" s="231">
        <v>2</v>
      </c>
      <c r="I207" s="227"/>
      <c r="J207" s="227"/>
      <c r="K207" s="227"/>
      <c r="L207" s="227"/>
      <c r="M207" s="232"/>
      <c r="N207" s="233"/>
      <c r="O207" s="234"/>
      <c r="P207" s="234"/>
      <c r="Q207" s="234"/>
      <c r="R207" s="234"/>
      <c r="S207" s="234"/>
      <c r="T207" s="234"/>
      <c r="U207" s="234"/>
      <c r="V207" s="234"/>
      <c r="W207" s="234"/>
      <c r="X207" s="235"/>
      <c r="AT207" s="236" t="s">
        <v>163</v>
      </c>
      <c r="AU207" s="236" t="s">
        <v>83</v>
      </c>
      <c r="AV207" s="12" t="s">
        <v>83</v>
      </c>
      <c r="AW207" s="12" t="s">
        <v>7</v>
      </c>
      <c r="AX207" s="12" t="s">
        <v>81</v>
      </c>
      <c r="AY207" s="236" t="s">
        <v>152</v>
      </c>
    </row>
    <row r="208" s="1" customFormat="1" ht="16.5" customHeight="1">
      <c r="B208" s="40"/>
      <c r="C208" s="215" t="s">
        <v>313</v>
      </c>
      <c r="D208" s="215" t="s">
        <v>156</v>
      </c>
      <c r="E208" s="216" t="s">
        <v>314</v>
      </c>
      <c r="F208" s="217" t="s">
        <v>315</v>
      </c>
      <c r="G208" s="218" t="s">
        <v>191</v>
      </c>
      <c r="H208" s="219">
        <v>0.056000000000000001</v>
      </c>
      <c r="I208" s="220">
        <v>21673.580000000002</v>
      </c>
      <c r="J208" s="220">
        <v>4226.4199999999983</v>
      </c>
      <c r="K208" s="220">
        <f>ROUND(P208*H208,2)</f>
        <v>1450.4000000000001</v>
      </c>
      <c r="L208" s="217" t="s">
        <v>199</v>
      </c>
      <c r="M208" s="66"/>
      <c r="N208" s="221" t="s">
        <v>22</v>
      </c>
      <c r="O208" s="222" t="s">
        <v>43</v>
      </c>
      <c r="P208" s="157">
        <f>I208+J208</f>
        <v>25900</v>
      </c>
      <c r="Q208" s="157">
        <f>ROUND(I208*H208,2)</f>
        <v>1213.72</v>
      </c>
      <c r="R208" s="157">
        <f>ROUND(J208*H208,2)</f>
        <v>236.68000000000001</v>
      </c>
      <c r="S208" s="223">
        <v>15.231</v>
      </c>
      <c r="T208" s="223">
        <f>S208*H208</f>
        <v>0.85293600000000003</v>
      </c>
      <c r="U208" s="223">
        <v>1.0530600000000001</v>
      </c>
      <c r="V208" s="223">
        <f>U208*H208</f>
        <v>0.058971360000000007</v>
      </c>
      <c r="W208" s="223">
        <v>0</v>
      </c>
      <c r="X208" s="224">
        <f>W208*H208</f>
        <v>0</v>
      </c>
      <c r="AR208" s="24" t="s">
        <v>160</v>
      </c>
      <c r="AT208" s="24" t="s">
        <v>156</v>
      </c>
      <c r="AU208" s="24" t="s">
        <v>83</v>
      </c>
      <c r="AY208" s="24" t="s">
        <v>152</v>
      </c>
      <c r="BE208" s="225">
        <f>IF(O208="základní",K208,0)</f>
        <v>1450.4000000000001</v>
      </c>
      <c r="BF208" s="225">
        <f>IF(O208="snížená",K208,0)</f>
        <v>0</v>
      </c>
      <c r="BG208" s="225">
        <f>IF(O208="zákl. přenesená",K208,0)</f>
        <v>0</v>
      </c>
      <c r="BH208" s="225">
        <f>IF(O208="sníž. přenesená",K208,0)</f>
        <v>0</v>
      </c>
      <c r="BI208" s="225">
        <f>IF(O208="nulová",K208,0)</f>
        <v>0</v>
      </c>
      <c r="BJ208" s="24" t="s">
        <v>81</v>
      </c>
      <c r="BK208" s="225">
        <f>ROUND(P208*H208,2)</f>
        <v>1450.4000000000001</v>
      </c>
      <c r="BL208" s="24" t="s">
        <v>160</v>
      </c>
      <c r="BM208" s="24" t="s">
        <v>316</v>
      </c>
    </row>
    <row r="209" s="12" customFormat="1">
      <c r="B209" s="226"/>
      <c r="C209" s="227"/>
      <c r="D209" s="228" t="s">
        <v>163</v>
      </c>
      <c r="E209" s="229" t="s">
        <v>22</v>
      </c>
      <c r="F209" s="230" t="s">
        <v>317</v>
      </c>
      <c r="G209" s="227"/>
      <c r="H209" s="231">
        <v>0.056000000000000001</v>
      </c>
      <c r="I209" s="227"/>
      <c r="J209" s="227"/>
      <c r="K209" s="227"/>
      <c r="L209" s="227"/>
      <c r="M209" s="232"/>
      <c r="N209" s="233"/>
      <c r="O209" s="234"/>
      <c r="P209" s="234"/>
      <c r="Q209" s="234"/>
      <c r="R209" s="234"/>
      <c r="S209" s="234"/>
      <c r="T209" s="234"/>
      <c r="U209" s="234"/>
      <c r="V209" s="234"/>
      <c r="W209" s="234"/>
      <c r="X209" s="235"/>
      <c r="AT209" s="236" t="s">
        <v>163</v>
      </c>
      <c r="AU209" s="236" t="s">
        <v>83</v>
      </c>
      <c r="AV209" s="12" t="s">
        <v>83</v>
      </c>
      <c r="AW209" s="12" t="s">
        <v>7</v>
      </c>
      <c r="AX209" s="12" t="s">
        <v>81</v>
      </c>
      <c r="AY209" s="236" t="s">
        <v>152</v>
      </c>
    </row>
    <row r="210" s="1" customFormat="1" ht="25.5" customHeight="1">
      <c r="B210" s="40"/>
      <c r="C210" s="215" t="s">
        <v>318</v>
      </c>
      <c r="D210" s="215" t="s">
        <v>156</v>
      </c>
      <c r="E210" s="216" t="s">
        <v>319</v>
      </c>
      <c r="F210" s="217" t="s">
        <v>320</v>
      </c>
      <c r="G210" s="218" t="s">
        <v>188</v>
      </c>
      <c r="H210" s="219">
        <v>217</v>
      </c>
      <c r="I210" s="220">
        <v>0</v>
      </c>
      <c r="J210" s="220">
        <v>800</v>
      </c>
      <c r="K210" s="220">
        <f>ROUND(P210*H210,2)</f>
        <v>173600</v>
      </c>
      <c r="L210" s="217" t="s">
        <v>22</v>
      </c>
      <c r="M210" s="66"/>
      <c r="N210" s="221" t="s">
        <v>22</v>
      </c>
      <c r="O210" s="222" t="s">
        <v>43</v>
      </c>
      <c r="P210" s="157">
        <f>I210+J210</f>
        <v>800</v>
      </c>
      <c r="Q210" s="157">
        <f>ROUND(I210*H210,2)</f>
        <v>0</v>
      </c>
      <c r="R210" s="157">
        <f>ROUND(J210*H210,2)</f>
        <v>173600</v>
      </c>
      <c r="S210" s="223">
        <v>0</v>
      </c>
      <c r="T210" s="223">
        <f>S210*H210</f>
        <v>0</v>
      </c>
      <c r="U210" s="223">
        <v>0</v>
      </c>
      <c r="V210" s="223">
        <f>U210*H210</f>
        <v>0</v>
      </c>
      <c r="W210" s="223">
        <v>0</v>
      </c>
      <c r="X210" s="224">
        <f>W210*H210</f>
        <v>0</v>
      </c>
      <c r="AR210" s="24" t="s">
        <v>160</v>
      </c>
      <c r="AT210" s="24" t="s">
        <v>156</v>
      </c>
      <c r="AU210" s="24" t="s">
        <v>83</v>
      </c>
      <c r="AY210" s="24" t="s">
        <v>152</v>
      </c>
      <c r="BE210" s="225">
        <f>IF(O210="základní",K210,0)</f>
        <v>173600</v>
      </c>
      <c r="BF210" s="225">
        <f>IF(O210="snížená",K210,0)</f>
        <v>0</v>
      </c>
      <c r="BG210" s="225">
        <f>IF(O210="zákl. přenesená",K210,0)</f>
        <v>0</v>
      </c>
      <c r="BH210" s="225">
        <f>IF(O210="sníž. přenesená",K210,0)</f>
        <v>0</v>
      </c>
      <c r="BI210" s="225">
        <f>IF(O210="nulová",K210,0)</f>
        <v>0</v>
      </c>
      <c r="BJ210" s="24" t="s">
        <v>81</v>
      </c>
      <c r="BK210" s="225">
        <f>ROUND(P210*H210,2)</f>
        <v>173600</v>
      </c>
      <c r="BL210" s="24" t="s">
        <v>160</v>
      </c>
      <c r="BM210" s="24" t="s">
        <v>321</v>
      </c>
    </row>
    <row r="211" s="12" customFormat="1">
      <c r="B211" s="226"/>
      <c r="C211" s="227"/>
      <c r="D211" s="228" t="s">
        <v>163</v>
      </c>
      <c r="E211" s="229" t="s">
        <v>22</v>
      </c>
      <c r="F211" s="230" t="s">
        <v>322</v>
      </c>
      <c r="G211" s="227"/>
      <c r="H211" s="231">
        <v>217</v>
      </c>
      <c r="I211" s="227"/>
      <c r="J211" s="227"/>
      <c r="K211" s="227"/>
      <c r="L211" s="227"/>
      <c r="M211" s="232"/>
      <c r="N211" s="233"/>
      <c r="O211" s="234"/>
      <c r="P211" s="234"/>
      <c r="Q211" s="234"/>
      <c r="R211" s="234"/>
      <c r="S211" s="234"/>
      <c r="T211" s="234"/>
      <c r="U211" s="234"/>
      <c r="V211" s="234"/>
      <c r="W211" s="234"/>
      <c r="X211" s="235"/>
      <c r="AT211" s="236" t="s">
        <v>163</v>
      </c>
      <c r="AU211" s="236" t="s">
        <v>83</v>
      </c>
      <c r="AV211" s="12" t="s">
        <v>83</v>
      </c>
      <c r="AW211" s="12" t="s">
        <v>7</v>
      </c>
      <c r="AX211" s="12" t="s">
        <v>81</v>
      </c>
      <c r="AY211" s="236" t="s">
        <v>152</v>
      </c>
    </row>
    <row r="212" s="1" customFormat="1" ht="25.5" customHeight="1">
      <c r="B212" s="40"/>
      <c r="C212" s="215" t="s">
        <v>323</v>
      </c>
      <c r="D212" s="215" t="s">
        <v>156</v>
      </c>
      <c r="E212" s="216" t="s">
        <v>324</v>
      </c>
      <c r="F212" s="217" t="s">
        <v>325</v>
      </c>
      <c r="G212" s="218" t="s">
        <v>184</v>
      </c>
      <c r="H212" s="219">
        <v>1.575</v>
      </c>
      <c r="I212" s="220">
        <v>2387.5100000000002</v>
      </c>
      <c r="J212" s="220">
        <v>172.48999999999978</v>
      </c>
      <c r="K212" s="220">
        <f>ROUND(P212*H212,2)</f>
        <v>4032</v>
      </c>
      <c r="L212" s="217" t="s">
        <v>199</v>
      </c>
      <c r="M212" s="66"/>
      <c r="N212" s="221" t="s">
        <v>22</v>
      </c>
      <c r="O212" s="222" t="s">
        <v>43</v>
      </c>
      <c r="P212" s="157">
        <f>I212+J212</f>
        <v>2560</v>
      </c>
      <c r="Q212" s="157">
        <f>ROUND(I212*H212,2)</f>
        <v>3760.3299999999999</v>
      </c>
      <c r="R212" s="157">
        <f>ROUND(J212*H212,2)</f>
        <v>271.67000000000002</v>
      </c>
      <c r="S212" s="223">
        <v>0.629</v>
      </c>
      <c r="T212" s="223">
        <f>S212*H212</f>
        <v>0.99067499999999997</v>
      </c>
      <c r="U212" s="223">
        <v>2.2563399999999998</v>
      </c>
      <c r="V212" s="223">
        <f>U212*H212</f>
        <v>3.5537354999999997</v>
      </c>
      <c r="W212" s="223">
        <v>0</v>
      </c>
      <c r="X212" s="224">
        <f>W212*H212</f>
        <v>0</v>
      </c>
      <c r="AR212" s="24" t="s">
        <v>160</v>
      </c>
      <c r="AT212" s="24" t="s">
        <v>156</v>
      </c>
      <c r="AU212" s="24" t="s">
        <v>83</v>
      </c>
      <c r="AY212" s="24" t="s">
        <v>152</v>
      </c>
      <c r="BE212" s="225">
        <f>IF(O212="základní",K212,0)</f>
        <v>4032</v>
      </c>
      <c r="BF212" s="225">
        <f>IF(O212="snížená",K212,0)</f>
        <v>0</v>
      </c>
      <c r="BG212" s="225">
        <f>IF(O212="zákl. přenesená",K212,0)</f>
        <v>0</v>
      </c>
      <c r="BH212" s="225">
        <f>IF(O212="sníž. přenesená",K212,0)</f>
        <v>0</v>
      </c>
      <c r="BI212" s="225">
        <f>IF(O212="nulová",K212,0)</f>
        <v>0</v>
      </c>
      <c r="BJ212" s="24" t="s">
        <v>81</v>
      </c>
      <c r="BK212" s="225">
        <f>ROUND(P212*H212,2)</f>
        <v>4032</v>
      </c>
      <c r="BL212" s="24" t="s">
        <v>160</v>
      </c>
      <c r="BM212" s="24" t="s">
        <v>326</v>
      </c>
    </row>
    <row r="213" s="13" customFormat="1">
      <c r="B213" s="246"/>
      <c r="C213" s="247"/>
      <c r="D213" s="228" t="s">
        <v>163</v>
      </c>
      <c r="E213" s="248" t="s">
        <v>22</v>
      </c>
      <c r="F213" s="249" t="s">
        <v>224</v>
      </c>
      <c r="G213" s="247"/>
      <c r="H213" s="248" t="s">
        <v>22</v>
      </c>
      <c r="I213" s="247"/>
      <c r="J213" s="247"/>
      <c r="K213" s="247"/>
      <c r="L213" s="247"/>
      <c r="M213" s="250"/>
      <c r="N213" s="251"/>
      <c r="O213" s="252"/>
      <c r="P213" s="252"/>
      <c r="Q213" s="252"/>
      <c r="R213" s="252"/>
      <c r="S213" s="252"/>
      <c r="T213" s="252"/>
      <c r="U213" s="252"/>
      <c r="V213" s="252"/>
      <c r="W213" s="252"/>
      <c r="X213" s="253"/>
      <c r="AT213" s="254" t="s">
        <v>163</v>
      </c>
      <c r="AU213" s="254" t="s">
        <v>83</v>
      </c>
      <c r="AV213" s="13" t="s">
        <v>81</v>
      </c>
      <c r="AW213" s="13" t="s">
        <v>7</v>
      </c>
      <c r="AX213" s="13" t="s">
        <v>74</v>
      </c>
      <c r="AY213" s="254" t="s">
        <v>152</v>
      </c>
    </row>
    <row r="214" s="12" customFormat="1">
      <c r="B214" s="226"/>
      <c r="C214" s="227"/>
      <c r="D214" s="228" t="s">
        <v>163</v>
      </c>
      <c r="E214" s="229" t="s">
        <v>22</v>
      </c>
      <c r="F214" s="230" t="s">
        <v>327</v>
      </c>
      <c r="G214" s="227"/>
      <c r="H214" s="231">
        <v>1.575</v>
      </c>
      <c r="I214" s="227"/>
      <c r="J214" s="227"/>
      <c r="K214" s="227"/>
      <c r="L214" s="227"/>
      <c r="M214" s="232"/>
      <c r="N214" s="233"/>
      <c r="O214" s="234"/>
      <c r="P214" s="234"/>
      <c r="Q214" s="234"/>
      <c r="R214" s="234"/>
      <c r="S214" s="234"/>
      <c r="T214" s="234"/>
      <c r="U214" s="234"/>
      <c r="V214" s="234"/>
      <c r="W214" s="234"/>
      <c r="X214" s="235"/>
      <c r="AT214" s="236" t="s">
        <v>163</v>
      </c>
      <c r="AU214" s="236" t="s">
        <v>83</v>
      </c>
      <c r="AV214" s="12" t="s">
        <v>83</v>
      </c>
      <c r="AW214" s="12" t="s">
        <v>7</v>
      </c>
      <c r="AX214" s="12" t="s">
        <v>81</v>
      </c>
      <c r="AY214" s="236" t="s">
        <v>152</v>
      </c>
    </row>
    <row r="215" s="11" customFormat="1" ht="29.88" customHeight="1">
      <c r="B215" s="199"/>
      <c r="C215" s="200"/>
      <c r="D215" s="201" t="s">
        <v>73</v>
      </c>
      <c r="E215" s="213" t="s">
        <v>181</v>
      </c>
      <c r="F215" s="213" t="s">
        <v>328</v>
      </c>
      <c r="G215" s="200"/>
      <c r="H215" s="200"/>
      <c r="I215" s="200"/>
      <c r="J215" s="200"/>
      <c r="K215" s="214">
        <f>BK215</f>
        <v>165494.02000000002</v>
      </c>
      <c r="L215" s="200"/>
      <c r="M215" s="204"/>
      <c r="N215" s="205"/>
      <c r="O215" s="206"/>
      <c r="P215" s="206"/>
      <c r="Q215" s="207">
        <f>Q216</f>
        <v>115528.76</v>
      </c>
      <c r="R215" s="207">
        <f>R216</f>
        <v>49965.270000000004</v>
      </c>
      <c r="S215" s="206"/>
      <c r="T215" s="208">
        <f>T216</f>
        <v>169.02512000000002</v>
      </c>
      <c r="U215" s="206"/>
      <c r="V215" s="208">
        <f>V216</f>
        <v>40.163440999999999</v>
      </c>
      <c r="W215" s="206"/>
      <c r="X215" s="209">
        <f>X216</f>
        <v>0</v>
      </c>
      <c r="AR215" s="210" t="s">
        <v>81</v>
      </c>
      <c r="AT215" s="211" t="s">
        <v>73</v>
      </c>
      <c r="AU215" s="211" t="s">
        <v>81</v>
      </c>
      <c r="AY215" s="210" t="s">
        <v>152</v>
      </c>
      <c r="BK215" s="212">
        <f>BK216</f>
        <v>165494.02000000002</v>
      </c>
    </row>
    <row r="216" s="11" customFormat="1" ht="14.88" customHeight="1">
      <c r="B216" s="199"/>
      <c r="C216" s="200"/>
      <c r="D216" s="201" t="s">
        <v>73</v>
      </c>
      <c r="E216" s="213" t="s">
        <v>329</v>
      </c>
      <c r="F216" s="213" t="s">
        <v>330</v>
      </c>
      <c r="G216" s="200"/>
      <c r="H216" s="200"/>
      <c r="I216" s="200"/>
      <c r="J216" s="200"/>
      <c r="K216" s="214">
        <f>BK216</f>
        <v>165494.02000000002</v>
      </c>
      <c r="L216" s="200"/>
      <c r="M216" s="204"/>
      <c r="N216" s="205"/>
      <c r="O216" s="206"/>
      <c r="P216" s="206"/>
      <c r="Q216" s="207">
        <f>SUM(Q217:Q226)</f>
        <v>115528.76</v>
      </c>
      <c r="R216" s="207">
        <f>SUM(R217:R226)</f>
        <v>49965.270000000004</v>
      </c>
      <c r="S216" s="206"/>
      <c r="T216" s="208">
        <f>SUM(T217:T226)</f>
        <v>169.02512000000002</v>
      </c>
      <c r="U216" s="206"/>
      <c r="V216" s="208">
        <f>SUM(V217:V226)</f>
        <v>40.163440999999999</v>
      </c>
      <c r="W216" s="206"/>
      <c r="X216" s="209">
        <f>SUM(X217:X226)</f>
        <v>0</v>
      </c>
      <c r="AR216" s="210" t="s">
        <v>81</v>
      </c>
      <c r="AT216" s="211" t="s">
        <v>73</v>
      </c>
      <c r="AU216" s="211" t="s">
        <v>83</v>
      </c>
      <c r="AY216" s="210" t="s">
        <v>152</v>
      </c>
      <c r="BK216" s="212">
        <f>SUM(BK217:BK226)</f>
        <v>165494.02000000002</v>
      </c>
    </row>
    <row r="217" s="1" customFormat="1" ht="51" customHeight="1">
      <c r="B217" s="40"/>
      <c r="C217" s="215" t="s">
        <v>331</v>
      </c>
      <c r="D217" s="215" t="s">
        <v>156</v>
      </c>
      <c r="E217" s="216" t="s">
        <v>332</v>
      </c>
      <c r="F217" s="217" t="s">
        <v>333</v>
      </c>
      <c r="G217" s="218" t="s">
        <v>159</v>
      </c>
      <c r="H217" s="219">
        <v>243.78399999999999</v>
      </c>
      <c r="I217" s="220">
        <v>39.280000000000001</v>
      </c>
      <c r="J217" s="220">
        <v>161.72</v>
      </c>
      <c r="K217" s="220">
        <f>ROUND(P217*H217,2)</f>
        <v>49000.580000000002</v>
      </c>
      <c r="L217" s="217" t="s">
        <v>334</v>
      </c>
      <c r="M217" s="66"/>
      <c r="N217" s="221" t="s">
        <v>22</v>
      </c>
      <c r="O217" s="222" t="s">
        <v>43</v>
      </c>
      <c r="P217" s="157">
        <f>I217+J217</f>
        <v>201</v>
      </c>
      <c r="Q217" s="157">
        <f>ROUND(I217*H217,2)</f>
        <v>9575.8400000000001</v>
      </c>
      <c r="R217" s="157">
        <f>ROUND(J217*H217,2)</f>
        <v>39424.75</v>
      </c>
      <c r="S217" s="223">
        <v>0.53000000000000003</v>
      </c>
      <c r="T217" s="223">
        <f>S217*H217</f>
        <v>129.20552000000001</v>
      </c>
      <c r="U217" s="223">
        <v>0.084250000000000005</v>
      </c>
      <c r="V217" s="223">
        <f>U217*H217</f>
        <v>20.538802</v>
      </c>
      <c r="W217" s="223">
        <v>0</v>
      </c>
      <c r="X217" s="224">
        <f>W217*H217</f>
        <v>0</v>
      </c>
      <c r="AR217" s="24" t="s">
        <v>160</v>
      </c>
      <c r="AT217" s="24" t="s">
        <v>156</v>
      </c>
      <c r="AU217" s="24" t="s">
        <v>161</v>
      </c>
      <c r="AY217" s="24" t="s">
        <v>152</v>
      </c>
      <c r="BE217" s="225">
        <f>IF(O217="základní",K217,0)</f>
        <v>49000.580000000002</v>
      </c>
      <c r="BF217" s="225">
        <f>IF(O217="snížená",K217,0)</f>
        <v>0</v>
      </c>
      <c r="BG217" s="225">
        <f>IF(O217="zákl. přenesená",K217,0)</f>
        <v>0</v>
      </c>
      <c r="BH217" s="225">
        <f>IF(O217="sníž. přenesená",K217,0)</f>
        <v>0</v>
      </c>
      <c r="BI217" s="225">
        <f>IF(O217="nulová",K217,0)</f>
        <v>0</v>
      </c>
      <c r="BJ217" s="24" t="s">
        <v>81</v>
      </c>
      <c r="BK217" s="225">
        <f>ROUND(P217*H217,2)</f>
        <v>49000.580000000002</v>
      </c>
      <c r="BL217" s="24" t="s">
        <v>160</v>
      </c>
      <c r="BM217" s="24" t="s">
        <v>335</v>
      </c>
    </row>
    <row r="218" s="12" customFormat="1">
      <c r="B218" s="226"/>
      <c r="C218" s="227"/>
      <c r="D218" s="228" t="s">
        <v>163</v>
      </c>
      <c r="E218" s="229" t="s">
        <v>22</v>
      </c>
      <c r="F218" s="230" t="s">
        <v>336</v>
      </c>
      <c r="G218" s="227"/>
      <c r="H218" s="231">
        <v>243.78399999999999</v>
      </c>
      <c r="I218" s="227"/>
      <c r="J218" s="227"/>
      <c r="K218" s="227"/>
      <c r="L218" s="227"/>
      <c r="M218" s="232"/>
      <c r="N218" s="233"/>
      <c r="O218" s="234"/>
      <c r="P218" s="234"/>
      <c r="Q218" s="234"/>
      <c r="R218" s="234"/>
      <c r="S218" s="234"/>
      <c r="T218" s="234"/>
      <c r="U218" s="234"/>
      <c r="V218" s="234"/>
      <c r="W218" s="234"/>
      <c r="X218" s="235"/>
      <c r="AT218" s="236" t="s">
        <v>163</v>
      </c>
      <c r="AU218" s="236" t="s">
        <v>161</v>
      </c>
      <c r="AV218" s="12" t="s">
        <v>83</v>
      </c>
      <c r="AW218" s="12" t="s">
        <v>7</v>
      </c>
      <c r="AX218" s="12" t="s">
        <v>81</v>
      </c>
      <c r="AY218" s="236" t="s">
        <v>152</v>
      </c>
    </row>
    <row r="219" s="1" customFormat="1" ht="25.5" customHeight="1">
      <c r="B219" s="40"/>
      <c r="C219" s="237" t="s">
        <v>337</v>
      </c>
      <c r="D219" s="237" t="s">
        <v>188</v>
      </c>
      <c r="E219" s="238" t="s">
        <v>338</v>
      </c>
      <c r="F219" s="239" t="s">
        <v>339</v>
      </c>
      <c r="G219" s="240" t="s">
        <v>159</v>
      </c>
      <c r="H219" s="241">
        <v>15.15</v>
      </c>
      <c r="I219" s="242">
        <v>676</v>
      </c>
      <c r="J219" s="243"/>
      <c r="K219" s="242">
        <f>ROUND(P219*H219,2)</f>
        <v>10241.4</v>
      </c>
      <c r="L219" s="239" t="s">
        <v>334</v>
      </c>
      <c r="M219" s="244"/>
      <c r="N219" s="245" t="s">
        <v>22</v>
      </c>
      <c r="O219" s="222" t="s">
        <v>43</v>
      </c>
      <c r="P219" s="157">
        <f>I219+J219</f>
        <v>676</v>
      </c>
      <c r="Q219" s="157">
        <f>ROUND(I219*H219,2)</f>
        <v>10241.4</v>
      </c>
      <c r="R219" s="157">
        <f>ROUND(J219*H219,2)</f>
        <v>0</v>
      </c>
      <c r="S219" s="223">
        <v>0</v>
      </c>
      <c r="T219" s="223">
        <f>S219*H219</f>
        <v>0</v>
      </c>
      <c r="U219" s="223">
        <v>0.13100000000000001</v>
      </c>
      <c r="V219" s="223">
        <f>U219*H219</f>
        <v>1.98465</v>
      </c>
      <c r="W219" s="223">
        <v>0</v>
      </c>
      <c r="X219" s="224">
        <f>W219*H219</f>
        <v>0</v>
      </c>
      <c r="AR219" s="24" t="s">
        <v>193</v>
      </c>
      <c r="AT219" s="24" t="s">
        <v>188</v>
      </c>
      <c r="AU219" s="24" t="s">
        <v>161</v>
      </c>
      <c r="AY219" s="24" t="s">
        <v>152</v>
      </c>
      <c r="BE219" s="225">
        <f>IF(O219="základní",K219,0)</f>
        <v>10241.4</v>
      </c>
      <c r="BF219" s="225">
        <f>IF(O219="snížená",K219,0)</f>
        <v>0</v>
      </c>
      <c r="BG219" s="225">
        <f>IF(O219="zákl. přenesená",K219,0)</f>
        <v>0</v>
      </c>
      <c r="BH219" s="225">
        <f>IF(O219="sníž. přenesená",K219,0)</f>
        <v>0</v>
      </c>
      <c r="BI219" s="225">
        <f>IF(O219="nulová",K219,0)</f>
        <v>0</v>
      </c>
      <c r="BJ219" s="24" t="s">
        <v>81</v>
      </c>
      <c r="BK219" s="225">
        <f>ROUND(P219*H219,2)</f>
        <v>10241.4</v>
      </c>
      <c r="BL219" s="24" t="s">
        <v>160</v>
      </c>
      <c r="BM219" s="24" t="s">
        <v>340</v>
      </c>
    </row>
    <row r="220" s="12" customFormat="1">
      <c r="B220" s="226"/>
      <c r="C220" s="227"/>
      <c r="D220" s="228" t="s">
        <v>163</v>
      </c>
      <c r="E220" s="229" t="s">
        <v>22</v>
      </c>
      <c r="F220" s="230" t="s">
        <v>341</v>
      </c>
      <c r="G220" s="227"/>
      <c r="H220" s="231">
        <v>15.15</v>
      </c>
      <c r="I220" s="227"/>
      <c r="J220" s="227"/>
      <c r="K220" s="227"/>
      <c r="L220" s="227"/>
      <c r="M220" s="232"/>
      <c r="N220" s="233"/>
      <c r="O220" s="234"/>
      <c r="P220" s="234"/>
      <c r="Q220" s="234"/>
      <c r="R220" s="234"/>
      <c r="S220" s="234"/>
      <c r="T220" s="234"/>
      <c r="U220" s="234"/>
      <c r="V220" s="234"/>
      <c r="W220" s="234"/>
      <c r="X220" s="235"/>
      <c r="AT220" s="236" t="s">
        <v>163</v>
      </c>
      <c r="AU220" s="236" t="s">
        <v>161</v>
      </c>
      <c r="AV220" s="12" t="s">
        <v>83</v>
      </c>
      <c r="AW220" s="12" t="s">
        <v>7</v>
      </c>
      <c r="AX220" s="12" t="s">
        <v>81</v>
      </c>
      <c r="AY220" s="236" t="s">
        <v>152</v>
      </c>
    </row>
    <row r="221" s="1" customFormat="1" ht="16.5" customHeight="1">
      <c r="B221" s="40"/>
      <c r="C221" s="237" t="s">
        <v>342</v>
      </c>
      <c r="D221" s="237" t="s">
        <v>188</v>
      </c>
      <c r="E221" s="238" t="s">
        <v>343</v>
      </c>
      <c r="F221" s="239" t="s">
        <v>344</v>
      </c>
      <c r="G221" s="240" t="s">
        <v>159</v>
      </c>
      <c r="H221" s="241">
        <v>24.109000000000002</v>
      </c>
      <c r="I221" s="242">
        <v>198</v>
      </c>
      <c r="J221" s="243"/>
      <c r="K221" s="242">
        <f>ROUND(P221*H221,2)</f>
        <v>4773.5799999999999</v>
      </c>
      <c r="L221" s="239" t="s">
        <v>199</v>
      </c>
      <c r="M221" s="244"/>
      <c r="N221" s="245" t="s">
        <v>22</v>
      </c>
      <c r="O221" s="222" t="s">
        <v>43</v>
      </c>
      <c r="P221" s="157">
        <f>I221+J221</f>
        <v>198</v>
      </c>
      <c r="Q221" s="157">
        <f>ROUND(I221*H221,2)</f>
        <v>4773.5799999999999</v>
      </c>
      <c r="R221" s="157">
        <f>ROUND(J221*H221,2)</f>
        <v>0</v>
      </c>
      <c r="S221" s="223">
        <v>0</v>
      </c>
      <c r="T221" s="223">
        <f>S221*H221</f>
        <v>0</v>
      </c>
      <c r="U221" s="223">
        <v>0.13100000000000001</v>
      </c>
      <c r="V221" s="223">
        <f>U221*H221</f>
        <v>3.1582790000000003</v>
      </c>
      <c r="W221" s="223">
        <v>0</v>
      </c>
      <c r="X221" s="224">
        <f>W221*H221</f>
        <v>0</v>
      </c>
      <c r="AR221" s="24" t="s">
        <v>193</v>
      </c>
      <c r="AT221" s="24" t="s">
        <v>188</v>
      </c>
      <c r="AU221" s="24" t="s">
        <v>161</v>
      </c>
      <c r="AY221" s="24" t="s">
        <v>152</v>
      </c>
      <c r="BE221" s="225">
        <f>IF(O221="základní",K221,0)</f>
        <v>4773.5799999999999</v>
      </c>
      <c r="BF221" s="225">
        <f>IF(O221="snížená",K221,0)</f>
        <v>0</v>
      </c>
      <c r="BG221" s="225">
        <f>IF(O221="zákl. přenesená",K221,0)</f>
        <v>0</v>
      </c>
      <c r="BH221" s="225">
        <f>IF(O221="sníž. přenesená",K221,0)</f>
        <v>0</v>
      </c>
      <c r="BI221" s="225">
        <f>IF(O221="nulová",K221,0)</f>
        <v>0</v>
      </c>
      <c r="BJ221" s="24" t="s">
        <v>81</v>
      </c>
      <c r="BK221" s="225">
        <f>ROUND(P221*H221,2)</f>
        <v>4773.5799999999999</v>
      </c>
      <c r="BL221" s="24" t="s">
        <v>160</v>
      </c>
      <c r="BM221" s="24" t="s">
        <v>345</v>
      </c>
    </row>
    <row r="222" s="12" customFormat="1">
      <c r="B222" s="226"/>
      <c r="C222" s="227"/>
      <c r="D222" s="228" t="s">
        <v>163</v>
      </c>
      <c r="E222" s="229" t="s">
        <v>22</v>
      </c>
      <c r="F222" s="230" t="s">
        <v>346</v>
      </c>
      <c r="G222" s="227"/>
      <c r="H222" s="231">
        <v>24.109000000000002</v>
      </c>
      <c r="I222" s="227"/>
      <c r="J222" s="227"/>
      <c r="K222" s="227"/>
      <c r="L222" s="227"/>
      <c r="M222" s="232"/>
      <c r="N222" s="233"/>
      <c r="O222" s="234"/>
      <c r="P222" s="234"/>
      <c r="Q222" s="234"/>
      <c r="R222" s="234"/>
      <c r="S222" s="234"/>
      <c r="T222" s="234"/>
      <c r="U222" s="234"/>
      <c r="V222" s="234"/>
      <c r="W222" s="234"/>
      <c r="X222" s="235"/>
      <c r="AT222" s="236" t="s">
        <v>163</v>
      </c>
      <c r="AU222" s="236" t="s">
        <v>161</v>
      </c>
      <c r="AV222" s="12" t="s">
        <v>83</v>
      </c>
      <c r="AW222" s="12" t="s">
        <v>7</v>
      </c>
      <c r="AX222" s="12" t="s">
        <v>81</v>
      </c>
      <c r="AY222" s="236" t="s">
        <v>152</v>
      </c>
    </row>
    <row r="223" s="1" customFormat="1" ht="51" customHeight="1">
      <c r="B223" s="40"/>
      <c r="C223" s="215" t="s">
        <v>347</v>
      </c>
      <c r="D223" s="215" t="s">
        <v>156</v>
      </c>
      <c r="E223" s="216" t="s">
        <v>348</v>
      </c>
      <c r="F223" s="217" t="s">
        <v>349</v>
      </c>
      <c r="G223" s="218" t="s">
        <v>159</v>
      </c>
      <c r="H223" s="219">
        <v>61.450000000000003</v>
      </c>
      <c r="I223" s="220">
        <v>25.469999999999999</v>
      </c>
      <c r="J223" s="220">
        <v>171.53</v>
      </c>
      <c r="K223" s="220">
        <f>ROUND(P223*H223,2)</f>
        <v>12105.65</v>
      </c>
      <c r="L223" s="217" t="s">
        <v>199</v>
      </c>
      <c r="M223" s="66"/>
      <c r="N223" s="221" t="s">
        <v>22</v>
      </c>
      <c r="O223" s="222" t="s">
        <v>43</v>
      </c>
      <c r="P223" s="157">
        <f>I223+J223</f>
        <v>197</v>
      </c>
      <c r="Q223" s="157">
        <f>ROUND(I223*H223,2)</f>
        <v>1565.1300000000001</v>
      </c>
      <c r="R223" s="157">
        <f>ROUND(J223*H223,2)</f>
        <v>10540.52</v>
      </c>
      <c r="S223" s="223">
        <v>0.64800000000000002</v>
      </c>
      <c r="T223" s="223">
        <f>S223*H223</f>
        <v>39.819600000000001</v>
      </c>
      <c r="U223" s="223">
        <v>0.10100000000000001</v>
      </c>
      <c r="V223" s="223">
        <f>U223*H223</f>
        <v>6.2064500000000002</v>
      </c>
      <c r="W223" s="223">
        <v>0</v>
      </c>
      <c r="X223" s="224">
        <f>W223*H223</f>
        <v>0</v>
      </c>
      <c r="AR223" s="24" t="s">
        <v>160</v>
      </c>
      <c r="AT223" s="24" t="s">
        <v>156</v>
      </c>
      <c r="AU223" s="24" t="s">
        <v>161</v>
      </c>
      <c r="AY223" s="24" t="s">
        <v>152</v>
      </c>
      <c r="BE223" s="225">
        <f>IF(O223="základní",K223,0)</f>
        <v>12105.65</v>
      </c>
      <c r="BF223" s="225">
        <f>IF(O223="snížená",K223,0)</f>
        <v>0</v>
      </c>
      <c r="BG223" s="225">
        <f>IF(O223="zákl. přenesená",K223,0)</f>
        <v>0</v>
      </c>
      <c r="BH223" s="225">
        <f>IF(O223="sníž. přenesená",K223,0)</f>
        <v>0</v>
      </c>
      <c r="BI223" s="225">
        <f>IF(O223="nulová",K223,0)</f>
        <v>0</v>
      </c>
      <c r="BJ223" s="24" t="s">
        <v>81</v>
      </c>
      <c r="BK223" s="225">
        <f>ROUND(P223*H223,2)</f>
        <v>12105.65</v>
      </c>
      <c r="BL223" s="24" t="s">
        <v>160</v>
      </c>
      <c r="BM223" s="24" t="s">
        <v>350</v>
      </c>
    </row>
    <row r="224" s="12" customFormat="1">
      <c r="B224" s="226"/>
      <c r="C224" s="227"/>
      <c r="D224" s="228" t="s">
        <v>163</v>
      </c>
      <c r="E224" s="229" t="s">
        <v>22</v>
      </c>
      <c r="F224" s="230" t="s">
        <v>351</v>
      </c>
      <c r="G224" s="227"/>
      <c r="H224" s="231">
        <v>61.450000000000003</v>
      </c>
      <c r="I224" s="227"/>
      <c r="J224" s="227"/>
      <c r="K224" s="227"/>
      <c r="L224" s="227"/>
      <c r="M224" s="232"/>
      <c r="N224" s="233"/>
      <c r="O224" s="234"/>
      <c r="P224" s="234"/>
      <c r="Q224" s="234"/>
      <c r="R224" s="234"/>
      <c r="S224" s="234"/>
      <c r="T224" s="234"/>
      <c r="U224" s="234"/>
      <c r="V224" s="234"/>
      <c r="W224" s="234"/>
      <c r="X224" s="235"/>
      <c r="AT224" s="236" t="s">
        <v>163</v>
      </c>
      <c r="AU224" s="236" t="s">
        <v>161</v>
      </c>
      <c r="AV224" s="12" t="s">
        <v>83</v>
      </c>
      <c r="AW224" s="12" t="s">
        <v>7</v>
      </c>
      <c r="AX224" s="12" t="s">
        <v>81</v>
      </c>
      <c r="AY224" s="236" t="s">
        <v>152</v>
      </c>
    </row>
    <row r="225" s="1" customFormat="1" ht="16.5" customHeight="1">
      <c r="B225" s="40"/>
      <c r="C225" s="237" t="s">
        <v>284</v>
      </c>
      <c r="D225" s="237" t="s">
        <v>188</v>
      </c>
      <c r="E225" s="238" t="s">
        <v>352</v>
      </c>
      <c r="F225" s="239" t="s">
        <v>353</v>
      </c>
      <c r="G225" s="240" t="s">
        <v>306</v>
      </c>
      <c r="H225" s="241">
        <v>275.84199999999998</v>
      </c>
      <c r="I225" s="242">
        <v>324</v>
      </c>
      <c r="J225" s="243"/>
      <c r="K225" s="242">
        <f>ROUND(P225*H225,2)</f>
        <v>89372.809999999998</v>
      </c>
      <c r="L225" s="239" t="s">
        <v>22</v>
      </c>
      <c r="M225" s="244"/>
      <c r="N225" s="245" t="s">
        <v>22</v>
      </c>
      <c r="O225" s="222" t="s">
        <v>43</v>
      </c>
      <c r="P225" s="157">
        <f>I225+J225</f>
        <v>324</v>
      </c>
      <c r="Q225" s="157">
        <f>ROUND(I225*H225,2)</f>
        <v>89372.809999999998</v>
      </c>
      <c r="R225" s="157">
        <f>ROUND(J225*H225,2)</f>
        <v>0</v>
      </c>
      <c r="S225" s="223">
        <v>0</v>
      </c>
      <c r="T225" s="223">
        <f>S225*H225</f>
        <v>0</v>
      </c>
      <c r="U225" s="223">
        <v>0.029999999999999999</v>
      </c>
      <c r="V225" s="223">
        <f>U225*H225</f>
        <v>8.2752599999999994</v>
      </c>
      <c r="W225" s="223">
        <v>0</v>
      </c>
      <c r="X225" s="224">
        <f>W225*H225</f>
        <v>0</v>
      </c>
      <c r="AR225" s="24" t="s">
        <v>193</v>
      </c>
      <c r="AT225" s="24" t="s">
        <v>188</v>
      </c>
      <c r="AU225" s="24" t="s">
        <v>161</v>
      </c>
      <c r="AY225" s="24" t="s">
        <v>152</v>
      </c>
      <c r="BE225" s="225">
        <f>IF(O225="základní",K225,0)</f>
        <v>89372.809999999998</v>
      </c>
      <c r="BF225" s="225">
        <f>IF(O225="snížená",K225,0)</f>
        <v>0</v>
      </c>
      <c r="BG225" s="225">
        <f>IF(O225="zákl. přenesená",K225,0)</f>
        <v>0</v>
      </c>
      <c r="BH225" s="225">
        <f>IF(O225="sníž. přenesená",K225,0)</f>
        <v>0</v>
      </c>
      <c r="BI225" s="225">
        <f>IF(O225="nulová",K225,0)</f>
        <v>0</v>
      </c>
      <c r="BJ225" s="24" t="s">
        <v>81</v>
      </c>
      <c r="BK225" s="225">
        <f>ROUND(P225*H225,2)</f>
        <v>89372.809999999998</v>
      </c>
      <c r="BL225" s="24" t="s">
        <v>160</v>
      </c>
      <c r="BM225" s="24" t="s">
        <v>354</v>
      </c>
    </row>
    <row r="226" s="12" customFormat="1">
      <c r="B226" s="226"/>
      <c r="C226" s="227"/>
      <c r="D226" s="228" t="s">
        <v>163</v>
      </c>
      <c r="E226" s="229" t="s">
        <v>22</v>
      </c>
      <c r="F226" s="230" t="s">
        <v>355</v>
      </c>
      <c r="G226" s="227"/>
      <c r="H226" s="231">
        <v>275.84199999999998</v>
      </c>
      <c r="I226" s="227"/>
      <c r="J226" s="227"/>
      <c r="K226" s="227"/>
      <c r="L226" s="227"/>
      <c r="M226" s="232"/>
      <c r="N226" s="233"/>
      <c r="O226" s="234"/>
      <c r="P226" s="234"/>
      <c r="Q226" s="234"/>
      <c r="R226" s="234"/>
      <c r="S226" s="234"/>
      <c r="T226" s="234"/>
      <c r="U226" s="234"/>
      <c r="V226" s="234"/>
      <c r="W226" s="234"/>
      <c r="X226" s="235"/>
      <c r="AT226" s="236" t="s">
        <v>163</v>
      </c>
      <c r="AU226" s="236" t="s">
        <v>161</v>
      </c>
      <c r="AV226" s="12" t="s">
        <v>83</v>
      </c>
      <c r="AW226" s="12" t="s">
        <v>7</v>
      </c>
      <c r="AX226" s="12" t="s">
        <v>81</v>
      </c>
      <c r="AY226" s="236" t="s">
        <v>152</v>
      </c>
    </row>
    <row r="227" s="11" customFormat="1" ht="29.88" customHeight="1">
      <c r="B227" s="199"/>
      <c r="C227" s="200"/>
      <c r="D227" s="201" t="s">
        <v>73</v>
      </c>
      <c r="E227" s="213" t="s">
        <v>356</v>
      </c>
      <c r="F227" s="213" t="s">
        <v>357</v>
      </c>
      <c r="G227" s="200"/>
      <c r="H227" s="200"/>
      <c r="I227" s="200"/>
      <c r="J227" s="200"/>
      <c r="K227" s="214">
        <f>BK227</f>
        <v>1343906.4600000002</v>
      </c>
      <c r="L227" s="200"/>
      <c r="M227" s="204"/>
      <c r="N227" s="205"/>
      <c r="O227" s="206"/>
      <c r="P227" s="206"/>
      <c r="Q227" s="207">
        <f>SUM(Q228:Q255)</f>
        <v>998280.62</v>
      </c>
      <c r="R227" s="207">
        <f>SUM(R228:R255)</f>
        <v>345625.83000000002</v>
      </c>
      <c r="S227" s="206"/>
      <c r="T227" s="208">
        <f>SUM(T228:T255)</f>
        <v>986.76482999999996</v>
      </c>
      <c r="U227" s="206"/>
      <c r="V227" s="208">
        <f>SUM(V228:V255)</f>
        <v>704.80876160000003</v>
      </c>
      <c r="W227" s="206"/>
      <c r="X227" s="209">
        <f>SUM(X228:X255)</f>
        <v>0</v>
      </c>
      <c r="AR227" s="210" t="s">
        <v>81</v>
      </c>
      <c r="AT227" s="211" t="s">
        <v>73</v>
      </c>
      <c r="AU227" s="211" t="s">
        <v>81</v>
      </c>
      <c r="AY227" s="210" t="s">
        <v>152</v>
      </c>
      <c r="BK227" s="212">
        <f>SUM(BK228:BK255)</f>
        <v>1343906.4600000002</v>
      </c>
    </row>
    <row r="228" s="1" customFormat="1" ht="16.5" customHeight="1">
      <c r="B228" s="40"/>
      <c r="C228" s="215" t="s">
        <v>358</v>
      </c>
      <c r="D228" s="215" t="s">
        <v>156</v>
      </c>
      <c r="E228" s="216" t="s">
        <v>359</v>
      </c>
      <c r="F228" s="217" t="s">
        <v>360</v>
      </c>
      <c r="G228" s="218" t="s">
        <v>159</v>
      </c>
      <c r="H228" s="219">
        <v>596.42999999999995</v>
      </c>
      <c r="I228" s="220">
        <v>78.819999999999993</v>
      </c>
      <c r="J228" s="220">
        <v>19.38000000000001</v>
      </c>
      <c r="K228" s="220">
        <f>ROUND(P228*H228,2)</f>
        <v>58569.43</v>
      </c>
      <c r="L228" s="217" t="s">
        <v>22</v>
      </c>
      <c r="M228" s="66"/>
      <c r="N228" s="221" t="s">
        <v>22</v>
      </c>
      <c r="O228" s="222" t="s">
        <v>43</v>
      </c>
      <c r="P228" s="157">
        <f>I228+J228</f>
        <v>98.200000000000003</v>
      </c>
      <c r="Q228" s="157">
        <f>ROUND(I228*H228,2)</f>
        <v>47010.610000000001</v>
      </c>
      <c r="R228" s="157">
        <f>ROUND(J228*H228,2)</f>
        <v>11558.81</v>
      </c>
      <c r="S228" s="223">
        <v>0.025999999999999999</v>
      </c>
      <c r="T228" s="223">
        <f>S228*H228</f>
        <v>15.507179999999998</v>
      </c>
      <c r="U228" s="223">
        <v>0</v>
      </c>
      <c r="V228" s="223">
        <f>U228*H228</f>
        <v>0</v>
      </c>
      <c r="W228" s="223">
        <v>0</v>
      </c>
      <c r="X228" s="224">
        <f>W228*H228</f>
        <v>0</v>
      </c>
      <c r="AR228" s="24" t="s">
        <v>160</v>
      </c>
      <c r="AT228" s="24" t="s">
        <v>156</v>
      </c>
      <c r="AU228" s="24" t="s">
        <v>83</v>
      </c>
      <c r="AY228" s="24" t="s">
        <v>152</v>
      </c>
      <c r="BE228" s="225">
        <f>IF(O228="základní",K228,0)</f>
        <v>58569.43</v>
      </c>
      <c r="BF228" s="225">
        <f>IF(O228="snížená",K228,0)</f>
        <v>0</v>
      </c>
      <c r="BG228" s="225">
        <f>IF(O228="zákl. přenesená",K228,0)</f>
        <v>0</v>
      </c>
      <c r="BH228" s="225">
        <f>IF(O228="sníž. přenesená",K228,0)</f>
        <v>0</v>
      </c>
      <c r="BI228" s="225">
        <f>IF(O228="nulová",K228,0)</f>
        <v>0</v>
      </c>
      <c r="BJ228" s="24" t="s">
        <v>81</v>
      </c>
      <c r="BK228" s="225">
        <f>ROUND(P228*H228,2)</f>
        <v>58569.43</v>
      </c>
      <c r="BL228" s="24" t="s">
        <v>160</v>
      </c>
      <c r="BM228" s="24" t="s">
        <v>361</v>
      </c>
    </row>
    <row r="229" s="12" customFormat="1">
      <c r="B229" s="226"/>
      <c r="C229" s="227"/>
      <c r="D229" s="228" t="s">
        <v>163</v>
      </c>
      <c r="E229" s="229" t="s">
        <v>22</v>
      </c>
      <c r="F229" s="230" t="s">
        <v>362</v>
      </c>
      <c r="G229" s="227"/>
      <c r="H229" s="231">
        <v>596.42999999999995</v>
      </c>
      <c r="I229" s="227"/>
      <c r="J229" s="227"/>
      <c r="K229" s="227"/>
      <c r="L229" s="227"/>
      <c r="M229" s="232"/>
      <c r="N229" s="233"/>
      <c r="O229" s="234"/>
      <c r="P229" s="234"/>
      <c r="Q229" s="234"/>
      <c r="R229" s="234"/>
      <c r="S229" s="234"/>
      <c r="T229" s="234"/>
      <c r="U229" s="234"/>
      <c r="V229" s="234"/>
      <c r="W229" s="234"/>
      <c r="X229" s="235"/>
      <c r="AT229" s="236" t="s">
        <v>163</v>
      </c>
      <c r="AU229" s="236" t="s">
        <v>83</v>
      </c>
      <c r="AV229" s="12" t="s">
        <v>83</v>
      </c>
      <c r="AW229" s="12" t="s">
        <v>7</v>
      </c>
      <c r="AX229" s="12" t="s">
        <v>81</v>
      </c>
      <c r="AY229" s="236" t="s">
        <v>152</v>
      </c>
    </row>
    <row r="230" s="1" customFormat="1" ht="25.5" customHeight="1">
      <c r="B230" s="40"/>
      <c r="C230" s="215" t="s">
        <v>363</v>
      </c>
      <c r="D230" s="215" t="s">
        <v>156</v>
      </c>
      <c r="E230" s="216" t="s">
        <v>364</v>
      </c>
      <c r="F230" s="217" t="s">
        <v>365</v>
      </c>
      <c r="G230" s="218" t="s">
        <v>159</v>
      </c>
      <c r="H230" s="219">
        <v>596.42999999999995</v>
      </c>
      <c r="I230" s="220">
        <v>96.260000000000005</v>
      </c>
      <c r="J230" s="220">
        <v>21.739999999999995</v>
      </c>
      <c r="K230" s="220">
        <f>ROUND(P230*H230,2)</f>
        <v>70378.740000000005</v>
      </c>
      <c r="L230" s="217" t="s">
        <v>199</v>
      </c>
      <c r="M230" s="66"/>
      <c r="N230" s="221" t="s">
        <v>22</v>
      </c>
      <c r="O230" s="222" t="s">
        <v>43</v>
      </c>
      <c r="P230" s="157">
        <f>I230+J230</f>
        <v>118</v>
      </c>
      <c r="Q230" s="157">
        <f>ROUND(I230*H230,2)</f>
        <v>57412.349999999999</v>
      </c>
      <c r="R230" s="157">
        <f>ROUND(J230*H230,2)</f>
        <v>12966.389999999999</v>
      </c>
      <c r="S230" s="223">
        <v>0.025999999999999999</v>
      </c>
      <c r="T230" s="223">
        <f>S230*H230</f>
        <v>15.507179999999998</v>
      </c>
      <c r="U230" s="223">
        <v>0.31628000000000001</v>
      </c>
      <c r="V230" s="223">
        <f>U230*H230</f>
        <v>188.63888039999998</v>
      </c>
      <c r="W230" s="223">
        <v>0</v>
      </c>
      <c r="X230" s="224">
        <f>W230*H230</f>
        <v>0</v>
      </c>
      <c r="AR230" s="24" t="s">
        <v>160</v>
      </c>
      <c r="AT230" s="24" t="s">
        <v>156</v>
      </c>
      <c r="AU230" s="24" t="s">
        <v>83</v>
      </c>
      <c r="AY230" s="24" t="s">
        <v>152</v>
      </c>
      <c r="BE230" s="225">
        <f>IF(O230="základní",K230,0)</f>
        <v>70378.740000000005</v>
      </c>
      <c r="BF230" s="225">
        <f>IF(O230="snížená",K230,0)</f>
        <v>0</v>
      </c>
      <c r="BG230" s="225">
        <f>IF(O230="zákl. přenesená",K230,0)</f>
        <v>0</v>
      </c>
      <c r="BH230" s="225">
        <f>IF(O230="sníž. přenesená",K230,0)</f>
        <v>0</v>
      </c>
      <c r="BI230" s="225">
        <f>IF(O230="nulová",K230,0)</f>
        <v>0</v>
      </c>
      <c r="BJ230" s="24" t="s">
        <v>81</v>
      </c>
      <c r="BK230" s="225">
        <f>ROUND(P230*H230,2)</f>
        <v>70378.740000000005</v>
      </c>
      <c r="BL230" s="24" t="s">
        <v>160</v>
      </c>
      <c r="BM230" s="24" t="s">
        <v>366</v>
      </c>
    </row>
    <row r="231" s="12" customFormat="1">
      <c r="B231" s="226"/>
      <c r="C231" s="227"/>
      <c r="D231" s="228" t="s">
        <v>163</v>
      </c>
      <c r="E231" s="229" t="s">
        <v>22</v>
      </c>
      <c r="F231" s="230" t="s">
        <v>362</v>
      </c>
      <c r="G231" s="227"/>
      <c r="H231" s="231">
        <v>596.42999999999995</v>
      </c>
      <c r="I231" s="227"/>
      <c r="J231" s="227"/>
      <c r="K231" s="227"/>
      <c r="L231" s="227"/>
      <c r="M231" s="232"/>
      <c r="N231" s="233"/>
      <c r="O231" s="234"/>
      <c r="P231" s="234"/>
      <c r="Q231" s="234"/>
      <c r="R231" s="234"/>
      <c r="S231" s="234"/>
      <c r="T231" s="234"/>
      <c r="U231" s="234"/>
      <c r="V231" s="234"/>
      <c r="W231" s="234"/>
      <c r="X231" s="235"/>
      <c r="AT231" s="236" t="s">
        <v>163</v>
      </c>
      <c r="AU231" s="236" t="s">
        <v>83</v>
      </c>
      <c r="AV231" s="12" t="s">
        <v>83</v>
      </c>
      <c r="AW231" s="12" t="s">
        <v>7</v>
      </c>
      <c r="AX231" s="12" t="s">
        <v>81</v>
      </c>
      <c r="AY231" s="236" t="s">
        <v>152</v>
      </c>
    </row>
    <row r="232" s="1" customFormat="1" ht="16.5" customHeight="1">
      <c r="B232" s="40"/>
      <c r="C232" s="215" t="s">
        <v>367</v>
      </c>
      <c r="D232" s="215" t="s">
        <v>156</v>
      </c>
      <c r="E232" s="216" t="s">
        <v>368</v>
      </c>
      <c r="F232" s="217" t="s">
        <v>369</v>
      </c>
      <c r="G232" s="218" t="s">
        <v>159</v>
      </c>
      <c r="H232" s="219">
        <v>673.23000000000002</v>
      </c>
      <c r="I232" s="220">
        <v>104.42</v>
      </c>
      <c r="J232" s="220">
        <v>22.579999999999998</v>
      </c>
      <c r="K232" s="220">
        <f>ROUND(P232*H232,2)</f>
        <v>85500.210000000006</v>
      </c>
      <c r="L232" s="217" t="s">
        <v>22</v>
      </c>
      <c r="M232" s="66"/>
      <c r="N232" s="221" t="s">
        <v>22</v>
      </c>
      <c r="O232" s="222" t="s">
        <v>43</v>
      </c>
      <c r="P232" s="157">
        <f>I232+J232</f>
        <v>127</v>
      </c>
      <c r="Q232" s="157">
        <f>ROUND(I232*H232,2)</f>
        <v>70298.679999999993</v>
      </c>
      <c r="R232" s="157">
        <f>ROUND(J232*H232,2)</f>
        <v>15201.530000000001</v>
      </c>
      <c r="S232" s="223">
        <v>0.029000000000000001</v>
      </c>
      <c r="T232" s="223">
        <f>S232*H232</f>
        <v>19.523670000000003</v>
      </c>
      <c r="U232" s="223">
        <v>0</v>
      </c>
      <c r="V232" s="223">
        <f>U232*H232</f>
        <v>0</v>
      </c>
      <c r="W232" s="223">
        <v>0</v>
      </c>
      <c r="X232" s="224">
        <f>W232*H232</f>
        <v>0</v>
      </c>
      <c r="AR232" s="24" t="s">
        <v>160</v>
      </c>
      <c r="AT232" s="24" t="s">
        <v>156</v>
      </c>
      <c r="AU232" s="24" t="s">
        <v>83</v>
      </c>
      <c r="AY232" s="24" t="s">
        <v>152</v>
      </c>
      <c r="BE232" s="225">
        <f>IF(O232="základní",K232,0)</f>
        <v>85500.210000000006</v>
      </c>
      <c r="BF232" s="225">
        <f>IF(O232="snížená",K232,0)</f>
        <v>0</v>
      </c>
      <c r="BG232" s="225">
        <f>IF(O232="zákl. přenesená",K232,0)</f>
        <v>0</v>
      </c>
      <c r="BH232" s="225">
        <f>IF(O232="sníž. přenesená",K232,0)</f>
        <v>0</v>
      </c>
      <c r="BI232" s="225">
        <f>IF(O232="nulová",K232,0)</f>
        <v>0</v>
      </c>
      <c r="BJ232" s="24" t="s">
        <v>81</v>
      </c>
      <c r="BK232" s="225">
        <f>ROUND(P232*H232,2)</f>
        <v>85500.210000000006</v>
      </c>
      <c r="BL232" s="24" t="s">
        <v>160</v>
      </c>
      <c r="BM232" s="24" t="s">
        <v>370</v>
      </c>
    </row>
    <row r="233" s="13" customFormat="1">
      <c r="B233" s="246"/>
      <c r="C233" s="247"/>
      <c r="D233" s="228" t="s">
        <v>163</v>
      </c>
      <c r="E233" s="248" t="s">
        <v>22</v>
      </c>
      <c r="F233" s="249" t="s">
        <v>371</v>
      </c>
      <c r="G233" s="247"/>
      <c r="H233" s="248" t="s">
        <v>22</v>
      </c>
      <c r="I233" s="247"/>
      <c r="J233" s="247"/>
      <c r="K233" s="247"/>
      <c r="L233" s="247"/>
      <c r="M233" s="250"/>
      <c r="N233" s="251"/>
      <c r="O233" s="252"/>
      <c r="P233" s="252"/>
      <c r="Q233" s="252"/>
      <c r="R233" s="252"/>
      <c r="S233" s="252"/>
      <c r="T233" s="252"/>
      <c r="U233" s="252"/>
      <c r="V233" s="252"/>
      <c r="W233" s="252"/>
      <c r="X233" s="253"/>
      <c r="AT233" s="254" t="s">
        <v>163</v>
      </c>
      <c r="AU233" s="254" t="s">
        <v>83</v>
      </c>
      <c r="AV233" s="13" t="s">
        <v>81</v>
      </c>
      <c r="AW233" s="13" t="s">
        <v>7</v>
      </c>
      <c r="AX233" s="13" t="s">
        <v>74</v>
      </c>
      <c r="AY233" s="254" t="s">
        <v>152</v>
      </c>
    </row>
    <row r="234" s="12" customFormat="1">
      <c r="B234" s="226"/>
      <c r="C234" s="227"/>
      <c r="D234" s="228" t="s">
        <v>163</v>
      </c>
      <c r="E234" s="229" t="s">
        <v>22</v>
      </c>
      <c r="F234" s="230" t="s">
        <v>372</v>
      </c>
      <c r="G234" s="227"/>
      <c r="H234" s="231">
        <v>211.78</v>
      </c>
      <c r="I234" s="227"/>
      <c r="J234" s="227"/>
      <c r="K234" s="227"/>
      <c r="L234" s="227"/>
      <c r="M234" s="232"/>
      <c r="N234" s="233"/>
      <c r="O234" s="234"/>
      <c r="P234" s="234"/>
      <c r="Q234" s="234"/>
      <c r="R234" s="234"/>
      <c r="S234" s="234"/>
      <c r="T234" s="234"/>
      <c r="U234" s="234"/>
      <c r="V234" s="234"/>
      <c r="W234" s="234"/>
      <c r="X234" s="235"/>
      <c r="AT234" s="236" t="s">
        <v>163</v>
      </c>
      <c r="AU234" s="236" t="s">
        <v>83</v>
      </c>
      <c r="AV234" s="12" t="s">
        <v>83</v>
      </c>
      <c r="AW234" s="12" t="s">
        <v>7</v>
      </c>
      <c r="AX234" s="12" t="s">
        <v>74</v>
      </c>
      <c r="AY234" s="236" t="s">
        <v>152</v>
      </c>
    </row>
    <row r="235" s="13" customFormat="1">
      <c r="B235" s="246"/>
      <c r="C235" s="247"/>
      <c r="D235" s="228" t="s">
        <v>163</v>
      </c>
      <c r="E235" s="248" t="s">
        <v>22</v>
      </c>
      <c r="F235" s="249" t="s">
        <v>373</v>
      </c>
      <c r="G235" s="247"/>
      <c r="H235" s="248" t="s">
        <v>22</v>
      </c>
      <c r="I235" s="247"/>
      <c r="J235" s="247"/>
      <c r="K235" s="247"/>
      <c r="L235" s="247"/>
      <c r="M235" s="250"/>
      <c r="N235" s="251"/>
      <c r="O235" s="252"/>
      <c r="P235" s="252"/>
      <c r="Q235" s="252"/>
      <c r="R235" s="252"/>
      <c r="S235" s="252"/>
      <c r="T235" s="252"/>
      <c r="U235" s="252"/>
      <c r="V235" s="252"/>
      <c r="W235" s="252"/>
      <c r="X235" s="253"/>
      <c r="AT235" s="254" t="s">
        <v>163</v>
      </c>
      <c r="AU235" s="254" t="s">
        <v>83</v>
      </c>
      <c r="AV235" s="13" t="s">
        <v>81</v>
      </c>
      <c r="AW235" s="13" t="s">
        <v>7</v>
      </c>
      <c r="AX235" s="13" t="s">
        <v>74</v>
      </c>
      <c r="AY235" s="254" t="s">
        <v>152</v>
      </c>
    </row>
    <row r="236" s="12" customFormat="1">
      <c r="B236" s="226"/>
      <c r="C236" s="227"/>
      <c r="D236" s="228" t="s">
        <v>163</v>
      </c>
      <c r="E236" s="229" t="s">
        <v>22</v>
      </c>
      <c r="F236" s="230" t="s">
        <v>374</v>
      </c>
      <c r="G236" s="227"/>
      <c r="H236" s="231">
        <v>461.44999999999999</v>
      </c>
      <c r="I236" s="227"/>
      <c r="J236" s="227"/>
      <c r="K236" s="227"/>
      <c r="L236" s="227"/>
      <c r="M236" s="232"/>
      <c r="N236" s="233"/>
      <c r="O236" s="234"/>
      <c r="P236" s="234"/>
      <c r="Q236" s="234"/>
      <c r="R236" s="234"/>
      <c r="S236" s="234"/>
      <c r="T236" s="234"/>
      <c r="U236" s="234"/>
      <c r="V236" s="234"/>
      <c r="W236" s="234"/>
      <c r="X236" s="235"/>
      <c r="AT236" s="236" t="s">
        <v>163</v>
      </c>
      <c r="AU236" s="236" t="s">
        <v>83</v>
      </c>
      <c r="AV236" s="12" t="s">
        <v>83</v>
      </c>
      <c r="AW236" s="12" t="s">
        <v>7</v>
      </c>
      <c r="AX236" s="12" t="s">
        <v>74</v>
      </c>
      <c r="AY236" s="236" t="s">
        <v>152</v>
      </c>
    </row>
    <row r="237" s="14" customFormat="1">
      <c r="B237" s="255"/>
      <c r="C237" s="256"/>
      <c r="D237" s="228" t="s">
        <v>163</v>
      </c>
      <c r="E237" s="257" t="s">
        <v>22</v>
      </c>
      <c r="F237" s="258" t="s">
        <v>226</v>
      </c>
      <c r="G237" s="256"/>
      <c r="H237" s="259">
        <v>673.23000000000002</v>
      </c>
      <c r="I237" s="256"/>
      <c r="J237" s="256"/>
      <c r="K237" s="256"/>
      <c r="L237" s="256"/>
      <c r="M237" s="260"/>
      <c r="N237" s="261"/>
      <c r="O237" s="262"/>
      <c r="P237" s="262"/>
      <c r="Q237" s="262"/>
      <c r="R237" s="262"/>
      <c r="S237" s="262"/>
      <c r="T237" s="262"/>
      <c r="U237" s="262"/>
      <c r="V237" s="262"/>
      <c r="W237" s="262"/>
      <c r="X237" s="263"/>
      <c r="AT237" s="264" t="s">
        <v>163</v>
      </c>
      <c r="AU237" s="264" t="s">
        <v>83</v>
      </c>
      <c r="AV237" s="14" t="s">
        <v>160</v>
      </c>
      <c r="AW237" s="14" t="s">
        <v>7</v>
      </c>
      <c r="AX237" s="14" t="s">
        <v>81</v>
      </c>
      <c r="AY237" s="264" t="s">
        <v>152</v>
      </c>
    </row>
    <row r="238" s="1" customFormat="1" ht="38.25" customHeight="1">
      <c r="B238" s="40"/>
      <c r="C238" s="215" t="s">
        <v>375</v>
      </c>
      <c r="D238" s="215" t="s">
        <v>156</v>
      </c>
      <c r="E238" s="216" t="s">
        <v>376</v>
      </c>
      <c r="F238" s="217" t="s">
        <v>377</v>
      </c>
      <c r="G238" s="218" t="s">
        <v>159</v>
      </c>
      <c r="H238" s="219">
        <v>93.230000000000004</v>
      </c>
      <c r="I238" s="220">
        <v>235.81</v>
      </c>
      <c r="J238" s="220">
        <v>22.189999999999998</v>
      </c>
      <c r="K238" s="220">
        <f>ROUND(P238*H238,2)</f>
        <v>24053.34</v>
      </c>
      <c r="L238" s="217" t="s">
        <v>199</v>
      </c>
      <c r="M238" s="66"/>
      <c r="N238" s="221" t="s">
        <v>22</v>
      </c>
      <c r="O238" s="222" t="s">
        <v>43</v>
      </c>
      <c r="P238" s="157">
        <f>I238+J238</f>
        <v>258</v>
      </c>
      <c r="Q238" s="157">
        <f>ROUND(I238*H238,2)</f>
        <v>21984.57</v>
      </c>
      <c r="R238" s="157">
        <f>ROUND(J238*H238,2)</f>
        <v>2068.77</v>
      </c>
      <c r="S238" s="223">
        <v>0.021000000000000001</v>
      </c>
      <c r="T238" s="223">
        <f>S238*H238</f>
        <v>1.9578300000000002</v>
      </c>
      <c r="U238" s="223">
        <v>0.15826000000000001</v>
      </c>
      <c r="V238" s="223">
        <f>U238*H238</f>
        <v>14.754579800000002</v>
      </c>
      <c r="W238" s="223">
        <v>0</v>
      </c>
      <c r="X238" s="224">
        <f>W238*H238</f>
        <v>0</v>
      </c>
      <c r="AR238" s="24" t="s">
        <v>160</v>
      </c>
      <c r="AT238" s="24" t="s">
        <v>156</v>
      </c>
      <c r="AU238" s="24" t="s">
        <v>83</v>
      </c>
      <c r="AY238" s="24" t="s">
        <v>152</v>
      </c>
      <c r="BE238" s="225">
        <f>IF(O238="základní",K238,0)</f>
        <v>24053.34</v>
      </c>
      <c r="BF238" s="225">
        <f>IF(O238="snížená",K238,0)</f>
        <v>0</v>
      </c>
      <c r="BG238" s="225">
        <f>IF(O238="zákl. přenesená",K238,0)</f>
        <v>0</v>
      </c>
      <c r="BH238" s="225">
        <f>IF(O238="sníž. přenesená",K238,0)</f>
        <v>0</v>
      </c>
      <c r="BI238" s="225">
        <f>IF(O238="nulová",K238,0)</f>
        <v>0</v>
      </c>
      <c r="BJ238" s="24" t="s">
        <v>81</v>
      </c>
      <c r="BK238" s="225">
        <f>ROUND(P238*H238,2)</f>
        <v>24053.34</v>
      </c>
      <c r="BL238" s="24" t="s">
        <v>160</v>
      </c>
      <c r="BM238" s="24" t="s">
        <v>378</v>
      </c>
    </row>
    <row r="239" s="12" customFormat="1">
      <c r="B239" s="226"/>
      <c r="C239" s="227"/>
      <c r="D239" s="228" t="s">
        <v>163</v>
      </c>
      <c r="E239" s="229" t="s">
        <v>22</v>
      </c>
      <c r="F239" s="230" t="s">
        <v>379</v>
      </c>
      <c r="G239" s="227"/>
      <c r="H239" s="231">
        <v>93.230000000000004</v>
      </c>
      <c r="I239" s="227"/>
      <c r="J239" s="227"/>
      <c r="K239" s="227"/>
      <c r="L239" s="227"/>
      <c r="M239" s="232"/>
      <c r="N239" s="233"/>
      <c r="O239" s="234"/>
      <c r="P239" s="234"/>
      <c r="Q239" s="234"/>
      <c r="R239" s="234"/>
      <c r="S239" s="234"/>
      <c r="T239" s="234"/>
      <c r="U239" s="234"/>
      <c r="V239" s="234"/>
      <c r="W239" s="234"/>
      <c r="X239" s="235"/>
      <c r="AT239" s="236" t="s">
        <v>163</v>
      </c>
      <c r="AU239" s="236" t="s">
        <v>83</v>
      </c>
      <c r="AV239" s="12" t="s">
        <v>83</v>
      </c>
      <c r="AW239" s="12" t="s">
        <v>7</v>
      </c>
      <c r="AX239" s="12" t="s">
        <v>81</v>
      </c>
      <c r="AY239" s="236" t="s">
        <v>152</v>
      </c>
    </row>
    <row r="240" s="1" customFormat="1" ht="38.25" customHeight="1">
      <c r="B240" s="40"/>
      <c r="C240" s="215" t="s">
        <v>380</v>
      </c>
      <c r="D240" s="215" t="s">
        <v>156</v>
      </c>
      <c r="E240" s="216" t="s">
        <v>381</v>
      </c>
      <c r="F240" s="217" t="s">
        <v>382</v>
      </c>
      <c r="G240" s="218" t="s">
        <v>159</v>
      </c>
      <c r="H240" s="219">
        <v>723.63</v>
      </c>
      <c r="I240" s="220">
        <v>275.10000000000002</v>
      </c>
      <c r="J240" s="220">
        <v>25.899999999999977</v>
      </c>
      <c r="K240" s="220">
        <f>ROUND(P240*H240,2)</f>
        <v>217812.63000000001</v>
      </c>
      <c r="L240" s="217" t="s">
        <v>199</v>
      </c>
      <c r="M240" s="66"/>
      <c r="N240" s="221" t="s">
        <v>22</v>
      </c>
      <c r="O240" s="222" t="s">
        <v>43</v>
      </c>
      <c r="P240" s="157">
        <f>I240+J240</f>
        <v>301</v>
      </c>
      <c r="Q240" s="157">
        <f>ROUND(I240*H240,2)</f>
        <v>199070.60999999999</v>
      </c>
      <c r="R240" s="157">
        <f>ROUND(J240*H240,2)</f>
        <v>18742.02</v>
      </c>
      <c r="S240" s="223">
        <v>0.025000000000000001</v>
      </c>
      <c r="T240" s="223">
        <f>S240*H240</f>
        <v>18.09075</v>
      </c>
      <c r="U240" s="223">
        <v>0.18462999999999999</v>
      </c>
      <c r="V240" s="223">
        <f>U240*H240</f>
        <v>133.6038069</v>
      </c>
      <c r="W240" s="223">
        <v>0</v>
      </c>
      <c r="X240" s="224">
        <f>W240*H240</f>
        <v>0</v>
      </c>
      <c r="AR240" s="24" t="s">
        <v>160</v>
      </c>
      <c r="AT240" s="24" t="s">
        <v>156</v>
      </c>
      <c r="AU240" s="24" t="s">
        <v>83</v>
      </c>
      <c r="AY240" s="24" t="s">
        <v>152</v>
      </c>
      <c r="BE240" s="225">
        <f>IF(O240="základní",K240,0)</f>
        <v>217812.63000000001</v>
      </c>
      <c r="BF240" s="225">
        <f>IF(O240="snížená",K240,0)</f>
        <v>0</v>
      </c>
      <c r="BG240" s="225">
        <f>IF(O240="zákl. přenesená",K240,0)</f>
        <v>0</v>
      </c>
      <c r="BH240" s="225">
        <f>IF(O240="sníž. přenesená",K240,0)</f>
        <v>0</v>
      </c>
      <c r="BI240" s="225">
        <f>IF(O240="nulová",K240,0)</f>
        <v>0</v>
      </c>
      <c r="BJ240" s="24" t="s">
        <v>81</v>
      </c>
      <c r="BK240" s="225">
        <f>ROUND(P240*H240,2)</f>
        <v>217812.63000000001</v>
      </c>
      <c r="BL240" s="24" t="s">
        <v>160</v>
      </c>
      <c r="BM240" s="24" t="s">
        <v>383</v>
      </c>
    </row>
    <row r="241" s="12" customFormat="1">
      <c r="B241" s="226"/>
      <c r="C241" s="227"/>
      <c r="D241" s="228" t="s">
        <v>163</v>
      </c>
      <c r="E241" s="229" t="s">
        <v>22</v>
      </c>
      <c r="F241" s="230" t="s">
        <v>384</v>
      </c>
      <c r="G241" s="227"/>
      <c r="H241" s="231">
        <v>723.63</v>
      </c>
      <c r="I241" s="227"/>
      <c r="J241" s="227"/>
      <c r="K241" s="227"/>
      <c r="L241" s="227"/>
      <c r="M241" s="232"/>
      <c r="N241" s="233"/>
      <c r="O241" s="234"/>
      <c r="P241" s="234"/>
      <c r="Q241" s="234"/>
      <c r="R241" s="234"/>
      <c r="S241" s="234"/>
      <c r="T241" s="234"/>
      <c r="U241" s="234"/>
      <c r="V241" s="234"/>
      <c r="W241" s="234"/>
      <c r="X241" s="235"/>
      <c r="AT241" s="236" t="s">
        <v>163</v>
      </c>
      <c r="AU241" s="236" t="s">
        <v>83</v>
      </c>
      <c r="AV241" s="12" t="s">
        <v>83</v>
      </c>
      <c r="AW241" s="12" t="s">
        <v>7</v>
      </c>
      <c r="AX241" s="12" t="s">
        <v>81</v>
      </c>
      <c r="AY241" s="236" t="s">
        <v>152</v>
      </c>
    </row>
    <row r="242" s="1" customFormat="1" ht="38.25" customHeight="1">
      <c r="B242" s="40"/>
      <c r="C242" s="215" t="s">
        <v>385</v>
      </c>
      <c r="D242" s="215" t="s">
        <v>156</v>
      </c>
      <c r="E242" s="216" t="s">
        <v>386</v>
      </c>
      <c r="F242" s="217" t="s">
        <v>387</v>
      </c>
      <c r="G242" s="218" t="s">
        <v>159</v>
      </c>
      <c r="H242" s="219">
        <v>816.87</v>
      </c>
      <c r="I242" s="220">
        <v>209.53</v>
      </c>
      <c r="J242" s="220">
        <v>18.469999999999999</v>
      </c>
      <c r="K242" s="220">
        <f>ROUND(P242*H242,2)</f>
        <v>186246.35999999999</v>
      </c>
      <c r="L242" s="217" t="s">
        <v>199</v>
      </c>
      <c r="M242" s="66"/>
      <c r="N242" s="221" t="s">
        <v>22</v>
      </c>
      <c r="O242" s="222" t="s">
        <v>43</v>
      </c>
      <c r="P242" s="157">
        <f>I242+J242</f>
        <v>228</v>
      </c>
      <c r="Q242" s="157">
        <f>ROUND(I242*H242,2)</f>
        <v>171158.76999999999</v>
      </c>
      <c r="R242" s="157">
        <f>ROUND(J242*H242,2)</f>
        <v>15087.59</v>
      </c>
      <c r="S242" s="223">
        <v>0.012999999999999999</v>
      </c>
      <c r="T242" s="223">
        <f>S242*H242</f>
        <v>10.619309999999999</v>
      </c>
      <c r="U242" s="223">
        <v>0.10373</v>
      </c>
      <c r="V242" s="223">
        <f>U242*H242</f>
        <v>84.733925100000008</v>
      </c>
      <c r="W242" s="223">
        <v>0</v>
      </c>
      <c r="X242" s="224">
        <f>W242*H242</f>
        <v>0</v>
      </c>
      <c r="AR242" s="24" t="s">
        <v>160</v>
      </c>
      <c r="AT242" s="24" t="s">
        <v>156</v>
      </c>
      <c r="AU242" s="24" t="s">
        <v>83</v>
      </c>
      <c r="AY242" s="24" t="s">
        <v>152</v>
      </c>
      <c r="BE242" s="225">
        <f>IF(O242="základní",K242,0)</f>
        <v>186246.35999999999</v>
      </c>
      <c r="BF242" s="225">
        <f>IF(O242="snížená",K242,0)</f>
        <v>0</v>
      </c>
      <c r="BG242" s="225">
        <f>IF(O242="zákl. přenesená",K242,0)</f>
        <v>0</v>
      </c>
      <c r="BH242" s="225">
        <f>IF(O242="sníž. přenesená",K242,0)</f>
        <v>0</v>
      </c>
      <c r="BI242" s="225">
        <f>IF(O242="nulová",K242,0)</f>
        <v>0</v>
      </c>
      <c r="BJ242" s="24" t="s">
        <v>81</v>
      </c>
      <c r="BK242" s="225">
        <f>ROUND(P242*H242,2)</f>
        <v>186246.35999999999</v>
      </c>
      <c r="BL242" s="24" t="s">
        <v>160</v>
      </c>
      <c r="BM242" s="24" t="s">
        <v>388</v>
      </c>
    </row>
    <row r="243" s="12" customFormat="1">
      <c r="B243" s="226"/>
      <c r="C243" s="227"/>
      <c r="D243" s="228" t="s">
        <v>163</v>
      </c>
      <c r="E243" s="229" t="s">
        <v>22</v>
      </c>
      <c r="F243" s="230" t="s">
        <v>389</v>
      </c>
      <c r="G243" s="227"/>
      <c r="H243" s="231">
        <v>816.87</v>
      </c>
      <c r="I243" s="227"/>
      <c r="J243" s="227"/>
      <c r="K243" s="227"/>
      <c r="L243" s="227"/>
      <c r="M243" s="232"/>
      <c r="N243" s="233"/>
      <c r="O243" s="234"/>
      <c r="P243" s="234"/>
      <c r="Q243" s="234"/>
      <c r="R243" s="234"/>
      <c r="S243" s="234"/>
      <c r="T243" s="234"/>
      <c r="U243" s="234"/>
      <c r="V243" s="234"/>
      <c r="W243" s="234"/>
      <c r="X243" s="235"/>
      <c r="AT243" s="236" t="s">
        <v>163</v>
      </c>
      <c r="AU243" s="236" t="s">
        <v>83</v>
      </c>
      <c r="AV243" s="12" t="s">
        <v>83</v>
      </c>
      <c r="AW243" s="12" t="s">
        <v>7</v>
      </c>
      <c r="AX243" s="12" t="s">
        <v>81</v>
      </c>
      <c r="AY243" s="236" t="s">
        <v>152</v>
      </c>
    </row>
    <row r="244" s="1" customFormat="1" ht="16.5" customHeight="1">
      <c r="B244" s="40"/>
      <c r="C244" s="215" t="s">
        <v>390</v>
      </c>
      <c r="D244" s="215" t="s">
        <v>156</v>
      </c>
      <c r="E244" s="216" t="s">
        <v>391</v>
      </c>
      <c r="F244" s="217" t="s">
        <v>392</v>
      </c>
      <c r="G244" s="218" t="s">
        <v>159</v>
      </c>
      <c r="H244" s="219">
        <v>16.800000000000001</v>
      </c>
      <c r="I244" s="220">
        <v>495.45999999999998</v>
      </c>
      <c r="J244" s="220">
        <v>132.54000000000002</v>
      </c>
      <c r="K244" s="220">
        <f>ROUND(P244*H244,2)</f>
        <v>10550.4</v>
      </c>
      <c r="L244" s="217" t="s">
        <v>199</v>
      </c>
      <c r="M244" s="66"/>
      <c r="N244" s="221" t="s">
        <v>22</v>
      </c>
      <c r="O244" s="222" t="s">
        <v>43</v>
      </c>
      <c r="P244" s="157">
        <f>I244+J244</f>
        <v>628</v>
      </c>
      <c r="Q244" s="157">
        <f>ROUND(I244*H244,2)</f>
        <v>8323.7299999999996</v>
      </c>
      <c r="R244" s="157">
        <f>ROUND(J244*H244,2)</f>
        <v>2226.6700000000001</v>
      </c>
      <c r="S244" s="223">
        <v>0.36899999999999999</v>
      </c>
      <c r="T244" s="223">
        <f>S244*H244</f>
        <v>6.1992000000000003</v>
      </c>
      <c r="U244" s="223">
        <v>0</v>
      </c>
      <c r="V244" s="223">
        <f>U244*H244</f>
        <v>0</v>
      </c>
      <c r="W244" s="223">
        <v>0</v>
      </c>
      <c r="X244" s="224">
        <f>W244*H244</f>
        <v>0</v>
      </c>
      <c r="AR244" s="24" t="s">
        <v>160</v>
      </c>
      <c r="AT244" s="24" t="s">
        <v>156</v>
      </c>
      <c r="AU244" s="24" t="s">
        <v>83</v>
      </c>
      <c r="AY244" s="24" t="s">
        <v>152</v>
      </c>
      <c r="BE244" s="225">
        <f>IF(O244="základní",K244,0)</f>
        <v>10550.4</v>
      </c>
      <c r="BF244" s="225">
        <f>IF(O244="snížená",K244,0)</f>
        <v>0</v>
      </c>
      <c r="BG244" s="225">
        <f>IF(O244="zákl. přenesená",K244,0)</f>
        <v>0</v>
      </c>
      <c r="BH244" s="225">
        <f>IF(O244="sníž. přenesená",K244,0)</f>
        <v>0</v>
      </c>
      <c r="BI244" s="225">
        <f>IF(O244="nulová",K244,0)</f>
        <v>0</v>
      </c>
      <c r="BJ244" s="24" t="s">
        <v>81</v>
      </c>
      <c r="BK244" s="225">
        <f>ROUND(P244*H244,2)</f>
        <v>10550.4</v>
      </c>
      <c r="BL244" s="24" t="s">
        <v>160</v>
      </c>
      <c r="BM244" s="24" t="s">
        <v>393</v>
      </c>
    </row>
    <row r="245" s="12" customFormat="1">
      <c r="B245" s="226"/>
      <c r="C245" s="227"/>
      <c r="D245" s="228" t="s">
        <v>163</v>
      </c>
      <c r="E245" s="229" t="s">
        <v>22</v>
      </c>
      <c r="F245" s="230" t="s">
        <v>394</v>
      </c>
      <c r="G245" s="227"/>
      <c r="H245" s="231">
        <v>16.800000000000001</v>
      </c>
      <c r="I245" s="227"/>
      <c r="J245" s="227"/>
      <c r="K245" s="227"/>
      <c r="L245" s="227"/>
      <c r="M245" s="232"/>
      <c r="N245" s="233"/>
      <c r="O245" s="234"/>
      <c r="P245" s="234"/>
      <c r="Q245" s="234"/>
      <c r="R245" s="234"/>
      <c r="S245" s="234"/>
      <c r="T245" s="234"/>
      <c r="U245" s="234"/>
      <c r="V245" s="234"/>
      <c r="W245" s="234"/>
      <c r="X245" s="235"/>
      <c r="AT245" s="236" t="s">
        <v>163</v>
      </c>
      <c r="AU245" s="236" t="s">
        <v>83</v>
      </c>
      <c r="AV245" s="12" t="s">
        <v>83</v>
      </c>
      <c r="AW245" s="12" t="s">
        <v>7</v>
      </c>
      <c r="AX245" s="12" t="s">
        <v>81</v>
      </c>
      <c r="AY245" s="236" t="s">
        <v>152</v>
      </c>
    </row>
    <row r="246" s="1" customFormat="1" ht="16.5" customHeight="1">
      <c r="B246" s="40"/>
      <c r="C246" s="215" t="s">
        <v>395</v>
      </c>
      <c r="D246" s="215" t="s">
        <v>156</v>
      </c>
      <c r="E246" s="216" t="s">
        <v>396</v>
      </c>
      <c r="F246" s="217" t="s">
        <v>397</v>
      </c>
      <c r="G246" s="218" t="s">
        <v>159</v>
      </c>
      <c r="H246" s="219">
        <v>324.61000000000001</v>
      </c>
      <c r="I246" s="220">
        <v>0</v>
      </c>
      <c r="J246" s="220">
        <v>357</v>
      </c>
      <c r="K246" s="220">
        <f>ROUND(P246*H246,2)</f>
        <v>115885.77</v>
      </c>
      <c r="L246" s="217" t="s">
        <v>22</v>
      </c>
      <c r="M246" s="66"/>
      <c r="N246" s="221" t="s">
        <v>22</v>
      </c>
      <c r="O246" s="222" t="s">
        <v>43</v>
      </c>
      <c r="P246" s="157">
        <f>I246+J246</f>
        <v>357</v>
      </c>
      <c r="Q246" s="157">
        <f>ROUND(I246*H246,2)</f>
        <v>0</v>
      </c>
      <c r="R246" s="157">
        <f>ROUND(J246*H246,2)</f>
        <v>115885.77</v>
      </c>
      <c r="S246" s="223">
        <v>1.2509999999999999</v>
      </c>
      <c r="T246" s="223">
        <f>S246*H246</f>
        <v>406.08711</v>
      </c>
      <c r="U246" s="223">
        <v>0.1837</v>
      </c>
      <c r="V246" s="223">
        <f>U246*H246</f>
        <v>59.630857000000006</v>
      </c>
      <c r="W246" s="223">
        <v>0</v>
      </c>
      <c r="X246" s="224">
        <f>W246*H246</f>
        <v>0</v>
      </c>
      <c r="AR246" s="24" t="s">
        <v>160</v>
      </c>
      <c r="AT246" s="24" t="s">
        <v>156</v>
      </c>
      <c r="AU246" s="24" t="s">
        <v>83</v>
      </c>
      <c r="AY246" s="24" t="s">
        <v>152</v>
      </c>
      <c r="BE246" s="225">
        <f>IF(O246="základní",K246,0)</f>
        <v>115885.77</v>
      </c>
      <c r="BF246" s="225">
        <f>IF(O246="snížená",K246,0)</f>
        <v>0</v>
      </c>
      <c r="BG246" s="225">
        <f>IF(O246="zákl. přenesená",K246,0)</f>
        <v>0</v>
      </c>
      <c r="BH246" s="225">
        <f>IF(O246="sníž. přenesená",K246,0)</f>
        <v>0</v>
      </c>
      <c r="BI246" s="225">
        <f>IF(O246="nulová",K246,0)</f>
        <v>0</v>
      </c>
      <c r="BJ246" s="24" t="s">
        <v>81</v>
      </c>
      <c r="BK246" s="225">
        <f>ROUND(P246*H246,2)</f>
        <v>115885.77</v>
      </c>
      <c r="BL246" s="24" t="s">
        <v>160</v>
      </c>
      <c r="BM246" s="24" t="s">
        <v>398</v>
      </c>
    </row>
    <row r="247" s="12" customFormat="1">
      <c r="B247" s="226"/>
      <c r="C247" s="227"/>
      <c r="D247" s="228" t="s">
        <v>163</v>
      </c>
      <c r="E247" s="229" t="s">
        <v>22</v>
      </c>
      <c r="F247" s="230" t="s">
        <v>399</v>
      </c>
      <c r="G247" s="227"/>
      <c r="H247" s="231">
        <v>324.61000000000001</v>
      </c>
      <c r="I247" s="227"/>
      <c r="J247" s="227"/>
      <c r="K247" s="227"/>
      <c r="L247" s="227"/>
      <c r="M247" s="232"/>
      <c r="N247" s="233"/>
      <c r="O247" s="234"/>
      <c r="P247" s="234"/>
      <c r="Q247" s="234"/>
      <c r="R247" s="234"/>
      <c r="S247" s="234"/>
      <c r="T247" s="234"/>
      <c r="U247" s="234"/>
      <c r="V247" s="234"/>
      <c r="W247" s="234"/>
      <c r="X247" s="235"/>
      <c r="AT247" s="236" t="s">
        <v>163</v>
      </c>
      <c r="AU247" s="236" t="s">
        <v>83</v>
      </c>
      <c r="AV247" s="12" t="s">
        <v>83</v>
      </c>
      <c r="AW247" s="12" t="s">
        <v>7</v>
      </c>
      <c r="AX247" s="12" t="s">
        <v>81</v>
      </c>
      <c r="AY247" s="236" t="s">
        <v>152</v>
      </c>
    </row>
    <row r="248" s="1" customFormat="1" ht="16.5" customHeight="1">
      <c r="B248" s="40"/>
      <c r="C248" s="237" t="s">
        <v>400</v>
      </c>
      <c r="D248" s="237" t="s">
        <v>188</v>
      </c>
      <c r="E248" s="238" t="s">
        <v>401</v>
      </c>
      <c r="F248" s="239" t="s">
        <v>402</v>
      </c>
      <c r="G248" s="240" t="s">
        <v>191</v>
      </c>
      <c r="H248" s="241">
        <v>92.709000000000003</v>
      </c>
      <c r="I248" s="242">
        <v>2160</v>
      </c>
      <c r="J248" s="243"/>
      <c r="K248" s="242">
        <f>ROUND(P248*H248,2)</f>
        <v>200251.44</v>
      </c>
      <c r="L248" s="239" t="s">
        <v>22</v>
      </c>
      <c r="M248" s="244"/>
      <c r="N248" s="245" t="s">
        <v>22</v>
      </c>
      <c r="O248" s="222" t="s">
        <v>43</v>
      </c>
      <c r="P248" s="157">
        <f>I248+J248</f>
        <v>2160</v>
      </c>
      <c r="Q248" s="157">
        <f>ROUND(I248*H248,2)</f>
        <v>200251.44</v>
      </c>
      <c r="R248" s="157">
        <f>ROUND(J248*H248,2)</f>
        <v>0</v>
      </c>
      <c r="S248" s="223">
        <v>0</v>
      </c>
      <c r="T248" s="223">
        <f>S248*H248</f>
        <v>0</v>
      </c>
      <c r="U248" s="223">
        <v>1</v>
      </c>
      <c r="V248" s="223">
        <f>U248*H248</f>
        <v>92.709000000000003</v>
      </c>
      <c r="W248" s="223">
        <v>0</v>
      </c>
      <c r="X248" s="224">
        <f>W248*H248</f>
        <v>0</v>
      </c>
      <c r="AR248" s="24" t="s">
        <v>193</v>
      </c>
      <c r="AT248" s="24" t="s">
        <v>188</v>
      </c>
      <c r="AU248" s="24" t="s">
        <v>83</v>
      </c>
      <c r="AY248" s="24" t="s">
        <v>152</v>
      </c>
      <c r="BE248" s="225">
        <f>IF(O248="základní",K248,0)</f>
        <v>200251.44</v>
      </c>
      <c r="BF248" s="225">
        <f>IF(O248="snížená",K248,0)</f>
        <v>0</v>
      </c>
      <c r="BG248" s="225">
        <f>IF(O248="zákl. přenesená",K248,0)</f>
        <v>0</v>
      </c>
      <c r="BH248" s="225">
        <f>IF(O248="sníž. přenesená",K248,0)</f>
        <v>0</v>
      </c>
      <c r="BI248" s="225">
        <f>IF(O248="nulová",K248,0)</f>
        <v>0</v>
      </c>
      <c r="BJ248" s="24" t="s">
        <v>81</v>
      </c>
      <c r="BK248" s="225">
        <f>ROUND(P248*H248,2)</f>
        <v>200251.44</v>
      </c>
      <c r="BL248" s="24" t="s">
        <v>160</v>
      </c>
      <c r="BM248" s="24" t="s">
        <v>403</v>
      </c>
    </row>
    <row r="249" s="12" customFormat="1">
      <c r="B249" s="226"/>
      <c r="C249" s="227"/>
      <c r="D249" s="228" t="s">
        <v>163</v>
      </c>
      <c r="E249" s="229" t="s">
        <v>22</v>
      </c>
      <c r="F249" s="230" t="s">
        <v>404</v>
      </c>
      <c r="G249" s="227"/>
      <c r="H249" s="231">
        <v>92.709000000000003</v>
      </c>
      <c r="I249" s="227"/>
      <c r="J249" s="227"/>
      <c r="K249" s="227"/>
      <c r="L249" s="227"/>
      <c r="M249" s="232"/>
      <c r="N249" s="233"/>
      <c r="O249" s="234"/>
      <c r="P249" s="234"/>
      <c r="Q249" s="234"/>
      <c r="R249" s="234"/>
      <c r="S249" s="234"/>
      <c r="T249" s="234"/>
      <c r="U249" s="234"/>
      <c r="V249" s="234"/>
      <c r="W249" s="234"/>
      <c r="X249" s="235"/>
      <c r="AT249" s="236" t="s">
        <v>163</v>
      </c>
      <c r="AU249" s="236" t="s">
        <v>83</v>
      </c>
      <c r="AV249" s="12" t="s">
        <v>83</v>
      </c>
      <c r="AW249" s="12" t="s">
        <v>7</v>
      </c>
      <c r="AX249" s="12" t="s">
        <v>81</v>
      </c>
      <c r="AY249" s="236" t="s">
        <v>152</v>
      </c>
    </row>
    <row r="250" s="1" customFormat="1" ht="16.5" customHeight="1">
      <c r="B250" s="40"/>
      <c r="C250" s="215" t="s">
        <v>405</v>
      </c>
      <c r="D250" s="215" t="s">
        <v>156</v>
      </c>
      <c r="E250" s="216" t="s">
        <v>406</v>
      </c>
      <c r="F250" s="217" t="s">
        <v>407</v>
      </c>
      <c r="G250" s="218" t="s">
        <v>159</v>
      </c>
      <c r="H250" s="219">
        <v>386.19999999999999</v>
      </c>
      <c r="I250" s="220">
        <v>0</v>
      </c>
      <c r="J250" s="220">
        <v>393</v>
      </c>
      <c r="K250" s="220">
        <f>ROUND(P250*H250,2)</f>
        <v>151776.60000000001</v>
      </c>
      <c r="L250" s="217" t="s">
        <v>22</v>
      </c>
      <c r="M250" s="66"/>
      <c r="N250" s="221" t="s">
        <v>22</v>
      </c>
      <c r="O250" s="222" t="s">
        <v>43</v>
      </c>
      <c r="P250" s="157">
        <f>I250+J250</f>
        <v>393</v>
      </c>
      <c r="Q250" s="157">
        <f>ROUND(I250*H250,2)</f>
        <v>0</v>
      </c>
      <c r="R250" s="157">
        <f>ROUND(J250*H250,2)</f>
        <v>151776.60000000001</v>
      </c>
      <c r="S250" s="223">
        <v>1.276</v>
      </c>
      <c r="T250" s="223">
        <f>S250*H250</f>
        <v>492.7912</v>
      </c>
      <c r="U250" s="223">
        <v>0.16700000000000001</v>
      </c>
      <c r="V250" s="223">
        <f>U250*H250</f>
        <v>64.495400000000004</v>
      </c>
      <c r="W250" s="223">
        <v>0</v>
      </c>
      <c r="X250" s="224">
        <f>W250*H250</f>
        <v>0</v>
      </c>
      <c r="AR250" s="24" t="s">
        <v>160</v>
      </c>
      <c r="AT250" s="24" t="s">
        <v>156</v>
      </c>
      <c r="AU250" s="24" t="s">
        <v>83</v>
      </c>
      <c r="AY250" s="24" t="s">
        <v>152</v>
      </c>
      <c r="BE250" s="225">
        <f>IF(O250="základní",K250,0)</f>
        <v>151776.60000000001</v>
      </c>
      <c r="BF250" s="225">
        <f>IF(O250="snížená",K250,0)</f>
        <v>0</v>
      </c>
      <c r="BG250" s="225">
        <f>IF(O250="zákl. přenesená",K250,0)</f>
        <v>0</v>
      </c>
      <c r="BH250" s="225">
        <f>IF(O250="sníž. přenesená",K250,0)</f>
        <v>0</v>
      </c>
      <c r="BI250" s="225">
        <f>IF(O250="nulová",K250,0)</f>
        <v>0</v>
      </c>
      <c r="BJ250" s="24" t="s">
        <v>81</v>
      </c>
      <c r="BK250" s="225">
        <f>ROUND(P250*H250,2)</f>
        <v>151776.60000000001</v>
      </c>
      <c r="BL250" s="24" t="s">
        <v>160</v>
      </c>
      <c r="BM250" s="24" t="s">
        <v>408</v>
      </c>
    </row>
    <row r="251" s="12" customFormat="1">
      <c r="B251" s="226"/>
      <c r="C251" s="227"/>
      <c r="D251" s="228" t="s">
        <v>163</v>
      </c>
      <c r="E251" s="229" t="s">
        <v>22</v>
      </c>
      <c r="F251" s="230" t="s">
        <v>409</v>
      </c>
      <c r="G251" s="227"/>
      <c r="H251" s="231">
        <v>386.19999999999999</v>
      </c>
      <c r="I251" s="227"/>
      <c r="J251" s="227"/>
      <c r="K251" s="227"/>
      <c r="L251" s="227"/>
      <c r="M251" s="232"/>
      <c r="N251" s="233"/>
      <c r="O251" s="234"/>
      <c r="P251" s="234"/>
      <c r="Q251" s="234"/>
      <c r="R251" s="234"/>
      <c r="S251" s="234"/>
      <c r="T251" s="234"/>
      <c r="U251" s="234"/>
      <c r="V251" s="234"/>
      <c r="W251" s="234"/>
      <c r="X251" s="235"/>
      <c r="AT251" s="236" t="s">
        <v>163</v>
      </c>
      <c r="AU251" s="236" t="s">
        <v>83</v>
      </c>
      <c r="AV251" s="12" t="s">
        <v>83</v>
      </c>
      <c r="AW251" s="12" t="s">
        <v>7</v>
      </c>
      <c r="AX251" s="12" t="s">
        <v>81</v>
      </c>
      <c r="AY251" s="236" t="s">
        <v>152</v>
      </c>
    </row>
    <row r="252" s="1" customFormat="1" ht="16.5" customHeight="1">
      <c r="B252" s="40"/>
      <c r="C252" s="237" t="s">
        <v>410</v>
      </c>
      <c r="D252" s="237" t="s">
        <v>188</v>
      </c>
      <c r="E252" s="238" t="s">
        <v>411</v>
      </c>
      <c r="F252" s="239" t="s">
        <v>412</v>
      </c>
      <c r="G252" s="240" t="s">
        <v>191</v>
      </c>
      <c r="H252" s="241">
        <v>66.179000000000002</v>
      </c>
      <c r="I252" s="242">
        <v>3260</v>
      </c>
      <c r="J252" s="243"/>
      <c r="K252" s="242">
        <f>ROUND(P252*H252,2)</f>
        <v>215743.54000000001</v>
      </c>
      <c r="L252" s="239" t="s">
        <v>199</v>
      </c>
      <c r="M252" s="244"/>
      <c r="N252" s="245" t="s">
        <v>22</v>
      </c>
      <c r="O252" s="222" t="s">
        <v>43</v>
      </c>
      <c r="P252" s="157">
        <f>I252+J252</f>
        <v>3260</v>
      </c>
      <c r="Q252" s="157">
        <f>ROUND(I252*H252,2)</f>
        <v>215743.54000000001</v>
      </c>
      <c r="R252" s="157">
        <f>ROUND(J252*H252,2)</f>
        <v>0</v>
      </c>
      <c r="S252" s="223">
        <v>0</v>
      </c>
      <c r="T252" s="223">
        <f>S252*H252</f>
        <v>0</v>
      </c>
      <c r="U252" s="223">
        <v>1</v>
      </c>
      <c r="V252" s="223">
        <f>U252*H252</f>
        <v>66.179000000000002</v>
      </c>
      <c r="W252" s="223">
        <v>0</v>
      </c>
      <c r="X252" s="224">
        <f>W252*H252</f>
        <v>0</v>
      </c>
      <c r="AR252" s="24" t="s">
        <v>193</v>
      </c>
      <c r="AT252" s="24" t="s">
        <v>188</v>
      </c>
      <c r="AU252" s="24" t="s">
        <v>83</v>
      </c>
      <c r="AY252" s="24" t="s">
        <v>152</v>
      </c>
      <c r="BE252" s="225">
        <f>IF(O252="základní",K252,0)</f>
        <v>215743.54000000001</v>
      </c>
      <c r="BF252" s="225">
        <f>IF(O252="snížená",K252,0)</f>
        <v>0</v>
      </c>
      <c r="BG252" s="225">
        <f>IF(O252="zákl. přenesená",K252,0)</f>
        <v>0</v>
      </c>
      <c r="BH252" s="225">
        <f>IF(O252="sníž. přenesená",K252,0)</f>
        <v>0</v>
      </c>
      <c r="BI252" s="225">
        <f>IF(O252="nulová",K252,0)</f>
        <v>0</v>
      </c>
      <c r="BJ252" s="24" t="s">
        <v>81</v>
      </c>
      <c r="BK252" s="225">
        <f>ROUND(P252*H252,2)</f>
        <v>215743.54000000001</v>
      </c>
      <c r="BL252" s="24" t="s">
        <v>160</v>
      </c>
      <c r="BM252" s="24" t="s">
        <v>413</v>
      </c>
    </row>
    <row r="253" s="12" customFormat="1">
      <c r="B253" s="226"/>
      <c r="C253" s="227"/>
      <c r="D253" s="228" t="s">
        <v>163</v>
      </c>
      <c r="E253" s="229" t="s">
        <v>22</v>
      </c>
      <c r="F253" s="230" t="s">
        <v>414</v>
      </c>
      <c r="G253" s="227"/>
      <c r="H253" s="231">
        <v>66.179000000000002</v>
      </c>
      <c r="I253" s="227"/>
      <c r="J253" s="227"/>
      <c r="K253" s="227"/>
      <c r="L253" s="227"/>
      <c r="M253" s="232"/>
      <c r="N253" s="233"/>
      <c r="O253" s="234"/>
      <c r="P253" s="234"/>
      <c r="Q253" s="234"/>
      <c r="R253" s="234"/>
      <c r="S253" s="234"/>
      <c r="T253" s="234"/>
      <c r="U253" s="234"/>
      <c r="V253" s="234"/>
      <c r="W253" s="234"/>
      <c r="X253" s="235"/>
      <c r="AT253" s="236" t="s">
        <v>163</v>
      </c>
      <c r="AU253" s="236" t="s">
        <v>83</v>
      </c>
      <c r="AV253" s="12" t="s">
        <v>83</v>
      </c>
      <c r="AW253" s="12" t="s">
        <v>7</v>
      </c>
      <c r="AX253" s="12" t="s">
        <v>81</v>
      </c>
      <c r="AY253" s="236" t="s">
        <v>152</v>
      </c>
    </row>
    <row r="254" s="1" customFormat="1" ht="38.25" customHeight="1">
      <c r="B254" s="40"/>
      <c r="C254" s="215" t="s">
        <v>415</v>
      </c>
      <c r="D254" s="215" t="s">
        <v>156</v>
      </c>
      <c r="E254" s="216" t="s">
        <v>416</v>
      </c>
      <c r="F254" s="217" t="s">
        <v>417</v>
      </c>
      <c r="G254" s="218" t="s">
        <v>159</v>
      </c>
      <c r="H254" s="219">
        <v>3.3199999999999998</v>
      </c>
      <c r="I254" s="220">
        <v>2116.3600000000001</v>
      </c>
      <c r="J254" s="220">
        <v>33.639999999999873</v>
      </c>
      <c r="K254" s="220">
        <f>ROUND(P254*H254,2)</f>
        <v>7138</v>
      </c>
      <c r="L254" s="217" t="s">
        <v>192</v>
      </c>
      <c r="M254" s="66"/>
      <c r="N254" s="221" t="s">
        <v>22</v>
      </c>
      <c r="O254" s="222" t="s">
        <v>43</v>
      </c>
      <c r="P254" s="157">
        <f>I254+J254</f>
        <v>2150</v>
      </c>
      <c r="Q254" s="157">
        <f>ROUND(I254*H254,2)</f>
        <v>7026.3199999999997</v>
      </c>
      <c r="R254" s="157">
        <f>ROUND(J254*H254,2)</f>
        <v>111.68000000000001</v>
      </c>
      <c r="S254" s="223">
        <v>0.14499999999999999</v>
      </c>
      <c r="T254" s="223">
        <f>S254*H254</f>
        <v>0.48139999999999994</v>
      </c>
      <c r="U254" s="223">
        <v>0.01907</v>
      </c>
      <c r="V254" s="223">
        <f>U254*H254</f>
        <v>0.063312399999999991</v>
      </c>
      <c r="W254" s="223">
        <v>0</v>
      </c>
      <c r="X254" s="224">
        <f>W254*H254</f>
        <v>0</v>
      </c>
      <c r="AR254" s="24" t="s">
        <v>160</v>
      </c>
      <c r="AT254" s="24" t="s">
        <v>156</v>
      </c>
      <c r="AU254" s="24" t="s">
        <v>83</v>
      </c>
      <c r="AY254" s="24" t="s">
        <v>152</v>
      </c>
      <c r="BE254" s="225">
        <f>IF(O254="základní",K254,0)</f>
        <v>7138</v>
      </c>
      <c r="BF254" s="225">
        <f>IF(O254="snížená",K254,0)</f>
        <v>0</v>
      </c>
      <c r="BG254" s="225">
        <f>IF(O254="zákl. přenesená",K254,0)</f>
        <v>0</v>
      </c>
      <c r="BH254" s="225">
        <f>IF(O254="sníž. přenesená",K254,0)</f>
        <v>0</v>
      </c>
      <c r="BI254" s="225">
        <f>IF(O254="nulová",K254,0)</f>
        <v>0</v>
      </c>
      <c r="BJ254" s="24" t="s">
        <v>81</v>
      </c>
      <c r="BK254" s="225">
        <f>ROUND(P254*H254,2)</f>
        <v>7138</v>
      </c>
      <c r="BL254" s="24" t="s">
        <v>160</v>
      </c>
      <c r="BM254" s="24" t="s">
        <v>418</v>
      </c>
    </row>
    <row r="255" s="12" customFormat="1">
      <c r="B255" s="226"/>
      <c r="C255" s="227"/>
      <c r="D255" s="228" t="s">
        <v>163</v>
      </c>
      <c r="E255" s="229" t="s">
        <v>22</v>
      </c>
      <c r="F255" s="230" t="s">
        <v>419</v>
      </c>
      <c r="G255" s="227"/>
      <c r="H255" s="231">
        <v>3.3199999999999998</v>
      </c>
      <c r="I255" s="227"/>
      <c r="J255" s="227"/>
      <c r="K255" s="227"/>
      <c r="L255" s="227"/>
      <c r="M255" s="232"/>
      <c r="N255" s="233"/>
      <c r="O255" s="234"/>
      <c r="P255" s="234"/>
      <c r="Q255" s="234"/>
      <c r="R255" s="234"/>
      <c r="S255" s="234"/>
      <c r="T255" s="234"/>
      <c r="U255" s="234"/>
      <c r="V255" s="234"/>
      <c r="W255" s="234"/>
      <c r="X255" s="235"/>
      <c r="AT255" s="236" t="s">
        <v>163</v>
      </c>
      <c r="AU255" s="236" t="s">
        <v>83</v>
      </c>
      <c r="AV255" s="12" t="s">
        <v>83</v>
      </c>
      <c r="AW255" s="12" t="s">
        <v>7</v>
      </c>
      <c r="AX255" s="12" t="s">
        <v>81</v>
      </c>
      <c r="AY255" s="236" t="s">
        <v>152</v>
      </c>
    </row>
    <row r="256" s="11" customFormat="1" ht="29.88" customHeight="1">
      <c r="B256" s="199"/>
      <c r="C256" s="200"/>
      <c r="D256" s="201" t="s">
        <v>73</v>
      </c>
      <c r="E256" s="213" t="s">
        <v>187</v>
      </c>
      <c r="F256" s="213" t="s">
        <v>420</v>
      </c>
      <c r="G256" s="200"/>
      <c r="H256" s="200"/>
      <c r="I256" s="200"/>
      <c r="J256" s="200"/>
      <c r="K256" s="214">
        <f>BK256</f>
        <v>130368.96000000001</v>
      </c>
      <c r="L256" s="200"/>
      <c r="M256" s="204"/>
      <c r="N256" s="205"/>
      <c r="O256" s="206"/>
      <c r="P256" s="206"/>
      <c r="Q256" s="207">
        <f>Q257</f>
        <v>104889.25</v>
      </c>
      <c r="R256" s="207">
        <f>R257</f>
        <v>25479.709999999999</v>
      </c>
      <c r="S256" s="206"/>
      <c r="T256" s="208">
        <f>T257</f>
        <v>115.79184000000001</v>
      </c>
      <c r="U256" s="206"/>
      <c r="V256" s="208">
        <f>V257</f>
        <v>151.57454400000003</v>
      </c>
      <c r="W256" s="206"/>
      <c r="X256" s="209">
        <f>X257</f>
        <v>0</v>
      </c>
      <c r="AR256" s="210" t="s">
        <v>81</v>
      </c>
      <c r="AT256" s="211" t="s">
        <v>73</v>
      </c>
      <c r="AU256" s="211" t="s">
        <v>81</v>
      </c>
      <c r="AY256" s="210" t="s">
        <v>152</v>
      </c>
      <c r="BK256" s="212">
        <f>BK257</f>
        <v>130368.96000000001</v>
      </c>
    </row>
    <row r="257" s="11" customFormat="1" ht="14.88" customHeight="1">
      <c r="B257" s="199"/>
      <c r="C257" s="200"/>
      <c r="D257" s="201" t="s">
        <v>73</v>
      </c>
      <c r="E257" s="213" t="s">
        <v>421</v>
      </c>
      <c r="F257" s="213" t="s">
        <v>422</v>
      </c>
      <c r="G257" s="200"/>
      <c r="H257" s="200"/>
      <c r="I257" s="200"/>
      <c r="J257" s="200"/>
      <c r="K257" s="214">
        <f>BK257</f>
        <v>130368.96000000001</v>
      </c>
      <c r="L257" s="200"/>
      <c r="M257" s="204"/>
      <c r="N257" s="205"/>
      <c r="O257" s="206"/>
      <c r="P257" s="206"/>
      <c r="Q257" s="207">
        <f>SUM(Q258:Q259)</f>
        <v>104889.25</v>
      </c>
      <c r="R257" s="207">
        <f>SUM(R258:R259)</f>
        <v>25479.709999999999</v>
      </c>
      <c r="S257" s="206"/>
      <c r="T257" s="208">
        <f>SUM(T258:T259)</f>
        <v>115.79184000000001</v>
      </c>
      <c r="U257" s="206"/>
      <c r="V257" s="208">
        <f>SUM(V258:V259)</f>
        <v>151.57454400000003</v>
      </c>
      <c r="W257" s="206"/>
      <c r="X257" s="209">
        <f>SUM(X258:X259)</f>
        <v>0</v>
      </c>
      <c r="AR257" s="210" t="s">
        <v>81</v>
      </c>
      <c r="AT257" s="211" t="s">
        <v>73</v>
      </c>
      <c r="AU257" s="211" t="s">
        <v>83</v>
      </c>
      <c r="AY257" s="210" t="s">
        <v>152</v>
      </c>
      <c r="BK257" s="212">
        <f>SUM(BK258:BK259)</f>
        <v>130368.96000000001</v>
      </c>
    </row>
    <row r="258" s="1" customFormat="1" ht="16.5" customHeight="1">
      <c r="B258" s="40"/>
      <c r="C258" s="215" t="s">
        <v>423</v>
      </c>
      <c r="D258" s="215" t="s">
        <v>156</v>
      </c>
      <c r="E258" s="216" t="s">
        <v>424</v>
      </c>
      <c r="F258" s="217" t="s">
        <v>425</v>
      </c>
      <c r="G258" s="218" t="s">
        <v>159</v>
      </c>
      <c r="H258" s="219">
        <v>275.04000000000002</v>
      </c>
      <c r="I258" s="220">
        <v>381.36000000000001</v>
      </c>
      <c r="J258" s="220">
        <v>92.639999999999986</v>
      </c>
      <c r="K258" s="220">
        <f>ROUND(P258*H258,2)</f>
        <v>130368.96000000001</v>
      </c>
      <c r="L258" s="217" t="s">
        <v>22</v>
      </c>
      <c r="M258" s="66"/>
      <c r="N258" s="221" t="s">
        <v>22</v>
      </c>
      <c r="O258" s="222" t="s">
        <v>43</v>
      </c>
      <c r="P258" s="157">
        <f>I258+J258</f>
        <v>474</v>
      </c>
      <c r="Q258" s="157">
        <f>ROUND(I258*H258,2)</f>
        <v>104889.25</v>
      </c>
      <c r="R258" s="157">
        <f>ROUND(J258*H258,2)</f>
        <v>25479.709999999999</v>
      </c>
      <c r="S258" s="223">
        <v>0.42099999999999999</v>
      </c>
      <c r="T258" s="223">
        <f>S258*H258</f>
        <v>115.79184000000001</v>
      </c>
      <c r="U258" s="223">
        <v>0.55110000000000003</v>
      </c>
      <c r="V258" s="223">
        <f>U258*H258</f>
        <v>151.57454400000003</v>
      </c>
      <c r="W258" s="223">
        <v>0</v>
      </c>
      <c r="X258" s="224">
        <f>W258*H258</f>
        <v>0</v>
      </c>
      <c r="AR258" s="24" t="s">
        <v>160</v>
      </c>
      <c r="AT258" s="24" t="s">
        <v>156</v>
      </c>
      <c r="AU258" s="24" t="s">
        <v>161</v>
      </c>
      <c r="AY258" s="24" t="s">
        <v>152</v>
      </c>
      <c r="BE258" s="225">
        <f>IF(O258="základní",K258,0)</f>
        <v>130368.96000000001</v>
      </c>
      <c r="BF258" s="225">
        <f>IF(O258="snížená",K258,0)</f>
        <v>0</v>
      </c>
      <c r="BG258" s="225">
        <f>IF(O258="zákl. přenesená",K258,0)</f>
        <v>0</v>
      </c>
      <c r="BH258" s="225">
        <f>IF(O258="sníž. přenesená",K258,0)</f>
        <v>0</v>
      </c>
      <c r="BI258" s="225">
        <f>IF(O258="nulová",K258,0)</f>
        <v>0</v>
      </c>
      <c r="BJ258" s="24" t="s">
        <v>81</v>
      </c>
      <c r="BK258" s="225">
        <f>ROUND(P258*H258,2)</f>
        <v>130368.96000000001</v>
      </c>
      <c r="BL258" s="24" t="s">
        <v>160</v>
      </c>
      <c r="BM258" s="24" t="s">
        <v>426</v>
      </c>
    </row>
    <row r="259" s="12" customFormat="1">
      <c r="B259" s="226"/>
      <c r="C259" s="227"/>
      <c r="D259" s="228" t="s">
        <v>163</v>
      </c>
      <c r="E259" s="229" t="s">
        <v>22</v>
      </c>
      <c r="F259" s="230" t="s">
        <v>427</v>
      </c>
      <c r="G259" s="227"/>
      <c r="H259" s="231">
        <v>275.04000000000002</v>
      </c>
      <c r="I259" s="227"/>
      <c r="J259" s="227"/>
      <c r="K259" s="227"/>
      <c r="L259" s="227"/>
      <c r="M259" s="232"/>
      <c r="N259" s="233"/>
      <c r="O259" s="234"/>
      <c r="P259" s="234"/>
      <c r="Q259" s="234"/>
      <c r="R259" s="234"/>
      <c r="S259" s="234"/>
      <c r="T259" s="234"/>
      <c r="U259" s="234"/>
      <c r="V259" s="234"/>
      <c r="W259" s="234"/>
      <c r="X259" s="235"/>
      <c r="AT259" s="236" t="s">
        <v>163</v>
      </c>
      <c r="AU259" s="236" t="s">
        <v>161</v>
      </c>
      <c r="AV259" s="12" t="s">
        <v>83</v>
      </c>
      <c r="AW259" s="12" t="s">
        <v>7</v>
      </c>
      <c r="AX259" s="12" t="s">
        <v>81</v>
      </c>
      <c r="AY259" s="236" t="s">
        <v>152</v>
      </c>
    </row>
    <row r="260" s="11" customFormat="1" ht="29.88" customHeight="1">
      <c r="B260" s="199"/>
      <c r="C260" s="200"/>
      <c r="D260" s="201" t="s">
        <v>73</v>
      </c>
      <c r="E260" s="213" t="s">
        <v>193</v>
      </c>
      <c r="F260" s="213" t="s">
        <v>428</v>
      </c>
      <c r="G260" s="200"/>
      <c r="H260" s="200"/>
      <c r="I260" s="200"/>
      <c r="J260" s="200"/>
      <c r="K260" s="214">
        <f>BK260</f>
        <v>13541.599999999999</v>
      </c>
      <c r="L260" s="200"/>
      <c r="M260" s="204"/>
      <c r="N260" s="205"/>
      <c r="O260" s="206"/>
      <c r="P260" s="206"/>
      <c r="Q260" s="207">
        <f>Q261</f>
        <v>10010.34</v>
      </c>
      <c r="R260" s="207">
        <f>R261</f>
        <v>3531.2600000000002</v>
      </c>
      <c r="S260" s="206"/>
      <c r="T260" s="208">
        <f>T261</f>
        <v>8.8767999999999994</v>
      </c>
      <c r="U260" s="206"/>
      <c r="V260" s="208">
        <f>V261</f>
        <v>0.091072</v>
      </c>
      <c r="W260" s="206"/>
      <c r="X260" s="209">
        <f>X261</f>
        <v>0</v>
      </c>
      <c r="AR260" s="210" t="s">
        <v>81</v>
      </c>
      <c r="AT260" s="211" t="s">
        <v>73</v>
      </c>
      <c r="AU260" s="211" t="s">
        <v>81</v>
      </c>
      <c r="AY260" s="210" t="s">
        <v>152</v>
      </c>
      <c r="BK260" s="212">
        <f>BK261</f>
        <v>13541.599999999999</v>
      </c>
    </row>
    <row r="261" s="11" customFormat="1" ht="14.88" customHeight="1">
      <c r="B261" s="199"/>
      <c r="C261" s="200"/>
      <c r="D261" s="201" t="s">
        <v>73</v>
      </c>
      <c r="E261" s="213" t="s">
        <v>429</v>
      </c>
      <c r="F261" s="213" t="s">
        <v>430</v>
      </c>
      <c r="G261" s="200"/>
      <c r="H261" s="200"/>
      <c r="I261" s="200"/>
      <c r="J261" s="200"/>
      <c r="K261" s="214">
        <f>BK261</f>
        <v>13541.599999999999</v>
      </c>
      <c r="L261" s="200"/>
      <c r="M261" s="204"/>
      <c r="N261" s="205"/>
      <c r="O261" s="206"/>
      <c r="P261" s="206"/>
      <c r="Q261" s="207">
        <f>SUM(Q262:Q271)</f>
        <v>10010.34</v>
      </c>
      <c r="R261" s="207">
        <f>SUM(R262:R271)</f>
        <v>3531.2600000000002</v>
      </c>
      <c r="S261" s="206"/>
      <c r="T261" s="208">
        <f>SUM(T262:T271)</f>
        <v>8.8767999999999994</v>
      </c>
      <c r="U261" s="206"/>
      <c r="V261" s="208">
        <f>SUM(V262:V271)</f>
        <v>0.091072</v>
      </c>
      <c r="W261" s="206"/>
      <c r="X261" s="209">
        <f>SUM(X262:X271)</f>
        <v>0</v>
      </c>
      <c r="AR261" s="210" t="s">
        <v>81</v>
      </c>
      <c r="AT261" s="211" t="s">
        <v>73</v>
      </c>
      <c r="AU261" s="211" t="s">
        <v>83</v>
      </c>
      <c r="AY261" s="210" t="s">
        <v>152</v>
      </c>
      <c r="BK261" s="212">
        <f>SUM(BK262:BK271)</f>
        <v>13541.599999999999</v>
      </c>
    </row>
    <row r="262" s="1" customFormat="1" ht="16.5" customHeight="1">
      <c r="B262" s="40"/>
      <c r="C262" s="237" t="s">
        <v>431</v>
      </c>
      <c r="D262" s="237" t="s">
        <v>188</v>
      </c>
      <c r="E262" s="238" t="s">
        <v>432</v>
      </c>
      <c r="F262" s="239" t="s">
        <v>433</v>
      </c>
      <c r="G262" s="240" t="s">
        <v>176</v>
      </c>
      <c r="H262" s="241">
        <v>30.399999999999999</v>
      </c>
      <c r="I262" s="242">
        <v>256</v>
      </c>
      <c r="J262" s="243"/>
      <c r="K262" s="242">
        <f>ROUND(P262*H262,2)</f>
        <v>7782.3999999999996</v>
      </c>
      <c r="L262" s="239" t="s">
        <v>434</v>
      </c>
      <c r="M262" s="244"/>
      <c r="N262" s="245" t="s">
        <v>22</v>
      </c>
      <c r="O262" s="222" t="s">
        <v>43</v>
      </c>
      <c r="P262" s="157">
        <f>I262+J262</f>
        <v>256</v>
      </c>
      <c r="Q262" s="157">
        <f>ROUND(I262*H262,2)</f>
        <v>7782.3999999999996</v>
      </c>
      <c r="R262" s="157">
        <f>ROUND(J262*H262,2)</f>
        <v>0</v>
      </c>
      <c r="S262" s="223">
        <v>0</v>
      </c>
      <c r="T262" s="223">
        <f>S262*H262</f>
        <v>0</v>
      </c>
      <c r="U262" s="223">
        <v>0.0026700000000000001</v>
      </c>
      <c r="V262" s="223">
        <f>U262*H262</f>
        <v>0.081168000000000004</v>
      </c>
      <c r="W262" s="223">
        <v>0</v>
      </c>
      <c r="X262" s="224">
        <f>W262*H262</f>
        <v>0</v>
      </c>
      <c r="AR262" s="24" t="s">
        <v>193</v>
      </c>
      <c r="AT262" s="24" t="s">
        <v>188</v>
      </c>
      <c r="AU262" s="24" t="s">
        <v>161</v>
      </c>
      <c r="AY262" s="24" t="s">
        <v>152</v>
      </c>
      <c r="BE262" s="225">
        <f>IF(O262="základní",K262,0)</f>
        <v>7782.3999999999996</v>
      </c>
      <c r="BF262" s="225">
        <f>IF(O262="snížená",K262,0)</f>
        <v>0</v>
      </c>
      <c r="BG262" s="225">
        <f>IF(O262="zákl. přenesená",K262,0)</f>
        <v>0</v>
      </c>
      <c r="BH262" s="225">
        <f>IF(O262="sníž. přenesená",K262,0)</f>
        <v>0</v>
      </c>
      <c r="BI262" s="225">
        <f>IF(O262="nulová",K262,0)</f>
        <v>0</v>
      </c>
      <c r="BJ262" s="24" t="s">
        <v>81</v>
      </c>
      <c r="BK262" s="225">
        <f>ROUND(P262*H262,2)</f>
        <v>7782.3999999999996</v>
      </c>
      <c r="BL262" s="24" t="s">
        <v>160</v>
      </c>
      <c r="BM262" s="24" t="s">
        <v>435</v>
      </c>
    </row>
    <row r="263" s="12" customFormat="1">
      <c r="B263" s="226"/>
      <c r="C263" s="227"/>
      <c r="D263" s="228" t="s">
        <v>163</v>
      </c>
      <c r="E263" s="229" t="s">
        <v>22</v>
      </c>
      <c r="F263" s="230" t="s">
        <v>436</v>
      </c>
      <c r="G263" s="227"/>
      <c r="H263" s="231">
        <v>30.399999999999999</v>
      </c>
      <c r="I263" s="227"/>
      <c r="J263" s="227"/>
      <c r="K263" s="227"/>
      <c r="L263" s="227"/>
      <c r="M263" s="232"/>
      <c r="N263" s="233"/>
      <c r="O263" s="234"/>
      <c r="P263" s="234"/>
      <c r="Q263" s="234"/>
      <c r="R263" s="234"/>
      <c r="S263" s="234"/>
      <c r="T263" s="234"/>
      <c r="U263" s="234"/>
      <c r="V263" s="234"/>
      <c r="W263" s="234"/>
      <c r="X263" s="235"/>
      <c r="AT263" s="236" t="s">
        <v>163</v>
      </c>
      <c r="AU263" s="236" t="s">
        <v>161</v>
      </c>
      <c r="AV263" s="12" t="s">
        <v>83</v>
      </c>
      <c r="AW263" s="12" t="s">
        <v>7</v>
      </c>
      <c r="AX263" s="12" t="s">
        <v>81</v>
      </c>
      <c r="AY263" s="236" t="s">
        <v>152</v>
      </c>
    </row>
    <row r="264" s="1" customFormat="1" ht="16.5" customHeight="1">
      <c r="B264" s="40"/>
      <c r="C264" s="237" t="s">
        <v>437</v>
      </c>
      <c r="D264" s="237" t="s">
        <v>188</v>
      </c>
      <c r="E264" s="238" t="s">
        <v>438</v>
      </c>
      <c r="F264" s="239" t="s">
        <v>439</v>
      </c>
      <c r="G264" s="240" t="s">
        <v>306</v>
      </c>
      <c r="H264" s="241">
        <v>6</v>
      </c>
      <c r="I264" s="242">
        <v>362</v>
      </c>
      <c r="J264" s="243"/>
      <c r="K264" s="242">
        <f>ROUND(P264*H264,2)</f>
        <v>2172</v>
      </c>
      <c r="L264" s="239" t="s">
        <v>434</v>
      </c>
      <c r="M264" s="244"/>
      <c r="N264" s="245" t="s">
        <v>22</v>
      </c>
      <c r="O264" s="222" t="s">
        <v>43</v>
      </c>
      <c r="P264" s="157">
        <f>I264+J264</f>
        <v>362</v>
      </c>
      <c r="Q264" s="157">
        <f>ROUND(I264*H264,2)</f>
        <v>2172</v>
      </c>
      <c r="R264" s="157">
        <f>ROUND(J264*H264,2)</f>
        <v>0</v>
      </c>
      <c r="S264" s="223">
        <v>0</v>
      </c>
      <c r="T264" s="223">
        <f>S264*H264</f>
        <v>0</v>
      </c>
      <c r="U264" s="223">
        <v>0.0016000000000000001</v>
      </c>
      <c r="V264" s="223">
        <f>U264*H264</f>
        <v>0.0096000000000000009</v>
      </c>
      <c r="W264" s="223">
        <v>0</v>
      </c>
      <c r="X264" s="224">
        <f>W264*H264</f>
        <v>0</v>
      </c>
      <c r="AR264" s="24" t="s">
        <v>193</v>
      </c>
      <c r="AT264" s="24" t="s">
        <v>188</v>
      </c>
      <c r="AU264" s="24" t="s">
        <v>161</v>
      </c>
      <c r="AY264" s="24" t="s">
        <v>152</v>
      </c>
      <c r="BE264" s="225">
        <f>IF(O264="základní",K264,0)</f>
        <v>2172</v>
      </c>
      <c r="BF264" s="225">
        <f>IF(O264="snížená",K264,0)</f>
        <v>0</v>
      </c>
      <c r="BG264" s="225">
        <f>IF(O264="zákl. přenesená",K264,0)</f>
        <v>0</v>
      </c>
      <c r="BH264" s="225">
        <f>IF(O264="sníž. přenesená",K264,0)</f>
        <v>0</v>
      </c>
      <c r="BI264" s="225">
        <f>IF(O264="nulová",K264,0)</f>
        <v>0</v>
      </c>
      <c r="BJ264" s="24" t="s">
        <v>81</v>
      </c>
      <c r="BK264" s="225">
        <f>ROUND(P264*H264,2)</f>
        <v>2172</v>
      </c>
      <c r="BL264" s="24" t="s">
        <v>160</v>
      </c>
      <c r="BM264" s="24" t="s">
        <v>440</v>
      </c>
    </row>
    <row r="265" s="13" customFormat="1">
      <c r="B265" s="246"/>
      <c r="C265" s="247"/>
      <c r="D265" s="228" t="s">
        <v>163</v>
      </c>
      <c r="E265" s="248" t="s">
        <v>22</v>
      </c>
      <c r="F265" s="249" t="s">
        <v>441</v>
      </c>
      <c r="G265" s="247"/>
      <c r="H265" s="248" t="s">
        <v>22</v>
      </c>
      <c r="I265" s="247"/>
      <c r="J265" s="247"/>
      <c r="K265" s="247"/>
      <c r="L265" s="247"/>
      <c r="M265" s="250"/>
      <c r="N265" s="251"/>
      <c r="O265" s="252"/>
      <c r="P265" s="252"/>
      <c r="Q265" s="252"/>
      <c r="R265" s="252"/>
      <c r="S265" s="252"/>
      <c r="T265" s="252"/>
      <c r="U265" s="252"/>
      <c r="V265" s="252"/>
      <c r="W265" s="252"/>
      <c r="X265" s="253"/>
      <c r="AT265" s="254" t="s">
        <v>163</v>
      </c>
      <c r="AU265" s="254" t="s">
        <v>161</v>
      </c>
      <c r="AV265" s="13" t="s">
        <v>81</v>
      </c>
      <c r="AW265" s="13" t="s">
        <v>7</v>
      </c>
      <c r="AX265" s="13" t="s">
        <v>74</v>
      </c>
      <c r="AY265" s="254" t="s">
        <v>152</v>
      </c>
    </row>
    <row r="266" s="12" customFormat="1">
      <c r="B266" s="226"/>
      <c r="C266" s="227"/>
      <c r="D266" s="228" t="s">
        <v>163</v>
      </c>
      <c r="E266" s="229" t="s">
        <v>22</v>
      </c>
      <c r="F266" s="230" t="s">
        <v>181</v>
      </c>
      <c r="G266" s="227"/>
      <c r="H266" s="231">
        <v>5</v>
      </c>
      <c r="I266" s="227"/>
      <c r="J266" s="227"/>
      <c r="K266" s="227"/>
      <c r="L266" s="227"/>
      <c r="M266" s="232"/>
      <c r="N266" s="233"/>
      <c r="O266" s="234"/>
      <c r="P266" s="234"/>
      <c r="Q266" s="234"/>
      <c r="R266" s="234"/>
      <c r="S266" s="234"/>
      <c r="T266" s="234"/>
      <c r="U266" s="234"/>
      <c r="V266" s="234"/>
      <c r="W266" s="234"/>
      <c r="X266" s="235"/>
      <c r="AT266" s="236" t="s">
        <v>163</v>
      </c>
      <c r="AU266" s="236" t="s">
        <v>161</v>
      </c>
      <c r="AV266" s="12" t="s">
        <v>83</v>
      </c>
      <c r="AW266" s="12" t="s">
        <v>7</v>
      </c>
      <c r="AX266" s="12" t="s">
        <v>74</v>
      </c>
      <c r="AY266" s="236" t="s">
        <v>152</v>
      </c>
    </row>
    <row r="267" s="13" customFormat="1">
      <c r="B267" s="246"/>
      <c r="C267" s="247"/>
      <c r="D267" s="228" t="s">
        <v>163</v>
      </c>
      <c r="E267" s="248" t="s">
        <v>22</v>
      </c>
      <c r="F267" s="249" t="s">
        <v>442</v>
      </c>
      <c r="G267" s="247"/>
      <c r="H267" s="248" t="s">
        <v>22</v>
      </c>
      <c r="I267" s="247"/>
      <c r="J267" s="247"/>
      <c r="K267" s="247"/>
      <c r="L267" s="247"/>
      <c r="M267" s="250"/>
      <c r="N267" s="251"/>
      <c r="O267" s="252"/>
      <c r="P267" s="252"/>
      <c r="Q267" s="252"/>
      <c r="R267" s="252"/>
      <c r="S267" s="252"/>
      <c r="T267" s="252"/>
      <c r="U267" s="252"/>
      <c r="V267" s="252"/>
      <c r="W267" s="252"/>
      <c r="X267" s="253"/>
      <c r="AT267" s="254" t="s">
        <v>163</v>
      </c>
      <c r="AU267" s="254" t="s">
        <v>161</v>
      </c>
      <c r="AV267" s="13" t="s">
        <v>81</v>
      </c>
      <c r="AW267" s="13" t="s">
        <v>7</v>
      </c>
      <c r="AX267" s="13" t="s">
        <v>74</v>
      </c>
      <c r="AY267" s="254" t="s">
        <v>152</v>
      </c>
    </row>
    <row r="268" s="12" customFormat="1">
      <c r="B268" s="226"/>
      <c r="C268" s="227"/>
      <c r="D268" s="228" t="s">
        <v>163</v>
      </c>
      <c r="E268" s="229" t="s">
        <v>22</v>
      </c>
      <c r="F268" s="230" t="s">
        <v>81</v>
      </c>
      <c r="G268" s="227"/>
      <c r="H268" s="231">
        <v>1</v>
      </c>
      <c r="I268" s="227"/>
      <c r="J268" s="227"/>
      <c r="K268" s="227"/>
      <c r="L268" s="227"/>
      <c r="M268" s="232"/>
      <c r="N268" s="233"/>
      <c r="O268" s="234"/>
      <c r="P268" s="234"/>
      <c r="Q268" s="234"/>
      <c r="R268" s="234"/>
      <c r="S268" s="234"/>
      <c r="T268" s="234"/>
      <c r="U268" s="234"/>
      <c r="V268" s="234"/>
      <c r="W268" s="234"/>
      <c r="X268" s="235"/>
      <c r="AT268" s="236" t="s">
        <v>163</v>
      </c>
      <c r="AU268" s="236" t="s">
        <v>161</v>
      </c>
      <c r="AV268" s="12" t="s">
        <v>83</v>
      </c>
      <c r="AW268" s="12" t="s">
        <v>7</v>
      </c>
      <c r="AX268" s="12" t="s">
        <v>74</v>
      </c>
      <c r="AY268" s="236" t="s">
        <v>152</v>
      </c>
    </row>
    <row r="269" s="14" customFormat="1">
      <c r="B269" s="255"/>
      <c r="C269" s="256"/>
      <c r="D269" s="228" t="s">
        <v>163</v>
      </c>
      <c r="E269" s="257" t="s">
        <v>22</v>
      </c>
      <c r="F269" s="258" t="s">
        <v>226</v>
      </c>
      <c r="G269" s="256"/>
      <c r="H269" s="259">
        <v>6</v>
      </c>
      <c r="I269" s="256"/>
      <c r="J269" s="256"/>
      <c r="K269" s="256"/>
      <c r="L269" s="256"/>
      <c r="M269" s="260"/>
      <c r="N269" s="261"/>
      <c r="O269" s="262"/>
      <c r="P269" s="262"/>
      <c r="Q269" s="262"/>
      <c r="R269" s="262"/>
      <c r="S269" s="262"/>
      <c r="T269" s="262"/>
      <c r="U269" s="262"/>
      <c r="V269" s="262"/>
      <c r="W269" s="262"/>
      <c r="X269" s="263"/>
      <c r="AT269" s="264" t="s">
        <v>163</v>
      </c>
      <c r="AU269" s="264" t="s">
        <v>161</v>
      </c>
      <c r="AV269" s="14" t="s">
        <v>160</v>
      </c>
      <c r="AW269" s="14" t="s">
        <v>7</v>
      </c>
      <c r="AX269" s="14" t="s">
        <v>81</v>
      </c>
      <c r="AY269" s="264" t="s">
        <v>152</v>
      </c>
    </row>
    <row r="270" s="1" customFormat="1" ht="25.5" customHeight="1">
      <c r="B270" s="40"/>
      <c r="C270" s="215" t="s">
        <v>443</v>
      </c>
      <c r="D270" s="215" t="s">
        <v>156</v>
      </c>
      <c r="E270" s="216" t="s">
        <v>444</v>
      </c>
      <c r="F270" s="217" t="s">
        <v>445</v>
      </c>
      <c r="G270" s="218" t="s">
        <v>176</v>
      </c>
      <c r="H270" s="219">
        <v>30.399999999999999</v>
      </c>
      <c r="I270" s="220">
        <v>1.8400000000000001</v>
      </c>
      <c r="J270" s="220">
        <v>116.16</v>
      </c>
      <c r="K270" s="220">
        <f>ROUND(P270*H270,2)</f>
        <v>3587.1999999999998</v>
      </c>
      <c r="L270" s="217" t="s">
        <v>434</v>
      </c>
      <c r="M270" s="66"/>
      <c r="N270" s="221" t="s">
        <v>22</v>
      </c>
      <c r="O270" s="222" t="s">
        <v>43</v>
      </c>
      <c r="P270" s="157">
        <f>I270+J270</f>
        <v>118</v>
      </c>
      <c r="Q270" s="157">
        <f>ROUND(I270*H270,2)</f>
        <v>55.939999999999998</v>
      </c>
      <c r="R270" s="157">
        <f>ROUND(J270*H270,2)</f>
        <v>3531.2600000000002</v>
      </c>
      <c r="S270" s="223">
        <v>0.29199999999999998</v>
      </c>
      <c r="T270" s="223">
        <f>S270*H270</f>
        <v>8.8767999999999994</v>
      </c>
      <c r="U270" s="223">
        <v>1.0000000000000001E-05</v>
      </c>
      <c r="V270" s="223">
        <f>U270*H270</f>
        <v>0.00030400000000000002</v>
      </c>
      <c r="W270" s="223">
        <v>0</v>
      </c>
      <c r="X270" s="224">
        <f>W270*H270</f>
        <v>0</v>
      </c>
      <c r="AR270" s="24" t="s">
        <v>160</v>
      </c>
      <c r="AT270" s="24" t="s">
        <v>156</v>
      </c>
      <c r="AU270" s="24" t="s">
        <v>161</v>
      </c>
      <c r="AY270" s="24" t="s">
        <v>152</v>
      </c>
      <c r="BE270" s="225">
        <f>IF(O270="základní",K270,0)</f>
        <v>3587.1999999999998</v>
      </c>
      <c r="BF270" s="225">
        <f>IF(O270="snížená",K270,0)</f>
        <v>0</v>
      </c>
      <c r="BG270" s="225">
        <f>IF(O270="zákl. přenesená",K270,0)</f>
        <v>0</v>
      </c>
      <c r="BH270" s="225">
        <f>IF(O270="sníž. přenesená",K270,0)</f>
        <v>0</v>
      </c>
      <c r="BI270" s="225">
        <f>IF(O270="nulová",K270,0)</f>
        <v>0</v>
      </c>
      <c r="BJ270" s="24" t="s">
        <v>81</v>
      </c>
      <c r="BK270" s="225">
        <f>ROUND(P270*H270,2)</f>
        <v>3587.1999999999998</v>
      </c>
      <c r="BL270" s="24" t="s">
        <v>160</v>
      </c>
      <c r="BM270" s="24" t="s">
        <v>446</v>
      </c>
    </row>
    <row r="271" s="12" customFormat="1">
      <c r="B271" s="226"/>
      <c r="C271" s="227"/>
      <c r="D271" s="228" t="s">
        <v>163</v>
      </c>
      <c r="E271" s="229" t="s">
        <v>22</v>
      </c>
      <c r="F271" s="230" t="s">
        <v>436</v>
      </c>
      <c r="G271" s="227"/>
      <c r="H271" s="231">
        <v>30.399999999999999</v>
      </c>
      <c r="I271" s="227"/>
      <c r="J271" s="227"/>
      <c r="K271" s="227"/>
      <c r="L271" s="227"/>
      <c r="M271" s="232"/>
      <c r="N271" s="233"/>
      <c r="O271" s="234"/>
      <c r="P271" s="234"/>
      <c r="Q271" s="234"/>
      <c r="R271" s="234"/>
      <c r="S271" s="234"/>
      <c r="T271" s="234"/>
      <c r="U271" s="234"/>
      <c r="V271" s="234"/>
      <c r="W271" s="234"/>
      <c r="X271" s="235"/>
      <c r="AT271" s="236" t="s">
        <v>163</v>
      </c>
      <c r="AU271" s="236" t="s">
        <v>161</v>
      </c>
      <c r="AV271" s="12" t="s">
        <v>83</v>
      </c>
      <c r="AW271" s="12" t="s">
        <v>7</v>
      </c>
      <c r="AX271" s="12" t="s">
        <v>81</v>
      </c>
      <c r="AY271" s="236" t="s">
        <v>152</v>
      </c>
    </row>
    <row r="272" s="11" customFormat="1" ht="29.88" customHeight="1">
      <c r="B272" s="199"/>
      <c r="C272" s="200"/>
      <c r="D272" s="201" t="s">
        <v>73</v>
      </c>
      <c r="E272" s="213" t="s">
        <v>447</v>
      </c>
      <c r="F272" s="213" t="s">
        <v>448</v>
      </c>
      <c r="G272" s="200"/>
      <c r="H272" s="200"/>
      <c r="I272" s="200"/>
      <c r="J272" s="200"/>
      <c r="K272" s="214">
        <f>BK272</f>
        <v>35677</v>
      </c>
      <c r="L272" s="200"/>
      <c r="M272" s="204"/>
      <c r="N272" s="205"/>
      <c r="O272" s="206"/>
      <c r="P272" s="206"/>
      <c r="Q272" s="207">
        <f>SUM(Q273:Q284)</f>
        <v>20433.539999999997</v>
      </c>
      <c r="R272" s="207">
        <f>SUM(R273:R284)</f>
        <v>15243.460000000001</v>
      </c>
      <c r="S272" s="206"/>
      <c r="T272" s="208">
        <f>SUM(T273:T284)</f>
        <v>77.327999999999989</v>
      </c>
      <c r="U272" s="206"/>
      <c r="V272" s="208">
        <f>SUM(V273:V284)</f>
        <v>10.249739999999999</v>
      </c>
      <c r="W272" s="206"/>
      <c r="X272" s="209">
        <f>SUM(X273:X284)</f>
        <v>0</v>
      </c>
      <c r="AR272" s="210" t="s">
        <v>81</v>
      </c>
      <c r="AT272" s="211" t="s">
        <v>73</v>
      </c>
      <c r="AU272" s="211" t="s">
        <v>81</v>
      </c>
      <c r="AY272" s="210" t="s">
        <v>152</v>
      </c>
      <c r="BK272" s="212">
        <f>SUM(BK273:BK284)</f>
        <v>35677</v>
      </c>
    </row>
    <row r="273" s="1" customFormat="1" ht="16.5" customHeight="1">
      <c r="B273" s="40"/>
      <c r="C273" s="215" t="s">
        <v>449</v>
      </c>
      <c r="D273" s="215" t="s">
        <v>156</v>
      </c>
      <c r="E273" s="216" t="s">
        <v>450</v>
      </c>
      <c r="F273" s="217" t="s">
        <v>451</v>
      </c>
      <c r="G273" s="218" t="s">
        <v>306</v>
      </c>
      <c r="H273" s="219">
        <v>6</v>
      </c>
      <c r="I273" s="220">
        <v>846.58000000000004</v>
      </c>
      <c r="J273" s="220">
        <v>753.41999999999996</v>
      </c>
      <c r="K273" s="220">
        <f>ROUND(P273*H273,2)</f>
        <v>9600</v>
      </c>
      <c r="L273" s="217" t="s">
        <v>22</v>
      </c>
      <c r="M273" s="66"/>
      <c r="N273" s="221" t="s">
        <v>22</v>
      </c>
      <c r="O273" s="222" t="s">
        <v>43</v>
      </c>
      <c r="P273" s="157">
        <f>I273+J273</f>
        <v>1600</v>
      </c>
      <c r="Q273" s="157">
        <f>ROUND(I273*H273,2)</f>
        <v>5079.4799999999996</v>
      </c>
      <c r="R273" s="157">
        <f>ROUND(J273*H273,2)</f>
        <v>4520.5200000000004</v>
      </c>
      <c r="S273" s="223">
        <v>3.839</v>
      </c>
      <c r="T273" s="223">
        <f>S273*H273</f>
        <v>23.033999999999999</v>
      </c>
      <c r="U273" s="223">
        <v>0.42368</v>
      </c>
      <c r="V273" s="223">
        <f>U273*H273</f>
        <v>2.5420799999999999</v>
      </c>
      <c r="W273" s="223">
        <v>0</v>
      </c>
      <c r="X273" s="224">
        <f>W273*H273</f>
        <v>0</v>
      </c>
      <c r="AR273" s="24" t="s">
        <v>160</v>
      </c>
      <c r="AT273" s="24" t="s">
        <v>156</v>
      </c>
      <c r="AU273" s="24" t="s">
        <v>83</v>
      </c>
      <c r="AY273" s="24" t="s">
        <v>152</v>
      </c>
      <c r="BE273" s="225">
        <f>IF(O273="základní",K273,0)</f>
        <v>9600</v>
      </c>
      <c r="BF273" s="225">
        <f>IF(O273="snížená",K273,0)</f>
        <v>0</v>
      </c>
      <c r="BG273" s="225">
        <f>IF(O273="zákl. přenesená",K273,0)</f>
        <v>0</v>
      </c>
      <c r="BH273" s="225">
        <f>IF(O273="sníž. přenesená",K273,0)</f>
        <v>0</v>
      </c>
      <c r="BI273" s="225">
        <f>IF(O273="nulová",K273,0)</f>
        <v>0</v>
      </c>
      <c r="BJ273" s="24" t="s">
        <v>81</v>
      </c>
      <c r="BK273" s="225">
        <f>ROUND(P273*H273,2)</f>
        <v>9600</v>
      </c>
      <c r="BL273" s="24" t="s">
        <v>160</v>
      </c>
      <c r="BM273" s="24" t="s">
        <v>452</v>
      </c>
    </row>
    <row r="274" s="12" customFormat="1">
      <c r="B274" s="226"/>
      <c r="C274" s="227"/>
      <c r="D274" s="228" t="s">
        <v>163</v>
      </c>
      <c r="E274" s="229" t="s">
        <v>22</v>
      </c>
      <c r="F274" s="230" t="s">
        <v>187</v>
      </c>
      <c r="G274" s="227"/>
      <c r="H274" s="231">
        <v>6</v>
      </c>
      <c r="I274" s="227"/>
      <c r="J274" s="227"/>
      <c r="K274" s="227"/>
      <c r="L274" s="227"/>
      <c r="M274" s="232"/>
      <c r="N274" s="233"/>
      <c r="O274" s="234"/>
      <c r="P274" s="234"/>
      <c r="Q274" s="234"/>
      <c r="R274" s="234"/>
      <c r="S274" s="234"/>
      <c r="T274" s="234"/>
      <c r="U274" s="234"/>
      <c r="V274" s="234"/>
      <c r="W274" s="234"/>
      <c r="X274" s="235"/>
      <c r="AT274" s="236" t="s">
        <v>163</v>
      </c>
      <c r="AU274" s="236" t="s">
        <v>83</v>
      </c>
      <c r="AV274" s="12" t="s">
        <v>83</v>
      </c>
      <c r="AW274" s="12" t="s">
        <v>7</v>
      </c>
      <c r="AX274" s="12" t="s">
        <v>81</v>
      </c>
      <c r="AY274" s="236" t="s">
        <v>152</v>
      </c>
    </row>
    <row r="275" s="1" customFormat="1" ht="16.5" customHeight="1">
      <c r="B275" s="40"/>
      <c r="C275" s="215" t="s">
        <v>453</v>
      </c>
      <c r="D275" s="215" t="s">
        <v>156</v>
      </c>
      <c r="E275" s="216" t="s">
        <v>454</v>
      </c>
      <c r="F275" s="217" t="s">
        <v>455</v>
      </c>
      <c r="G275" s="218" t="s">
        <v>306</v>
      </c>
      <c r="H275" s="219">
        <v>6</v>
      </c>
      <c r="I275" s="220">
        <v>659.60000000000002</v>
      </c>
      <c r="J275" s="220">
        <v>500.39999999999998</v>
      </c>
      <c r="K275" s="220">
        <f>ROUND(P275*H275,2)</f>
        <v>6960</v>
      </c>
      <c r="L275" s="217" t="s">
        <v>22</v>
      </c>
      <c r="M275" s="66"/>
      <c r="N275" s="221" t="s">
        <v>22</v>
      </c>
      <c r="O275" s="222" t="s">
        <v>43</v>
      </c>
      <c r="P275" s="157">
        <f>I275+J275</f>
        <v>1160</v>
      </c>
      <c r="Q275" s="157">
        <f>ROUND(I275*H275,2)</f>
        <v>3957.5999999999999</v>
      </c>
      <c r="R275" s="157">
        <f>ROUND(J275*H275,2)</f>
        <v>3002.4000000000001</v>
      </c>
      <c r="S275" s="223">
        <v>2.5249999999999999</v>
      </c>
      <c r="T275" s="223">
        <f>S275*H275</f>
        <v>15.149999999999999</v>
      </c>
      <c r="U275" s="223">
        <v>0.32272000000000001</v>
      </c>
      <c r="V275" s="223">
        <f>U275*H275</f>
        <v>1.93632</v>
      </c>
      <c r="W275" s="223">
        <v>0</v>
      </c>
      <c r="X275" s="224">
        <f>W275*H275</f>
        <v>0</v>
      </c>
      <c r="AR275" s="24" t="s">
        <v>160</v>
      </c>
      <c r="AT275" s="24" t="s">
        <v>156</v>
      </c>
      <c r="AU275" s="24" t="s">
        <v>83</v>
      </c>
      <c r="AY275" s="24" t="s">
        <v>152</v>
      </c>
      <c r="BE275" s="225">
        <f>IF(O275="základní",K275,0)</f>
        <v>6960</v>
      </c>
      <c r="BF275" s="225">
        <f>IF(O275="snížená",K275,0)</f>
        <v>0</v>
      </c>
      <c r="BG275" s="225">
        <f>IF(O275="zákl. přenesená",K275,0)</f>
        <v>0</v>
      </c>
      <c r="BH275" s="225">
        <f>IF(O275="sníž. přenesená",K275,0)</f>
        <v>0</v>
      </c>
      <c r="BI275" s="225">
        <f>IF(O275="nulová",K275,0)</f>
        <v>0</v>
      </c>
      <c r="BJ275" s="24" t="s">
        <v>81</v>
      </c>
      <c r="BK275" s="225">
        <f>ROUND(P275*H275,2)</f>
        <v>6960</v>
      </c>
      <c r="BL275" s="24" t="s">
        <v>160</v>
      </c>
      <c r="BM275" s="24" t="s">
        <v>456</v>
      </c>
    </row>
    <row r="276" s="12" customFormat="1">
      <c r="B276" s="226"/>
      <c r="C276" s="227"/>
      <c r="D276" s="228" t="s">
        <v>163</v>
      </c>
      <c r="E276" s="229" t="s">
        <v>22</v>
      </c>
      <c r="F276" s="230" t="s">
        <v>187</v>
      </c>
      <c r="G276" s="227"/>
      <c r="H276" s="231">
        <v>6</v>
      </c>
      <c r="I276" s="227"/>
      <c r="J276" s="227"/>
      <c r="K276" s="227"/>
      <c r="L276" s="227"/>
      <c r="M276" s="232"/>
      <c r="N276" s="233"/>
      <c r="O276" s="234"/>
      <c r="P276" s="234"/>
      <c r="Q276" s="234"/>
      <c r="R276" s="234"/>
      <c r="S276" s="234"/>
      <c r="T276" s="234"/>
      <c r="U276" s="234"/>
      <c r="V276" s="234"/>
      <c r="W276" s="234"/>
      <c r="X276" s="235"/>
      <c r="AT276" s="236" t="s">
        <v>163</v>
      </c>
      <c r="AU276" s="236" t="s">
        <v>83</v>
      </c>
      <c r="AV276" s="12" t="s">
        <v>83</v>
      </c>
      <c r="AW276" s="12" t="s">
        <v>7</v>
      </c>
      <c r="AX276" s="12" t="s">
        <v>81</v>
      </c>
      <c r="AY276" s="236" t="s">
        <v>152</v>
      </c>
    </row>
    <row r="277" s="1" customFormat="1" ht="16.5" customHeight="1">
      <c r="B277" s="40"/>
      <c r="C277" s="215" t="s">
        <v>457</v>
      </c>
      <c r="D277" s="215" t="s">
        <v>156</v>
      </c>
      <c r="E277" s="216" t="s">
        <v>458</v>
      </c>
      <c r="F277" s="217" t="s">
        <v>459</v>
      </c>
      <c r="G277" s="218" t="s">
        <v>306</v>
      </c>
      <c r="H277" s="219">
        <v>3</v>
      </c>
      <c r="I277" s="220">
        <v>773.40999999999997</v>
      </c>
      <c r="J277" s="220">
        <v>746.59000000000003</v>
      </c>
      <c r="K277" s="220">
        <f>ROUND(P277*H277,2)</f>
        <v>4560</v>
      </c>
      <c r="L277" s="217" t="s">
        <v>22</v>
      </c>
      <c r="M277" s="66"/>
      <c r="N277" s="221" t="s">
        <v>22</v>
      </c>
      <c r="O277" s="222" t="s">
        <v>43</v>
      </c>
      <c r="P277" s="157">
        <f>I277+J277</f>
        <v>1520</v>
      </c>
      <c r="Q277" s="157">
        <f>ROUND(I277*H277,2)</f>
        <v>2320.23</v>
      </c>
      <c r="R277" s="157">
        <f>ROUND(J277*H277,2)</f>
        <v>2239.77</v>
      </c>
      <c r="S277" s="223">
        <v>3.8170000000000002</v>
      </c>
      <c r="T277" s="223">
        <f>S277*H277</f>
        <v>11.451000000000001</v>
      </c>
      <c r="U277" s="223">
        <v>0.42080000000000001</v>
      </c>
      <c r="V277" s="223">
        <f>U277*H277</f>
        <v>1.2624</v>
      </c>
      <c r="W277" s="223">
        <v>0</v>
      </c>
      <c r="X277" s="224">
        <f>W277*H277</f>
        <v>0</v>
      </c>
      <c r="AR277" s="24" t="s">
        <v>160</v>
      </c>
      <c r="AT277" s="24" t="s">
        <v>156</v>
      </c>
      <c r="AU277" s="24" t="s">
        <v>83</v>
      </c>
      <c r="AY277" s="24" t="s">
        <v>152</v>
      </c>
      <c r="BE277" s="225">
        <f>IF(O277="základní",K277,0)</f>
        <v>4560</v>
      </c>
      <c r="BF277" s="225">
        <f>IF(O277="snížená",K277,0)</f>
        <v>0</v>
      </c>
      <c r="BG277" s="225">
        <f>IF(O277="zákl. přenesená",K277,0)</f>
        <v>0</v>
      </c>
      <c r="BH277" s="225">
        <f>IF(O277="sníž. přenesená",K277,0)</f>
        <v>0</v>
      </c>
      <c r="BI277" s="225">
        <f>IF(O277="nulová",K277,0)</f>
        <v>0</v>
      </c>
      <c r="BJ277" s="24" t="s">
        <v>81</v>
      </c>
      <c r="BK277" s="225">
        <f>ROUND(P277*H277,2)</f>
        <v>4560</v>
      </c>
      <c r="BL277" s="24" t="s">
        <v>160</v>
      </c>
      <c r="BM277" s="24" t="s">
        <v>460</v>
      </c>
    </row>
    <row r="278" s="12" customFormat="1">
      <c r="B278" s="226"/>
      <c r="C278" s="227"/>
      <c r="D278" s="228" t="s">
        <v>163</v>
      </c>
      <c r="E278" s="229" t="s">
        <v>22</v>
      </c>
      <c r="F278" s="230" t="s">
        <v>161</v>
      </c>
      <c r="G278" s="227"/>
      <c r="H278" s="231">
        <v>3</v>
      </c>
      <c r="I278" s="227"/>
      <c r="J278" s="227"/>
      <c r="K278" s="227"/>
      <c r="L278" s="227"/>
      <c r="M278" s="232"/>
      <c r="N278" s="233"/>
      <c r="O278" s="234"/>
      <c r="P278" s="234"/>
      <c r="Q278" s="234"/>
      <c r="R278" s="234"/>
      <c r="S278" s="234"/>
      <c r="T278" s="234"/>
      <c r="U278" s="234"/>
      <c r="V278" s="234"/>
      <c r="W278" s="234"/>
      <c r="X278" s="235"/>
      <c r="AT278" s="236" t="s">
        <v>163</v>
      </c>
      <c r="AU278" s="236" t="s">
        <v>83</v>
      </c>
      <c r="AV278" s="12" t="s">
        <v>83</v>
      </c>
      <c r="AW278" s="12" t="s">
        <v>7</v>
      </c>
      <c r="AX278" s="12" t="s">
        <v>81</v>
      </c>
      <c r="AY278" s="236" t="s">
        <v>152</v>
      </c>
    </row>
    <row r="279" s="1" customFormat="1" ht="16.5" customHeight="1">
      <c r="B279" s="40"/>
      <c r="C279" s="215" t="s">
        <v>461</v>
      </c>
      <c r="D279" s="215" t="s">
        <v>156</v>
      </c>
      <c r="E279" s="216" t="s">
        <v>462</v>
      </c>
      <c r="F279" s="217" t="s">
        <v>463</v>
      </c>
      <c r="G279" s="218" t="s">
        <v>306</v>
      </c>
      <c r="H279" s="219">
        <v>4</v>
      </c>
      <c r="I279" s="220">
        <v>665.26999999999998</v>
      </c>
      <c r="J279" s="220">
        <v>524.73000000000002</v>
      </c>
      <c r="K279" s="220">
        <f>ROUND(P279*H279,2)</f>
        <v>4760</v>
      </c>
      <c r="L279" s="217" t="s">
        <v>22</v>
      </c>
      <c r="M279" s="66"/>
      <c r="N279" s="221" t="s">
        <v>22</v>
      </c>
      <c r="O279" s="222" t="s">
        <v>43</v>
      </c>
      <c r="P279" s="157">
        <f>I279+J279</f>
        <v>1190</v>
      </c>
      <c r="Q279" s="157">
        <f>ROUND(I279*H279,2)</f>
        <v>2661.0799999999999</v>
      </c>
      <c r="R279" s="157">
        <f>ROUND(J279*H279,2)</f>
        <v>2098.9200000000001</v>
      </c>
      <c r="S279" s="223">
        <v>2.6579999999999999</v>
      </c>
      <c r="T279" s="223">
        <f>S279*H279</f>
        <v>10.632</v>
      </c>
      <c r="U279" s="223">
        <v>0.32973999999999998</v>
      </c>
      <c r="V279" s="223">
        <f>U279*H279</f>
        <v>1.3189599999999999</v>
      </c>
      <c r="W279" s="223">
        <v>0</v>
      </c>
      <c r="X279" s="224">
        <f>W279*H279</f>
        <v>0</v>
      </c>
      <c r="AR279" s="24" t="s">
        <v>160</v>
      </c>
      <c r="AT279" s="24" t="s">
        <v>156</v>
      </c>
      <c r="AU279" s="24" t="s">
        <v>83</v>
      </c>
      <c r="AY279" s="24" t="s">
        <v>152</v>
      </c>
      <c r="BE279" s="225">
        <f>IF(O279="základní",K279,0)</f>
        <v>4760</v>
      </c>
      <c r="BF279" s="225">
        <f>IF(O279="snížená",K279,0)</f>
        <v>0</v>
      </c>
      <c r="BG279" s="225">
        <f>IF(O279="zákl. přenesená",K279,0)</f>
        <v>0</v>
      </c>
      <c r="BH279" s="225">
        <f>IF(O279="sníž. přenesená",K279,0)</f>
        <v>0</v>
      </c>
      <c r="BI279" s="225">
        <f>IF(O279="nulová",K279,0)</f>
        <v>0</v>
      </c>
      <c r="BJ279" s="24" t="s">
        <v>81</v>
      </c>
      <c r="BK279" s="225">
        <f>ROUND(P279*H279,2)</f>
        <v>4760</v>
      </c>
      <c r="BL279" s="24" t="s">
        <v>160</v>
      </c>
      <c r="BM279" s="24" t="s">
        <v>464</v>
      </c>
    </row>
    <row r="280" s="12" customFormat="1">
      <c r="B280" s="226"/>
      <c r="C280" s="227"/>
      <c r="D280" s="228" t="s">
        <v>163</v>
      </c>
      <c r="E280" s="229" t="s">
        <v>22</v>
      </c>
      <c r="F280" s="230" t="s">
        <v>160</v>
      </c>
      <c r="G280" s="227"/>
      <c r="H280" s="231">
        <v>4</v>
      </c>
      <c r="I280" s="227"/>
      <c r="J280" s="227"/>
      <c r="K280" s="227"/>
      <c r="L280" s="227"/>
      <c r="M280" s="232"/>
      <c r="N280" s="233"/>
      <c r="O280" s="234"/>
      <c r="P280" s="234"/>
      <c r="Q280" s="234"/>
      <c r="R280" s="234"/>
      <c r="S280" s="234"/>
      <c r="T280" s="234"/>
      <c r="U280" s="234"/>
      <c r="V280" s="234"/>
      <c r="W280" s="234"/>
      <c r="X280" s="235"/>
      <c r="AT280" s="236" t="s">
        <v>163</v>
      </c>
      <c r="AU280" s="236" t="s">
        <v>83</v>
      </c>
      <c r="AV280" s="12" t="s">
        <v>83</v>
      </c>
      <c r="AW280" s="12" t="s">
        <v>7</v>
      </c>
      <c r="AX280" s="12" t="s">
        <v>81</v>
      </c>
      <c r="AY280" s="236" t="s">
        <v>152</v>
      </c>
    </row>
    <row r="281" s="1" customFormat="1" ht="25.5" customHeight="1">
      <c r="B281" s="40"/>
      <c r="C281" s="215" t="s">
        <v>465</v>
      </c>
      <c r="D281" s="215" t="s">
        <v>156</v>
      </c>
      <c r="E281" s="216" t="s">
        <v>466</v>
      </c>
      <c r="F281" s="217" t="s">
        <v>467</v>
      </c>
      <c r="G281" s="218" t="s">
        <v>306</v>
      </c>
      <c r="H281" s="219">
        <v>6</v>
      </c>
      <c r="I281" s="220">
        <v>614.35000000000002</v>
      </c>
      <c r="J281" s="220">
        <v>307.64999999999998</v>
      </c>
      <c r="K281" s="220">
        <f>ROUND(P281*H281,2)</f>
        <v>5532</v>
      </c>
      <c r="L281" s="217" t="s">
        <v>22</v>
      </c>
      <c r="M281" s="66"/>
      <c r="N281" s="221" t="s">
        <v>22</v>
      </c>
      <c r="O281" s="222" t="s">
        <v>43</v>
      </c>
      <c r="P281" s="157">
        <f>I281+J281</f>
        <v>922</v>
      </c>
      <c r="Q281" s="157">
        <f>ROUND(I281*H281,2)</f>
        <v>3686.0999999999999</v>
      </c>
      <c r="R281" s="157">
        <f>ROUND(J281*H281,2)</f>
        <v>1845.9000000000001</v>
      </c>
      <c r="S281" s="223">
        <v>1.5509999999999999</v>
      </c>
      <c r="T281" s="223">
        <f>S281*H281</f>
        <v>9.3059999999999992</v>
      </c>
      <c r="U281" s="223">
        <v>0.31108000000000002</v>
      </c>
      <c r="V281" s="223">
        <f>U281*H281</f>
        <v>1.8664800000000001</v>
      </c>
      <c r="W281" s="223">
        <v>0</v>
      </c>
      <c r="X281" s="224">
        <f>W281*H281</f>
        <v>0</v>
      </c>
      <c r="AR281" s="24" t="s">
        <v>160</v>
      </c>
      <c r="AT281" s="24" t="s">
        <v>156</v>
      </c>
      <c r="AU281" s="24" t="s">
        <v>83</v>
      </c>
      <c r="AY281" s="24" t="s">
        <v>152</v>
      </c>
      <c r="BE281" s="225">
        <f>IF(O281="základní",K281,0)</f>
        <v>5532</v>
      </c>
      <c r="BF281" s="225">
        <f>IF(O281="snížená",K281,0)</f>
        <v>0</v>
      </c>
      <c r="BG281" s="225">
        <f>IF(O281="zákl. přenesená",K281,0)</f>
        <v>0</v>
      </c>
      <c r="BH281" s="225">
        <f>IF(O281="sníž. přenesená",K281,0)</f>
        <v>0</v>
      </c>
      <c r="BI281" s="225">
        <f>IF(O281="nulová",K281,0)</f>
        <v>0</v>
      </c>
      <c r="BJ281" s="24" t="s">
        <v>81</v>
      </c>
      <c r="BK281" s="225">
        <f>ROUND(P281*H281,2)</f>
        <v>5532</v>
      </c>
      <c r="BL281" s="24" t="s">
        <v>160</v>
      </c>
      <c r="BM281" s="24" t="s">
        <v>468</v>
      </c>
    </row>
    <row r="282" s="12" customFormat="1">
      <c r="B282" s="226"/>
      <c r="C282" s="227"/>
      <c r="D282" s="228" t="s">
        <v>163</v>
      </c>
      <c r="E282" s="229" t="s">
        <v>22</v>
      </c>
      <c r="F282" s="230" t="s">
        <v>187</v>
      </c>
      <c r="G282" s="227"/>
      <c r="H282" s="231">
        <v>6</v>
      </c>
      <c r="I282" s="227"/>
      <c r="J282" s="227"/>
      <c r="K282" s="227"/>
      <c r="L282" s="227"/>
      <c r="M282" s="232"/>
      <c r="N282" s="233"/>
      <c r="O282" s="234"/>
      <c r="P282" s="234"/>
      <c r="Q282" s="234"/>
      <c r="R282" s="234"/>
      <c r="S282" s="234"/>
      <c r="T282" s="234"/>
      <c r="U282" s="234"/>
      <c r="V282" s="234"/>
      <c r="W282" s="234"/>
      <c r="X282" s="235"/>
      <c r="AT282" s="236" t="s">
        <v>163</v>
      </c>
      <c r="AU282" s="236" t="s">
        <v>83</v>
      </c>
      <c r="AV282" s="12" t="s">
        <v>83</v>
      </c>
      <c r="AW282" s="12" t="s">
        <v>7</v>
      </c>
      <c r="AX282" s="12" t="s">
        <v>81</v>
      </c>
      <c r="AY282" s="236" t="s">
        <v>152</v>
      </c>
    </row>
    <row r="283" s="1" customFormat="1" ht="25.5" customHeight="1">
      <c r="B283" s="40"/>
      <c r="C283" s="215" t="s">
        <v>469</v>
      </c>
      <c r="D283" s="215" t="s">
        <v>156</v>
      </c>
      <c r="E283" s="216" t="s">
        <v>470</v>
      </c>
      <c r="F283" s="217" t="s">
        <v>471</v>
      </c>
      <c r="G283" s="218" t="s">
        <v>306</v>
      </c>
      <c r="H283" s="219">
        <v>5</v>
      </c>
      <c r="I283" s="220">
        <v>545.80999999999995</v>
      </c>
      <c r="J283" s="220">
        <v>307.19000000000005</v>
      </c>
      <c r="K283" s="220">
        <f>ROUND(P283*H283,2)</f>
        <v>4265</v>
      </c>
      <c r="L283" s="217" t="s">
        <v>22</v>
      </c>
      <c r="M283" s="66"/>
      <c r="N283" s="221" t="s">
        <v>22</v>
      </c>
      <c r="O283" s="222" t="s">
        <v>43</v>
      </c>
      <c r="P283" s="157">
        <f>I283+J283</f>
        <v>853</v>
      </c>
      <c r="Q283" s="157">
        <f>ROUND(I283*H283,2)</f>
        <v>2729.0500000000002</v>
      </c>
      <c r="R283" s="157">
        <f>ROUND(J283*H283,2)</f>
        <v>1535.9500000000001</v>
      </c>
      <c r="S283" s="223">
        <v>1.5509999999999999</v>
      </c>
      <c r="T283" s="223">
        <f>S283*H283</f>
        <v>7.7549999999999999</v>
      </c>
      <c r="U283" s="223">
        <v>0.26469999999999999</v>
      </c>
      <c r="V283" s="223">
        <f>U283*H283</f>
        <v>1.3234999999999999</v>
      </c>
      <c r="W283" s="223">
        <v>0</v>
      </c>
      <c r="X283" s="224">
        <f>W283*H283</f>
        <v>0</v>
      </c>
      <c r="AR283" s="24" t="s">
        <v>160</v>
      </c>
      <c r="AT283" s="24" t="s">
        <v>156</v>
      </c>
      <c r="AU283" s="24" t="s">
        <v>83</v>
      </c>
      <c r="AY283" s="24" t="s">
        <v>152</v>
      </c>
      <c r="BE283" s="225">
        <f>IF(O283="základní",K283,0)</f>
        <v>4265</v>
      </c>
      <c r="BF283" s="225">
        <f>IF(O283="snížená",K283,0)</f>
        <v>0</v>
      </c>
      <c r="BG283" s="225">
        <f>IF(O283="zákl. přenesená",K283,0)</f>
        <v>0</v>
      </c>
      <c r="BH283" s="225">
        <f>IF(O283="sníž. přenesená",K283,0)</f>
        <v>0</v>
      </c>
      <c r="BI283" s="225">
        <f>IF(O283="nulová",K283,0)</f>
        <v>0</v>
      </c>
      <c r="BJ283" s="24" t="s">
        <v>81</v>
      </c>
      <c r="BK283" s="225">
        <f>ROUND(P283*H283,2)</f>
        <v>4265</v>
      </c>
      <c r="BL283" s="24" t="s">
        <v>160</v>
      </c>
      <c r="BM283" s="24" t="s">
        <v>472</v>
      </c>
    </row>
    <row r="284" s="12" customFormat="1">
      <c r="B284" s="226"/>
      <c r="C284" s="227"/>
      <c r="D284" s="228" t="s">
        <v>163</v>
      </c>
      <c r="E284" s="229" t="s">
        <v>22</v>
      </c>
      <c r="F284" s="230" t="s">
        <v>181</v>
      </c>
      <c r="G284" s="227"/>
      <c r="H284" s="231">
        <v>5</v>
      </c>
      <c r="I284" s="227"/>
      <c r="J284" s="227"/>
      <c r="K284" s="227"/>
      <c r="L284" s="227"/>
      <c r="M284" s="232"/>
      <c r="N284" s="233"/>
      <c r="O284" s="234"/>
      <c r="P284" s="234"/>
      <c r="Q284" s="234"/>
      <c r="R284" s="234"/>
      <c r="S284" s="234"/>
      <c r="T284" s="234"/>
      <c r="U284" s="234"/>
      <c r="V284" s="234"/>
      <c r="W284" s="234"/>
      <c r="X284" s="235"/>
      <c r="AT284" s="236" t="s">
        <v>163</v>
      </c>
      <c r="AU284" s="236" t="s">
        <v>83</v>
      </c>
      <c r="AV284" s="12" t="s">
        <v>83</v>
      </c>
      <c r="AW284" s="12" t="s">
        <v>7</v>
      </c>
      <c r="AX284" s="12" t="s">
        <v>81</v>
      </c>
      <c r="AY284" s="236" t="s">
        <v>152</v>
      </c>
    </row>
    <row r="285" s="11" customFormat="1" ht="29.88" customHeight="1">
      <c r="B285" s="199"/>
      <c r="C285" s="200"/>
      <c r="D285" s="201" t="s">
        <v>73</v>
      </c>
      <c r="E285" s="213" t="s">
        <v>473</v>
      </c>
      <c r="F285" s="213" t="s">
        <v>474</v>
      </c>
      <c r="G285" s="200"/>
      <c r="H285" s="200"/>
      <c r="I285" s="200"/>
      <c r="J285" s="200"/>
      <c r="K285" s="214">
        <f>BK285</f>
        <v>652389.35999999999</v>
      </c>
      <c r="L285" s="200"/>
      <c r="M285" s="204"/>
      <c r="N285" s="205"/>
      <c r="O285" s="206"/>
      <c r="P285" s="206"/>
      <c r="Q285" s="207">
        <f>SUM(Q286:Q371)</f>
        <v>557816.66999999993</v>
      </c>
      <c r="R285" s="207">
        <f>SUM(R286:R371)</f>
        <v>94572.699999999997</v>
      </c>
      <c r="S285" s="206"/>
      <c r="T285" s="208">
        <f>SUM(T286:T371)</f>
        <v>319.68200000000002</v>
      </c>
      <c r="U285" s="206"/>
      <c r="V285" s="208">
        <f>SUM(V286:V371)</f>
        <v>253.1963489</v>
      </c>
      <c r="W285" s="206"/>
      <c r="X285" s="209">
        <f>SUM(X286:X371)</f>
        <v>0</v>
      </c>
      <c r="AR285" s="210" t="s">
        <v>81</v>
      </c>
      <c r="AT285" s="211" t="s">
        <v>73</v>
      </c>
      <c r="AU285" s="211" t="s">
        <v>81</v>
      </c>
      <c r="AY285" s="210" t="s">
        <v>152</v>
      </c>
      <c r="BK285" s="212">
        <f>SUM(BK286:BK371)</f>
        <v>652389.35999999999</v>
      </c>
    </row>
    <row r="286" s="1" customFormat="1" ht="25.5" customHeight="1">
      <c r="B286" s="40"/>
      <c r="C286" s="215" t="s">
        <v>475</v>
      </c>
      <c r="D286" s="215" t="s">
        <v>156</v>
      </c>
      <c r="E286" s="216" t="s">
        <v>476</v>
      </c>
      <c r="F286" s="217" t="s">
        <v>477</v>
      </c>
      <c r="G286" s="218" t="s">
        <v>306</v>
      </c>
      <c r="H286" s="219">
        <v>12</v>
      </c>
      <c r="I286" s="220">
        <v>129.40000000000001</v>
      </c>
      <c r="J286" s="220">
        <v>38.599999999999994</v>
      </c>
      <c r="K286" s="220">
        <f>ROUND(P286*H286,2)</f>
        <v>2016</v>
      </c>
      <c r="L286" s="217" t="s">
        <v>22</v>
      </c>
      <c r="M286" s="66"/>
      <c r="N286" s="221" t="s">
        <v>22</v>
      </c>
      <c r="O286" s="222" t="s">
        <v>43</v>
      </c>
      <c r="P286" s="157">
        <f>I286+J286</f>
        <v>168</v>
      </c>
      <c r="Q286" s="157">
        <f>ROUND(I286*H286,2)</f>
        <v>1552.8</v>
      </c>
      <c r="R286" s="157">
        <f>ROUND(J286*H286,2)</f>
        <v>463.19999999999999</v>
      </c>
      <c r="S286" s="223">
        <v>0.20000000000000001</v>
      </c>
      <c r="T286" s="223">
        <f>S286*H286</f>
        <v>2.4000000000000004</v>
      </c>
      <c r="U286" s="223">
        <v>0.00069999999999999999</v>
      </c>
      <c r="V286" s="223">
        <f>U286*H286</f>
        <v>0.0083999999999999995</v>
      </c>
      <c r="W286" s="223">
        <v>0</v>
      </c>
      <c r="X286" s="224">
        <f>W286*H286</f>
        <v>0</v>
      </c>
      <c r="AR286" s="24" t="s">
        <v>160</v>
      </c>
      <c r="AT286" s="24" t="s">
        <v>156</v>
      </c>
      <c r="AU286" s="24" t="s">
        <v>83</v>
      </c>
      <c r="AY286" s="24" t="s">
        <v>152</v>
      </c>
      <c r="BE286" s="225">
        <f>IF(O286="základní",K286,0)</f>
        <v>2016</v>
      </c>
      <c r="BF286" s="225">
        <f>IF(O286="snížená",K286,0)</f>
        <v>0</v>
      </c>
      <c r="BG286" s="225">
        <f>IF(O286="zákl. přenesená",K286,0)</f>
        <v>0</v>
      </c>
      <c r="BH286" s="225">
        <f>IF(O286="sníž. přenesená",K286,0)</f>
        <v>0</v>
      </c>
      <c r="BI286" s="225">
        <f>IF(O286="nulová",K286,0)</f>
        <v>0</v>
      </c>
      <c r="BJ286" s="24" t="s">
        <v>81</v>
      </c>
      <c r="BK286" s="225">
        <f>ROUND(P286*H286,2)</f>
        <v>2016</v>
      </c>
      <c r="BL286" s="24" t="s">
        <v>160</v>
      </c>
      <c r="BM286" s="24" t="s">
        <v>478</v>
      </c>
    </row>
    <row r="287" s="12" customFormat="1">
      <c r="B287" s="226"/>
      <c r="C287" s="227"/>
      <c r="D287" s="228" t="s">
        <v>163</v>
      </c>
      <c r="E287" s="229" t="s">
        <v>22</v>
      </c>
      <c r="F287" s="230" t="s">
        <v>179</v>
      </c>
      <c r="G287" s="227"/>
      <c r="H287" s="231">
        <v>12</v>
      </c>
      <c r="I287" s="227"/>
      <c r="J287" s="227"/>
      <c r="K287" s="227"/>
      <c r="L287" s="227"/>
      <c r="M287" s="232"/>
      <c r="N287" s="233"/>
      <c r="O287" s="234"/>
      <c r="P287" s="234"/>
      <c r="Q287" s="234"/>
      <c r="R287" s="234"/>
      <c r="S287" s="234"/>
      <c r="T287" s="234"/>
      <c r="U287" s="234"/>
      <c r="V287" s="234"/>
      <c r="W287" s="234"/>
      <c r="X287" s="235"/>
      <c r="AT287" s="236" t="s">
        <v>163</v>
      </c>
      <c r="AU287" s="236" t="s">
        <v>83</v>
      </c>
      <c r="AV287" s="12" t="s">
        <v>83</v>
      </c>
      <c r="AW287" s="12" t="s">
        <v>7</v>
      </c>
      <c r="AX287" s="12" t="s">
        <v>81</v>
      </c>
      <c r="AY287" s="236" t="s">
        <v>152</v>
      </c>
    </row>
    <row r="288" s="1" customFormat="1" ht="16.5" customHeight="1">
      <c r="B288" s="40"/>
      <c r="C288" s="237" t="s">
        <v>479</v>
      </c>
      <c r="D288" s="237" t="s">
        <v>188</v>
      </c>
      <c r="E288" s="238" t="s">
        <v>480</v>
      </c>
      <c r="F288" s="239" t="s">
        <v>481</v>
      </c>
      <c r="G288" s="240" t="s">
        <v>306</v>
      </c>
      <c r="H288" s="241">
        <v>6</v>
      </c>
      <c r="I288" s="242">
        <v>870</v>
      </c>
      <c r="J288" s="243"/>
      <c r="K288" s="242">
        <f>ROUND(P288*H288,2)</f>
        <v>5220</v>
      </c>
      <c r="L288" s="239" t="s">
        <v>22</v>
      </c>
      <c r="M288" s="244"/>
      <c r="N288" s="245" t="s">
        <v>22</v>
      </c>
      <c r="O288" s="222" t="s">
        <v>43</v>
      </c>
      <c r="P288" s="157">
        <f>I288+J288</f>
        <v>870</v>
      </c>
      <c r="Q288" s="157">
        <f>ROUND(I288*H288,2)</f>
        <v>5220</v>
      </c>
      <c r="R288" s="157">
        <f>ROUND(J288*H288,2)</f>
        <v>0</v>
      </c>
      <c r="S288" s="223">
        <v>0</v>
      </c>
      <c r="T288" s="223">
        <f>S288*H288</f>
        <v>0</v>
      </c>
      <c r="U288" s="223">
        <v>0.0014</v>
      </c>
      <c r="V288" s="223">
        <f>U288*H288</f>
        <v>0.0083999999999999995</v>
      </c>
      <c r="W288" s="223">
        <v>0</v>
      </c>
      <c r="X288" s="224">
        <f>W288*H288</f>
        <v>0</v>
      </c>
      <c r="AR288" s="24" t="s">
        <v>193</v>
      </c>
      <c r="AT288" s="24" t="s">
        <v>188</v>
      </c>
      <c r="AU288" s="24" t="s">
        <v>83</v>
      </c>
      <c r="AY288" s="24" t="s">
        <v>152</v>
      </c>
      <c r="BE288" s="225">
        <f>IF(O288="základní",K288,0)</f>
        <v>5220</v>
      </c>
      <c r="BF288" s="225">
        <f>IF(O288="snížená",K288,0)</f>
        <v>0</v>
      </c>
      <c r="BG288" s="225">
        <f>IF(O288="zákl. přenesená",K288,0)</f>
        <v>0</v>
      </c>
      <c r="BH288" s="225">
        <f>IF(O288="sníž. přenesená",K288,0)</f>
        <v>0</v>
      </c>
      <c r="BI288" s="225">
        <f>IF(O288="nulová",K288,0)</f>
        <v>0</v>
      </c>
      <c r="BJ288" s="24" t="s">
        <v>81</v>
      </c>
      <c r="BK288" s="225">
        <f>ROUND(P288*H288,2)</f>
        <v>5220</v>
      </c>
      <c r="BL288" s="24" t="s">
        <v>160</v>
      </c>
      <c r="BM288" s="24" t="s">
        <v>482</v>
      </c>
    </row>
    <row r="289" s="13" customFormat="1">
      <c r="B289" s="246"/>
      <c r="C289" s="247"/>
      <c r="D289" s="228" t="s">
        <v>163</v>
      </c>
      <c r="E289" s="248" t="s">
        <v>22</v>
      </c>
      <c r="F289" s="249" t="s">
        <v>483</v>
      </c>
      <c r="G289" s="247"/>
      <c r="H289" s="248" t="s">
        <v>22</v>
      </c>
      <c r="I289" s="247"/>
      <c r="J289" s="247"/>
      <c r="K289" s="247"/>
      <c r="L289" s="247"/>
      <c r="M289" s="250"/>
      <c r="N289" s="251"/>
      <c r="O289" s="252"/>
      <c r="P289" s="252"/>
      <c r="Q289" s="252"/>
      <c r="R289" s="252"/>
      <c r="S289" s="252"/>
      <c r="T289" s="252"/>
      <c r="U289" s="252"/>
      <c r="V289" s="252"/>
      <c r="W289" s="252"/>
      <c r="X289" s="253"/>
      <c r="AT289" s="254" t="s">
        <v>163</v>
      </c>
      <c r="AU289" s="254" t="s">
        <v>83</v>
      </c>
      <c r="AV289" s="13" t="s">
        <v>81</v>
      </c>
      <c r="AW289" s="13" t="s">
        <v>7</v>
      </c>
      <c r="AX289" s="13" t="s">
        <v>74</v>
      </c>
      <c r="AY289" s="254" t="s">
        <v>152</v>
      </c>
    </row>
    <row r="290" s="12" customFormat="1">
      <c r="B290" s="226"/>
      <c r="C290" s="227"/>
      <c r="D290" s="228" t="s">
        <v>163</v>
      </c>
      <c r="E290" s="229" t="s">
        <v>22</v>
      </c>
      <c r="F290" s="230" t="s">
        <v>83</v>
      </c>
      <c r="G290" s="227"/>
      <c r="H290" s="231">
        <v>2</v>
      </c>
      <c r="I290" s="227"/>
      <c r="J290" s="227"/>
      <c r="K290" s="227"/>
      <c r="L290" s="227"/>
      <c r="M290" s="232"/>
      <c r="N290" s="233"/>
      <c r="O290" s="234"/>
      <c r="P290" s="234"/>
      <c r="Q290" s="234"/>
      <c r="R290" s="234"/>
      <c r="S290" s="234"/>
      <c r="T290" s="234"/>
      <c r="U290" s="234"/>
      <c r="V290" s="234"/>
      <c r="W290" s="234"/>
      <c r="X290" s="235"/>
      <c r="AT290" s="236" t="s">
        <v>163</v>
      </c>
      <c r="AU290" s="236" t="s">
        <v>83</v>
      </c>
      <c r="AV290" s="12" t="s">
        <v>83</v>
      </c>
      <c r="AW290" s="12" t="s">
        <v>7</v>
      </c>
      <c r="AX290" s="12" t="s">
        <v>74</v>
      </c>
      <c r="AY290" s="236" t="s">
        <v>152</v>
      </c>
    </row>
    <row r="291" s="13" customFormat="1">
      <c r="B291" s="246"/>
      <c r="C291" s="247"/>
      <c r="D291" s="228" t="s">
        <v>163</v>
      </c>
      <c r="E291" s="248" t="s">
        <v>22</v>
      </c>
      <c r="F291" s="249" t="s">
        <v>484</v>
      </c>
      <c r="G291" s="247"/>
      <c r="H291" s="248" t="s">
        <v>22</v>
      </c>
      <c r="I291" s="247"/>
      <c r="J291" s="247"/>
      <c r="K291" s="247"/>
      <c r="L291" s="247"/>
      <c r="M291" s="250"/>
      <c r="N291" s="251"/>
      <c r="O291" s="252"/>
      <c r="P291" s="252"/>
      <c r="Q291" s="252"/>
      <c r="R291" s="252"/>
      <c r="S291" s="252"/>
      <c r="T291" s="252"/>
      <c r="U291" s="252"/>
      <c r="V291" s="252"/>
      <c r="W291" s="252"/>
      <c r="X291" s="253"/>
      <c r="AT291" s="254" t="s">
        <v>163</v>
      </c>
      <c r="AU291" s="254" t="s">
        <v>83</v>
      </c>
      <c r="AV291" s="13" t="s">
        <v>81</v>
      </c>
      <c r="AW291" s="13" t="s">
        <v>7</v>
      </c>
      <c r="AX291" s="13" t="s">
        <v>74</v>
      </c>
      <c r="AY291" s="254" t="s">
        <v>152</v>
      </c>
    </row>
    <row r="292" s="12" customFormat="1">
      <c r="B292" s="226"/>
      <c r="C292" s="227"/>
      <c r="D292" s="228" t="s">
        <v>163</v>
      </c>
      <c r="E292" s="229" t="s">
        <v>22</v>
      </c>
      <c r="F292" s="230" t="s">
        <v>81</v>
      </c>
      <c r="G292" s="227"/>
      <c r="H292" s="231">
        <v>1</v>
      </c>
      <c r="I292" s="227"/>
      <c r="J292" s="227"/>
      <c r="K292" s="227"/>
      <c r="L292" s="227"/>
      <c r="M292" s="232"/>
      <c r="N292" s="233"/>
      <c r="O292" s="234"/>
      <c r="P292" s="234"/>
      <c r="Q292" s="234"/>
      <c r="R292" s="234"/>
      <c r="S292" s="234"/>
      <c r="T292" s="234"/>
      <c r="U292" s="234"/>
      <c r="V292" s="234"/>
      <c r="W292" s="234"/>
      <c r="X292" s="235"/>
      <c r="AT292" s="236" t="s">
        <v>163</v>
      </c>
      <c r="AU292" s="236" t="s">
        <v>83</v>
      </c>
      <c r="AV292" s="12" t="s">
        <v>83</v>
      </c>
      <c r="AW292" s="12" t="s">
        <v>7</v>
      </c>
      <c r="AX292" s="12" t="s">
        <v>74</v>
      </c>
      <c r="AY292" s="236" t="s">
        <v>152</v>
      </c>
    </row>
    <row r="293" s="13" customFormat="1">
      <c r="B293" s="246"/>
      <c r="C293" s="247"/>
      <c r="D293" s="228" t="s">
        <v>163</v>
      </c>
      <c r="E293" s="248" t="s">
        <v>22</v>
      </c>
      <c r="F293" s="249" t="s">
        <v>485</v>
      </c>
      <c r="G293" s="247"/>
      <c r="H293" s="248" t="s">
        <v>22</v>
      </c>
      <c r="I293" s="247"/>
      <c r="J293" s="247"/>
      <c r="K293" s="247"/>
      <c r="L293" s="247"/>
      <c r="M293" s="250"/>
      <c r="N293" s="251"/>
      <c r="O293" s="252"/>
      <c r="P293" s="252"/>
      <c r="Q293" s="252"/>
      <c r="R293" s="252"/>
      <c r="S293" s="252"/>
      <c r="T293" s="252"/>
      <c r="U293" s="252"/>
      <c r="V293" s="252"/>
      <c r="W293" s="252"/>
      <c r="X293" s="253"/>
      <c r="AT293" s="254" t="s">
        <v>163</v>
      </c>
      <c r="AU293" s="254" t="s">
        <v>83</v>
      </c>
      <c r="AV293" s="13" t="s">
        <v>81</v>
      </c>
      <c r="AW293" s="13" t="s">
        <v>7</v>
      </c>
      <c r="AX293" s="13" t="s">
        <v>74</v>
      </c>
      <c r="AY293" s="254" t="s">
        <v>152</v>
      </c>
    </row>
    <row r="294" s="12" customFormat="1">
      <c r="B294" s="226"/>
      <c r="C294" s="227"/>
      <c r="D294" s="228" t="s">
        <v>163</v>
      </c>
      <c r="E294" s="229" t="s">
        <v>22</v>
      </c>
      <c r="F294" s="230" t="s">
        <v>81</v>
      </c>
      <c r="G294" s="227"/>
      <c r="H294" s="231">
        <v>1</v>
      </c>
      <c r="I294" s="227"/>
      <c r="J294" s="227"/>
      <c r="K294" s="227"/>
      <c r="L294" s="227"/>
      <c r="M294" s="232"/>
      <c r="N294" s="233"/>
      <c r="O294" s="234"/>
      <c r="P294" s="234"/>
      <c r="Q294" s="234"/>
      <c r="R294" s="234"/>
      <c r="S294" s="234"/>
      <c r="T294" s="234"/>
      <c r="U294" s="234"/>
      <c r="V294" s="234"/>
      <c r="W294" s="234"/>
      <c r="X294" s="235"/>
      <c r="AT294" s="236" t="s">
        <v>163</v>
      </c>
      <c r="AU294" s="236" t="s">
        <v>83</v>
      </c>
      <c r="AV294" s="12" t="s">
        <v>83</v>
      </c>
      <c r="AW294" s="12" t="s">
        <v>7</v>
      </c>
      <c r="AX294" s="12" t="s">
        <v>74</v>
      </c>
      <c r="AY294" s="236" t="s">
        <v>152</v>
      </c>
    </row>
    <row r="295" s="13" customFormat="1">
      <c r="B295" s="246"/>
      <c r="C295" s="247"/>
      <c r="D295" s="228" t="s">
        <v>163</v>
      </c>
      <c r="E295" s="248" t="s">
        <v>22</v>
      </c>
      <c r="F295" s="249" t="s">
        <v>486</v>
      </c>
      <c r="G295" s="247"/>
      <c r="H295" s="248" t="s">
        <v>22</v>
      </c>
      <c r="I295" s="247"/>
      <c r="J295" s="247"/>
      <c r="K295" s="247"/>
      <c r="L295" s="247"/>
      <c r="M295" s="250"/>
      <c r="N295" s="251"/>
      <c r="O295" s="252"/>
      <c r="P295" s="252"/>
      <c r="Q295" s="252"/>
      <c r="R295" s="252"/>
      <c r="S295" s="252"/>
      <c r="T295" s="252"/>
      <c r="U295" s="252"/>
      <c r="V295" s="252"/>
      <c r="W295" s="252"/>
      <c r="X295" s="253"/>
      <c r="AT295" s="254" t="s">
        <v>163</v>
      </c>
      <c r="AU295" s="254" t="s">
        <v>83</v>
      </c>
      <c r="AV295" s="13" t="s">
        <v>81</v>
      </c>
      <c r="AW295" s="13" t="s">
        <v>7</v>
      </c>
      <c r="AX295" s="13" t="s">
        <v>74</v>
      </c>
      <c r="AY295" s="254" t="s">
        <v>152</v>
      </c>
    </row>
    <row r="296" s="12" customFormat="1">
      <c r="B296" s="226"/>
      <c r="C296" s="227"/>
      <c r="D296" s="228" t="s">
        <v>163</v>
      </c>
      <c r="E296" s="229" t="s">
        <v>22</v>
      </c>
      <c r="F296" s="230" t="s">
        <v>81</v>
      </c>
      <c r="G296" s="227"/>
      <c r="H296" s="231">
        <v>1</v>
      </c>
      <c r="I296" s="227"/>
      <c r="J296" s="227"/>
      <c r="K296" s="227"/>
      <c r="L296" s="227"/>
      <c r="M296" s="232"/>
      <c r="N296" s="233"/>
      <c r="O296" s="234"/>
      <c r="P296" s="234"/>
      <c r="Q296" s="234"/>
      <c r="R296" s="234"/>
      <c r="S296" s="234"/>
      <c r="T296" s="234"/>
      <c r="U296" s="234"/>
      <c r="V296" s="234"/>
      <c r="W296" s="234"/>
      <c r="X296" s="235"/>
      <c r="AT296" s="236" t="s">
        <v>163</v>
      </c>
      <c r="AU296" s="236" t="s">
        <v>83</v>
      </c>
      <c r="AV296" s="12" t="s">
        <v>83</v>
      </c>
      <c r="AW296" s="12" t="s">
        <v>7</v>
      </c>
      <c r="AX296" s="12" t="s">
        <v>74</v>
      </c>
      <c r="AY296" s="236" t="s">
        <v>152</v>
      </c>
    </row>
    <row r="297" s="13" customFormat="1">
      <c r="B297" s="246"/>
      <c r="C297" s="247"/>
      <c r="D297" s="228" t="s">
        <v>163</v>
      </c>
      <c r="E297" s="248" t="s">
        <v>22</v>
      </c>
      <c r="F297" s="249" t="s">
        <v>487</v>
      </c>
      <c r="G297" s="247"/>
      <c r="H297" s="248" t="s">
        <v>22</v>
      </c>
      <c r="I297" s="247"/>
      <c r="J297" s="247"/>
      <c r="K297" s="247"/>
      <c r="L297" s="247"/>
      <c r="M297" s="250"/>
      <c r="N297" s="251"/>
      <c r="O297" s="252"/>
      <c r="P297" s="252"/>
      <c r="Q297" s="252"/>
      <c r="R297" s="252"/>
      <c r="S297" s="252"/>
      <c r="T297" s="252"/>
      <c r="U297" s="252"/>
      <c r="V297" s="252"/>
      <c r="W297" s="252"/>
      <c r="X297" s="253"/>
      <c r="AT297" s="254" t="s">
        <v>163</v>
      </c>
      <c r="AU297" s="254" t="s">
        <v>83</v>
      </c>
      <c r="AV297" s="13" t="s">
        <v>81</v>
      </c>
      <c r="AW297" s="13" t="s">
        <v>7</v>
      </c>
      <c r="AX297" s="13" t="s">
        <v>74</v>
      </c>
      <c r="AY297" s="254" t="s">
        <v>152</v>
      </c>
    </row>
    <row r="298" s="12" customFormat="1">
      <c r="B298" s="226"/>
      <c r="C298" s="227"/>
      <c r="D298" s="228" t="s">
        <v>163</v>
      </c>
      <c r="E298" s="229" t="s">
        <v>22</v>
      </c>
      <c r="F298" s="230" t="s">
        <v>81</v>
      </c>
      <c r="G298" s="227"/>
      <c r="H298" s="231">
        <v>1</v>
      </c>
      <c r="I298" s="227"/>
      <c r="J298" s="227"/>
      <c r="K298" s="227"/>
      <c r="L298" s="227"/>
      <c r="M298" s="232"/>
      <c r="N298" s="233"/>
      <c r="O298" s="234"/>
      <c r="P298" s="234"/>
      <c r="Q298" s="234"/>
      <c r="R298" s="234"/>
      <c r="S298" s="234"/>
      <c r="T298" s="234"/>
      <c r="U298" s="234"/>
      <c r="V298" s="234"/>
      <c r="W298" s="234"/>
      <c r="X298" s="235"/>
      <c r="AT298" s="236" t="s">
        <v>163</v>
      </c>
      <c r="AU298" s="236" t="s">
        <v>83</v>
      </c>
      <c r="AV298" s="12" t="s">
        <v>83</v>
      </c>
      <c r="AW298" s="12" t="s">
        <v>7</v>
      </c>
      <c r="AX298" s="12" t="s">
        <v>74</v>
      </c>
      <c r="AY298" s="236" t="s">
        <v>152</v>
      </c>
    </row>
    <row r="299" s="14" customFormat="1">
      <c r="B299" s="255"/>
      <c r="C299" s="256"/>
      <c r="D299" s="228" t="s">
        <v>163</v>
      </c>
      <c r="E299" s="257" t="s">
        <v>22</v>
      </c>
      <c r="F299" s="258" t="s">
        <v>226</v>
      </c>
      <c r="G299" s="256"/>
      <c r="H299" s="259">
        <v>6</v>
      </c>
      <c r="I299" s="256"/>
      <c r="J299" s="256"/>
      <c r="K299" s="256"/>
      <c r="L299" s="256"/>
      <c r="M299" s="260"/>
      <c r="N299" s="261"/>
      <c r="O299" s="262"/>
      <c r="P299" s="262"/>
      <c r="Q299" s="262"/>
      <c r="R299" s="262"/>
      <c r="S299" s="262"/>
      <c r="T299" s="262"/>
      <c r="U299" s="262"/>
      <c r="V299" s="262"/>
      <c r="W299" s="262"/>
      <c r="X299" s="263"/>
      <c r="AT299" s="264" t="s">
        <v>163</v>
      </c>
      <c r="AU299" s="264" t="s">
        <v>83</v>
      </c>
      <c r="AV299" s="14" t="s">
        <v>160</v>
      </c>
      <c r="AW299" s="14" t="s">
        <v>7</v>
      </c>
      <c r="AX299" s="14" t="s">
        <v>81</v>
      </c>
      <c r="AY299" s="264" t="s">
        <v>152</v>
      </c>
    </row>
    <row r="300" s="1" customFormat="1" ht="16.5" customHeight="1">
      <c r="B300" s="40"/>
      <c r="C300" s="237" t="s">
        <v>488</v>
      </c>
      <c r="D300" s="237" t="s">
        <v>188</v>
      </c>
      <c r="E300" s="238" t="s">
        <v>489</v>
      </c>
      <c r="F300" s="239" t="s">
        <v>490</v>
      </c>
      <c r="G300" s="240" t="s">
        <v>306</v>
      </c>
      <c r="H300" s="241">
        <v>4</v>
      </c>
      <c r="I300" s="242">
        <v>883</v>
      </c>
      <c r="J300" s="243"/>
      <c r="K300" s="242">
        <f>ROUND(P300*H300,2)</f>
        <v>3532</v>
      </c>
      <c r="L300" s="239" t="s">
        <v>22</v>
      </c>
      <c r="M300" s="244"/>
      <c r="N300" s="245" t="s">
        <v>22</v>
      </c>
      <c r="O300" s="222" t="s">
        <v>43</v>
      </c>
      <c r="P300" s="157">
        <f>I300+J300</f>
        <v>883</v>
      </c>
      <c r="Q300" s="157">
        <f>ROUND(I300*H300,2)</f>
        <v>3532</v>
      </c>
      <c r="R300" s="157">
        <f>ROUND(J300*H300,2)</f>
        <v>0</v>
      </c>
      <c r="S300" s="223">
        <v>0</v>
      </c>
      <c r="T300" s="223">
        <f>S300*H300</f>
        <v>0</v>
      </c>
      <c r="U300" s="223">
        <v>0.0030999999999999999</v>
      </c>
      <c r="V300" s="223">
        <f>U300*H300</f>
        <v>0.0124</v>
      </c>
      <c r="W300" s="223">
        <v>0</v>
      </c>
      <c r="X300" s="224">
        <f>W300*H300</f>
        <v>0</v>
      </c>
      <c r="AR300" s="24" t="s">
        <v>193</v>
      </c>
      <c r="AT300" s="24" t="s">
        <v>188</v>
      </c>
      <c r="AU300" s="24" t="s">
        <v>83</v>
      </c>
      <c r="AY300" s="24" t="s">
        <v>152</v>
      </c>
      <c r="BE300" s="225">
        <f>IF(O300="základní",K300,0)</f>
        <v>3532</v>
      </c>
      <c r="BF300" s="225">
        <f>IF(O300="snížená",K300,0)</f>
        <v>0</v>
      </c>
      <c r="BG300" s="225">
        <f>IF(O300="zákl. přenesená",K300,0)</f>
        <v>0</v>
      </c>
      <c r="BH300" s="225">
        <f>IF(O300="sníž. přenesená",K300,0)</f>
        <v>0</v>
      </c>
      <c r="BI300" s="225">
        <f>IF(O300="nulová",K300,0)</f>
        <v>0</v>
      </c>
      <c r="BJ300" s="24" t="s">
        <v>81</v>
      </c>
      <c r="BK300" s="225">
        <f>ROUND(P300*H300,2)</f>
        <v>3532</v>
      </c>
      <c r="BL300" s="24" t="s">
        <v>160</v>
      </c>
      <c r="BM300" s="24" t="s">
        <v>491</v>
      </c>
    </row>
    <row r="301" s="13" customFormat="1">
      <c r="B301" s="246"/>
      <c r="C301" s="247"/>
      <c r="D301" s="228" t="s">
        <v>163</v>
      </c>
      <c r="E301" s="248" t="s">
        <v>22</v>
      </c>
      <c r="F301" s="249" t="s">
        <v>492</v>
      </c>
      <c r="G301" s="247"/>
      <c r="H301" s="248" t="s">
        <v>22</v>
      </c>
      <c r="I301" s="247"/>
      <c r="J301" s="247"/>
      <c r="K301" s="247"/>
      <c r="L301" s="247"/>
      <c r="M301" s="250"/>
      <c r="N301" s="251"/>
      <c r="O301" s="252"/>
      <c r="P301" s="252"/>
      <c r="Q301" s="252"/>
      <c r="R301" s="252"/>
      <c r="S301" s="252"/>
      <c r="T301" s="252"/>
      <c r="U301" s="252"/>
      <c r="V301" s="252"/>
      <c r="W301" s="252"/>
      <c r="X301" s="253"/>
      <c r="AT301" s="254" t="s">
        <v>163</v>
      </c>
      <c r="AU301" s="254" t="s">
        <v>83</v>
      </c>
      <c r="AV301" s="13" t="s">
        <v>81</v>
      </c>
      <c r="AW301" s="13" t="s">
        <v>7</v>
      </c>
      <c r="AX301" s="13" t="s">
        <v>74</v>
      </c>
      <c r="AY301" s="254" t="s">
        <v>152</v>
      </c>
    </row>
    <row r="302" s="12" customFormat="1">
      <c r="B302" s="226"/>
      <c r="C302" s="227"/>
      <c r="D302" s="228" t="s">
        <v>163</v>
      </c>
      <c r="E302" s="229" t="s">
        <v>22</v>
      </c>
      <c r="F302" s="230" t="s">
        <v>160</v>
      </c>
      <c r="G302" s="227"/>
      <c r="H302" s="231">
        <v>4</v>
      </c>
      <c r="I302" s="227"/>
      <c r="J302" s="227"/>
      <c r="K302" s="227"/>
      <c r="L302" s="227"/>
      <c r="M302" s="232"/>
      <c r="N302" s="233"/>
      <c r="O302" s="234"/>
      <c r="P302" s="234"/>
      <c r="Q302" s="234"/>
      <c r="R302" s="234"/>
      <c r="S302" s="234"/>
      <c r="T302" s="234"/>
      <c r="U302" s="234"/>
      <c r="V302" s="234"/>
      <c r="W302" s="234"/>
      <c r="X302" s="235"/>
      <c r="AT302" s="236" t="s">
        <v>163</v>
      </c>
      <c r="AU302" s="236" t="s">
        <v>83</v>
      </c>
      <c r="AV302" s="12" t="s">
        <v>83</v>
      </c>
      <c r="AW302" s="12" t="s">
        <v>7</v>
      </c>
      <c r="AX302" s="12" t="s">
        <v>81</v>
      </c>
      <c r="AY302" s="236" t="s">
        <v>152</v>
      </c>
    </row>
    <row r="303" s="1" customFormat="1" ht="16.5" customHeight="1">
      <c r="B303" s="40"/>
      <c r="C303" s="237" t="s">
        <v>493</v>
      </c>
      <c r="D303" s="237" t="s">
        <v>188</v>
      </c>
      <c r="E303" s="238" t="s">
        <v>494</v>
      </c>
      <c r="F303" s="239" t="s">
        <v>495</v>
      </c>
      <c r="G303" s="240" t="s">
        <v>306</v>
      </c>
      <c r="H303" s="241">
        <v>2</v>
      </c>
      <c r="I303" s="242">
        <v>2430</v>
      </c>
      <c r="J303" s="243"/>
      <c r="K303" s="242">
        <f>ROUND(P303*H303,2)</f>
        <v>4860</v>
      </c>
      <c r="L303" s="239" t="s">
        <v>22</v>
      </c>
      <c r="M303" s="244"/>
      <c r="N303" s="245" t="s">
        <v>22</v>
      </c>
      <c r="O303" s="222" t="s">
        <v>43</v>
      </c>
      <c r="P303" s="157">
        <f>I303+J303</f>
        <v>2430</v>
      </c>
      <c r="Q303" s="157">
        <f>ROUND(I303*H303,2)</f>
        <v>4860</v>
      </c>
      <c r="R303" s="157">
        <f>ROUND(J303*H303,2)</f>
        <v>0</v>
      </c>
      <c r="S303" s="223">
        <v>0</v>
      </c>
      <c r="T303" s="223">
        <f>S303*H303</f>
        <v>0</v>
      </c>
      <c r="U303" s="223">
        <v>0.0040000000000000001</v>
      </c>
      <c r="V303" s="223">
        <f>U303*H303</f>
        <v>0.0080000000000000002</v>
      </c>
      <c r="W303" s="223">
        <v>0</v>
      </c>
      <c r="X303" s="224">
        <f>W303*H303</f>
        <v>0</v>
      </c>
      <c r="AR303" s="24" t="s">
        <v>193</v>
      </c>
      <c r="AT303" s="24" t="s">
        <v>188</v>
      </c>
      <c r="AU303" s="24" t="s">
        <v>83</v>
      </c>
      <c r="AY303" s="24" t="s">
        <v>152</v>
      </c>
      <c r="BE303" s="225">
        <f>IF(O303="základní",K303,0)</f>
        <v>4860</v>
      </c>
      <c r="BF303" s="225">
        <f>IF(O303="snížená",K303,0)</f>
        <v>0</v>
      </c>
      <c r="BG303" s="225">
        <f>IF(O303="zákl. přenesená",K303,0)</f>
        <v>0</v>
      </c>
      <c r="BH303" s="225">
        <f>IF(O303="sníž. přenesená",K303,0)</f>
        <v>0</v>
      </c>
      <c r="BI303" s="225">
        <f>IF(O303="nulová",K303,0)</f>
        <v>0</v>
      </c>
      <c r="BJ303" s="24" t="s">
        <v>81</v>
      </c>
      <c r="BK303" s="225">
        <f>ROUND(P303*H303,2)</f>
        <v>4860</v>
      </c>
      <c r="BL303" s="24" t="s">
        <v>160</v>
      </c>
      <c r="BM303" s="24" t="s">
        <v>496</v>
      </c>
    </row>
    <row r="304" s="13" customFormat="1">
      <c r="B304" s="246"/>
      <c r="C304" s="247"/>
      <c r="D304" s="228" t="s">
        <v>163</v>
      </c>
      <c r="E304" s="248" t="s">
        <v>22</v>
      </c>
      <c r="F304" s="249" t="s">
        <v>497</v>
      </c>
      <c r="G304" s="247"/>
      <c r="H304" s="248" t="s">
        <v>22</v>
      </c>
      <c r="I304" s="247"/>
      <c r="J304" s="247"/>
      <c r="K304" s="247"/>
      <c r="L304" s="247"/>
      <c r="M304" s="250"/>
      <c r="N304" s="251"/>
      <c r="O304" s="252"/>
      <c r="P304" s="252"/>
      <c r="Q304" s="252"/>
      <c r="R304" s="252"/>
      <c r="S304" s="252"/>
      <c r="T304" s="252"/>
      <c r="U304" s="252"/>
      <c r="V304" s="252"/>
      <c r="W304" s="252"/>
      <c r="X304" s="253"/>
      <c r="AT304" s="254" t="s">
        <v>163</v>
      </c>
      <c r="AU304" s="254" t="s">
        <v>83</v>
      </c>
      <c r="AV304" s="13" t="s">
        <v>81</v>
      </c>
      <c r="AW304" s="13" t="s">
        <v>7</v>
      </c>
      <c r="AX304" s="13" t="s">
        <v>74</v>
      </c>
      <c r="AY304" s="254" t="s">
        <v>152</v>
      </c>
    </row>
    <row r="305" s="12" customFormat="1">
      <c r="B305" s="226"/>
      <c r="C305" s="227"/>
      <c r="D305" s="228" t="s">
        <v>163</v>
      </c>
      <c r="E305" s="229" t="s">
        <v>22</v>
      </c>
      <c r="F305" s="230" t="s">
        <v>498</v>
      </c>
      <c r="G305" s="227"/>
      <c r="H305" s="231">
        <v>2</v>
      </c>
      <c r="I305" s="227"/>
      <c r="J305" s="227"/>
      <c r="K305" s="227"/>
      <c r="L305" s="227"/>
      <c r="M305" s="232"/>
      <c r="N305" s="233"/>
      <c r="O305" s="234"/>
      <c r="P305" s="234"/>
      <c r="Q305" s="234"/>
      <c r="R305" s="234"/>
      <c r="S305" s="234"/>
      <c r="T305" s="234"/>
      <c r="U305" s="234"/>
      <c r="V305" s="234"/>
      <c r="W305" s="234"/>
      <c r="X305" s="235"/>
      <c r="AT305" s="236" t="s">
        <v>163</v>
      </c>
      <c r="AU305" s="236" t="s">
        <v>83</v>
      </c>
      <c r="AV305" s="12" t="s">
        <v>83</v>
      </c>
      <c r="AW305" s="12" t="s">
        <v>7</v>
      </c>
      <c r="AX305" s="12" t="s">
        <v>81</v>
      </c>
      <c r="AY305" s="236" t="s">
        <v>152</v>
      </c>
    </row>
    <row r="306" s="1" customFormat="1" ht="16.5" customHeight="1">
      <c r="B306" s="40"/>
      <c r="C306" s="237" t="s">
        <v>499</v>
      </c>
      <c r="D306" s="237" t="s">
        <v>188</v>
      </c>
      <c r="E306" s="238" t="s">
        <v>500</v>
      </c>
      <c r="F306" s="239" t="s">
        <v>501</v>
      </c>
      <c r="G306" s="240" t="s">
        <v>306</v>
      </c>
      <c r="H306" s="241">
        <v>10</v>
      </c>
      <c r="I306" s="242">
        <v>506</v>
      </c>
      <c r="J306" s="243"/>
      <c r="K306" s="242">
        <f>ROUND(P306*H306,2)</f>
        <v>5060</v>
      </c>
      <c r="L306" s="239" t="s">
        <v>22</v>
      </c>
      <c r="M306" s="244"/>
      <c r="N306" s="245" t="s">
        <v>22</v>
      </c>
      <c r="O306" s="222" t="s">
        <v>43</v>
      </c>
      <c r="P306" s="157">
        <f>I306+J306</f>
        <v>506</v>
      </c>
      <c r="Q306" s="157">
        <f>ROUND(I306*H306,2)</f>
        <v>5060</v>
      </c>
      <c r="R306" s="157">
        <f>ROUND(J306*H306,2)</f>
        <v>0</v>
      </c>
      <c r="S306" s="223">
        <v>0</v>
      </c>
      <c r="T306" s="223">
        <f>S306*H306</f>
        <v>0</v>
      </c>
      <c r="U306" s="223">
        <v>0.0064999999999999997</v>
      </c>
      <c r="V306" s="223">
        <f>U306*H306</f>
        <v>0.065000000000000002</v>
      </c>
      <c r="W306" s="223">
        <v>0</v>
      </c>
      <c r="X306" s="224">
        <f>W306*H306</f>
        <v>0</v>
      </c>
      <c r="AR306" s="24" t="s">
        <v>193</v>
      </c>
      <c r="AT306" s="24" t="s">
        <v>188</v>
      </c>
      <c r="AU306" s="24" t="s">
        <v>83</v>
      </c>
      <c r="AY306" s="24" t="s">
        <v>152</v>
      </c>
      <c r="BE306" s="225">
        <f>IF(O306="základní",K306,0)</f>
        <v>5060</v>
      </c>
      <c r="BF306" s="225">
        <f>IF(O306="snížená",K306,0)</f>
        <v>0</v>
      </c>
      <c r="BG306" s="225">
        <f>IF(O306="zákl. přenesená",K306,0)</f>
        <v>0</v>
      </c>
      <c r="BH306" s="225">
        <f>IF(O306="sníž. přenesená",K306,0)</f>
        <v>0</v>
      </c>
      <c r="BI306" s="225">
        <f>IF(O306="nulová",K306,0)</f>
        <v>0</v>
      </c>
      <c r="BJ306" s="24" t="s">
        <v>81</v>
      </c>
      <c r="BK306" s="225">
        <f>ROUND(P306*H306,2)</f>
        <v>5060</v>
      </c>
      <c r="BL306" s="24" t="s">
        <v>160</v>
      </c>
      <c r="BM306" s="24" t="s">
        <v>502</v>
      </c>
    </row>
    <row r="307" s="12" customFormat="1">
      <c r="B307" s="226"/>
      <c r="C307" s="227"/>
      <c r="D307" s="228" t="s">
        <v>163</v>
      </c>
      <c r="E307" s="229" t="s">
        <v>22</v>
      </c>
      <c r="F307" s="230" t="s">
        <v>227</v>
      </c>
      <c r="G307" s="227"/>
      <c r="H307" s="231">
        <v>10</v>
      </c>
      <c r="I307" s="227"/>
      <c r="J307" s="227"/>
      <c r="K307" s="227"/>
      <c r="L307" s="227"/>
      <c r="M307" s="232"/>
      <c r="N307" s="233"/>
      <c r="O307" s="234"/>
      <c r="P307" s="234"/>
      <c r="Q307" s="234"/>
      <c r="R307" s="234"/>
      <c r="S307" s="234"/>
      <c r="T307" s="234"/>
      <c r="U307" s="234"/>
      <c r="V307" s="234"/>
      <c r="W307" s="234"/>
      <c r="X307" s="235"/>
      <c r="AT307" s="236" t="s">
        <v>163</v>
      </c>
      <c r="AU307" s="236" t="s">
        <v>83</v>
      </c>
      <c r="AV307" s="12" t="s">
        <v>83</v>
      </c>
      <c r="AW307" s="12" t="s">
        <v>7</v>
      </c>
      <c r="AX307" s="12" t="s">
        <v>81</v>
      </c>
      <c r="AY307" s="236" t="s">
        <v>152</v>
      </c>
    </row>
    <row r="308" s="1" customFormat="1" ht="16.5" customHeight="1">
      <c r="B308" s="40"/>
      <c r="C308" s="237" t="s">
        <v>503</v>
      </c>
      <c r="D308" s="237" t="s">
        <v>188</v>
      </c>
      <c r="E308" s="238" t="s">
        <v>504</v>
      </c>
      <c r="F308" s="239" t="s">
        <v>505</v>
      </c>
      <c r="G308" s="240" t="s">
        <v>306</v>
      </c>
      <c r="H308" s="241">
        <v>10</v>
      </c>
      <c r="I308" s="242">
        <v>481</v>
      </c>
      <c r="J308" s="243"/>
      <c r="K308" s="242">
        <f>ROUND(P308*H308,2)</f>
        <v>4810</v>
      </c>
      <c r="L308" s="239" t="s">
        <v>22</v>
      </c>
      <c r="M308" s="244"/>
      <c r="N308" s="245" t="s">
        <v>22</v>
      </c>
      <c r="O308" s="222" t="s">
        <v>43</v>
      </c>
      <c r="P308" s="157">
        <f>I308+J308</f>
        <v>481</v>
      </c>
      <c r="Q308" s="157">
        <f>ROUND(I308*H308,2)</f>
        <v>4810</v>
      </c>
      <c r="R308" s="157">
        <f>ROUND(J308*H308,2)</f>
        <v>0</v>
      </c>
      <c r="S308" s="223">
        <v>0</v>
      </c>
      <c r="T308" s="223">
        <f>S308*H308</f>
        <v>0</v>
      </c>
      <c r="U308" s="223">
        <v>0.0033</v>
      </c>
      <c r="V308" s="223">
        <f>U308*H308</f>
        <v>0.033000000000000002</v>
      </c>
      <c r="W308" s="223">
        <v>0</v>
      </c>
      <c r="X308" s="224">
        <f>W308*H308</f>
        <v>0</v>
      </c>
      <c r="AR308" s="24" t="s">
        <v>193</v>
      </c>
      <c r="AT308" s="24" t="s">
        <v>188</v>
      </c>
      <c r="AU308" s="24" t="s">
        <v>83</v>
      </c>
      <c r="AY308" s="24" t="s">
        <v>152</v>
      </c>
      <c r="BE308" s="225">
        <f>IF(O308="základní",K308,0)</f>
        <v>4810</v>
      </c>
      <c r="BF308" s="225">
        <f>IF(O308="snížená",K308,0)</f>
        <v>0</v>
      </c>
      <c r="BG308" s="225">
        <f>IF(O308="zákl. přenesená",K308,0)</f>
        <v>0</v>
      </c>
      <c r="BH308" s="225">
        <f>IF(O308="sníž. přenesená",K308,0)</f>
        <v>0</v>
      </c>
      <c r="BI308" s="225">
        <f>IF(O308="nulová",K308,0)</f>
        <v>0</v>
      </c>
      <c r="BJ308" s="24" t="s">
        <v>81</v>
      </c>
      <c r="BK308" s="225">
        <f>ROUND(P308*H308,2)</f>
        <v>4810</v>
      </c>
      <c r="BL308" s="24" t="s">
        <v>160</v>
      </c>
      <c r="BM308" s="24" t="s">
        <v>506</v>
      </c>
    </row>
    <row r="309" s="12" customFormat="1">
      <c r="B309" s="226"/>
      <c r="C309" s="227"/>
      <c r="D309" s="228" t="s">
        <v>163</v>
      </c>
      <c r="E309" s="229" t="s">
        <v>22</v>
      </c>
      <c r="F309" s="230" t="s">
        <v>227</v>
      </c>
      <c r="G309" s="227"/>
      <c r="H309" s="231">
        <v>10</v>
      </c>
      <c r="I309" s="227"/>
      <c r="J309" s="227"/>
      <c r="K309" s="227"/>
      <c r="L309" s="227"/>
      <c r="M309" s="232"/>
      <c r="N309" s="233"/>
      <c r="O309" s="234"/>
      <c r="P309" s="234"/>
      <c r="Q309" s="234"/>
      <c r="R309" s="234"/>
      <c r="S309" s="234"/>
      <c r="T309" s="234"/>
      <c r="U309" s="234"/>
      <c r="V309" s="234"/>
      <c r="W309" s="234"/>
      <c r="X309" s="235"/>
      <c r="AT309" s="236" t="s">
        <v>163</v>
      </c>
      <c r="AU309" s="236" t="s">
        <v>83</v>
      </c>
      <c r="AV309" s="12" t="s">
        <v>83</v>
      </c>
      <c r="AW309" s="12" t="s">
        <v>7</v>
      </c>
      <c r="AX309" s="12" t="s">
        <v>81</v>
      </c>
      <c r="AY309" s="236" t="s">
        <v>152</v>
      </c>
    </row>
    <row r="310" s="1" customFormat="1" ht="16.5" customHeight="1">
      <c r="B310" s="40"/>
      <c r="C310" s="237" t="s">
        <v>507</v>
      </c>
      <c r="D310" s="237" t="s">
        <v>188</v>
      </c>
      <c r="E310" s="238" t="s">
        <v>508</v>
      </c>
      <c r="F310" s="239" t="s">
        <v>509</v>
      </c>
      <c r="G310" s="240" t="s">
        <v>306</v>
      </c>
      <c r="H310" s="241">
        <v>10</v>
      </c>
      <c r="I310" s="242">
        <v>15.199999999999999</v>
      </c>
      <c r="J310" s="243"/>
      <c r="K310" s="242">
        <f>ROUND(P310*H310,2)</f>
        <v>152</v>
      </c>
      <c r="L310" s="239" t="s">
        <v>22</v>
      </c>
      <c r="M310" s="244"/>
      <c r="N310" s="245" t="s">
        <v>22</v>
      </c>
      <c r="O310" s="222" t="s">
        <v>43</v>
      </c>
      <c r="P310" s="157">
        <f>I310+J310</f>
        <v>15.199999999999999</v>
      </c>
      <c r="Q310" s="157">
        <f>ROUND(I310*H310,2)</f>
        <v>152</v>
      </c>
      <c r="R310" s="157">
        <f>ROUND(J310*H310,2)</f>
        <v>0</v>
      </c>
      <c r="S310" s="223">
        <v>0</v>
      </c>
      <c r="T310" s="223">
        <f>S310*H310</f>
        <v>0</v>
      </c>
      <c r="U310" s="223">
        <v>0.00014999999999999999</v>
      </c>
      <c r="V310" s="223">
        <f>U310*H310</f>
        <v>0.0014999999999999998</v>
      </c>
      <c r="W310" s="223">
        <v>0</v>
      </c>
      <c r="X310" s="224">
        <f>W310*H310</f>
        <v>0</v>
      </c>
      <c r="AR310" s="24" t="s">
        <v>193</v>
      </c>
      <c r="AT310" s="24" t="s">
        <v>188</v>
      </c>
      <c r="AU310" s="24" t="s">
        <v>83</v>
      </c>
      <c r="AY310" s="24" t="s">
        <v>152</v>
      </c>
      <c r="BE310" s="225">
        <f>IF(O310="základní",K310,0)</f>
        <v>152</v>
      </c>
      <c r="BF310" s="225">
        <f>IF(O310="snížená",K310,0)</f>
        <v>0</v>
      </c>
      <c r="BG310" s="225">
        <f>IF(O310="zákl. přenesená",K310,0)</f>
        <v>0</v>
      </c>
      <c r="BH310" s="225">
        <f>IF(O310="sníž. přenesená",K310,0)</f>
        <v>0</v>
      </c>
      <c r="BI310" s="225">
        <f>IF(O310="nulová",K310,0)</f>
        <v>0</v>
      </c>
      <c r="BJ310" s="24" t="s">
        <v>81</v>
      </c>
      <c r="BK310" s="225">
        <f>ROUND(P310*H310,2)</f>
        <v>152</v>
      </c>
      <c r="BL310" s="24" t="s">
        <v>160</v>
      </c>
      <c r="BM310" s="24" t="s">
        <v>510</v>
      </c>
    </row>
    <row r="311" s="12" customFormat="1">
      <c r="B311" s="226"/>
      <c r="C311" s="227"/>
      <c r="D311" s="228" t="s">
        <v>163</v>
      </c>
      <c r="E311" s="229" t="s">
        <v>22</v>
      </c>
      <c r="F311" s="230" t="s">
        <v>227</v>
      </c>
      <c r="G311" s="227"/>
      <c r="H311" s="231">
        <v>10</v>
      </c>
      <c r="I311" s="227"/>
      <c r="J311" s="227"/>
      <c r="K311" s="227"/>
      <c r="L311" s="227"/>
      <c r="M311" s="232"/>
      <c r="N311" s="233"/>
      <c r="O311" s="234"/>
      <c r="P311" s="234"/>
      <c r="Q311" s="234"/>
      <c r="R311" s="234"/>
      <c r="S311" s="234"/>
      <c r="T311" s="234"/>
      <c r="U311" s="234"/>
      <c r="V311" s="234"/>
      <c r="W311" s="234"/>
      <c r="X311" s="235"/>
      <c r="AT311" s="236" t="s">
        <v>163</v>
      </c>
      <c r="AU311" s="236" t="s">
        <v>83</v>
      </c>
      <c r="AV311" s="12" t="s">
        <v>83</v>
      </c>
      <c r="AW311" s="12" t="s">
        <v>7</v>
      </c>
      <c r="AX311" s="12" t="s">
        <v>81</v>
      </c>
      <c r="AY311" s="236" t="s">
        <v>152</v>
      </c>
    </row>
    <row r="312" s="1" customFormat="1" ht="16.5" customHeight="1">
      <c r="B312" s="40"/>
      <c r="C312" s="237" t="s">
        <v>511</v>
      </c>
      <c r="D312" s="237" t="s">
        <v>188</v>
      </c>
      <c r="E312" s="238" t="s">
        <v>512</v>
      </c>
      <c r="F312" s="239" t="s">
        <v>513</v>
      </c>
      <c r="G312" s="240" t="s">
        <v>306</v>
      </c>
      <c r="H312" s="241">
        <v>24</v>
      </c>
      <c r="I312" s="242">
        <v>65.099999999999994</v>
      </c>
      <c r="J312" s="243"/>
      <c r="K312" s="242">
        <f>ROUND(P312*H312,2)</f>
        <v>1562.4000000000001</v>
      </c>
      <c r="L312" s="239" t="s">
        <v>22</v>
      </c>
      <c r="M312" s="244"/>
      <c r="N312" s="245" t="s">
        <v>22</v>
      </c>
      <c r="O312" s="222" t="s">
        <v>43</v>
      </c>
      <c r="P312" s="157">
        <f>I312+J312</f>
        <v>65.099999999999994</v>
      </c>
      <c r="Q312" s="157">
        <f>ROUND(I312*H312,2)</f>
        <v>1562.4000000000001</v>
      </c>
      <c r="R312" s="157">
        <f>ROUND(J312*H312,2)</f>
        <v>0</v>
      </c>
      <c r="S312" s="223">
        <v>0</v>
      </c>
      <c r="T312" s="223">
        <f>S312*H312</f>
        <v>0</v>
      </c>
      <c r="U312" s="223">
        <v>0.00040000000000000002</v>
      </c>
      <c r="V312" s="223">
        <f>U312*H312</f>
        <v>0.0096000000000000009</v>
      </c>
      <c r="W312" s="223">
        <v>0</v>
      </c>
      <c r="X312" s="224">
        <f>W312*H312</f>
        <v>0</v>
      </c>
      <c r="AR312" s="24" t="s">
        <v>193</v>
      </c>
      <c r="AT312" s="24" t="s">
        <v>188</v>
      </c>
      <c r="AU312" s="24" t="s">
        <v>83</v>
      </c>
      <c r="AY312" s="24" t="s">
        <v>152</v>
      </c>
      <c r="BE312" s="225">
        <f>IF(O312="základní",K312,0)</f>
        <v>1562.4000000000001</v>
      </c>
      <c r="BF312" s="225">
        <f>IF(O312="snížená",K312,0)</f>
        <v>0</v>
      </c>
      <c r="BG312" s="225">
        <f>IF(O312="zákl. přenesená",K312,0)</f>
        <v>0</v>
      </c>
      <c r="BH312" s="225">
        <f>IF(O312="sníž. přenesená",K312,0)</f>
        <v>0</v>
      </c>
      <c r="BI312" s="225">
        <f>IF(O312="nulová",K312,0)</f>
        <v>0</v>
      </c>
      <c r="BJ312" s="24" t="s">
        <v>81</v>
      </c>
      <c r="BK312" s="225">
        <f>ROUND(P312*H312,2)</f>
        <v>1562.4000000000001</v>
      </c>
      <c r="BL312" s="24" t="s">
        <v>160</v>
      </c>
      <c r="BM312" s="24" t="s">
        <v>514</v>
      </c>
    </row>
    <row r="313" s="12" customFormat="1">
      <c r="B313" s="226"/>
      <c r="C313" s="227"/>
      <c r="D313" s="228" t="s">
        <v>163</v>
      </c>
      <c r="E313" s="229" t="s">
        <v>22</v>
      </c>
      <c r="F313" s="230" t="s">
        <v>515</v>
      </c>
      <c r="G313" s="227"/>
      <c r="H313" s="231">
        <v>24</v>
      </c>
      <c r="I313" s="227"/>
      <c r="J313" s="227"/>
      <c r="K313" s="227"/>
      <c r="L313" s="227"/>
      <c r="M313" s="232"/>
      <c r="N313" s="233"/>
      <c r="O313" s="234"/>
      <c r="P313" s="234"/>
      <c r="Q313" s="234"/>
      <c r="R313" s="234"/>
      <c r="S313" s="234"/>
      <c r="T313" s="234"/>
      <c r="U313" s="234"/>
      <c r="V313" s="234"/>
      <c r="W313" s="234"/>
      <c r="X313" s="235"/>
      <c r="AT313" s="236" t="s">
        <v>163</v>
      </c>
      <c r="AU313" s="236" t="s">
        <v>83</v>
      </c>
      <c r="AV313" s="12" t="s">
        <v>83</v>
      </c>
      <c r="AW313" s="12" t="s">
        <v>7</v>
      </c>
      <c r="AX313" s="12" t="s">
        <v>81</v>
      </c>
      <c r="AY313" s="236" t="s">
        <v>152</v>
      </c>
    </row>
    <row r="314" s="1" customFormat="1" ht="16.5" customHeight="1">
      <c r="B314" s="40"/>
      <c r="C314" s="215" t="s">
        <v>516</v>
      </c>
      <c r="D314" s="215" t="s">
        <v>156</v>
      </c>
      <c r="E314" s="216" t="s">
        <v>517</v>
      </c>
      <c r="F314" s="217" t="s">
        <v>518</v>
      </c>
      <c r="G314" s="218" t="s">
        <v>519</v>
      </c>
      <c r="H314" s="219">
        <v>8</v>
      </c>
      <c r="I314" s="220">
        <v>0</v>
      </c>
      <c r="J314" s="220">
        <v>3000</v>
      </c>
      <c r="K314" s="220">
        <f>ROUND(P314*H314,2)</f>
        <v>24000</v>
      </c>
      <c r="L314" s="217" t="s">
        <v>22</v>
      </c>
      <c r="M314" s="66"/>
      <c r="N314" s="221" t="s">
        <v>22</v>
      </c>
      <c r="O314" s="222" t="s">
        <v>43</v>
      </c>
      <c r="P314" s="157">
        <f>I314+J314</f>
        <v>3000</v>
      </c>
      <c r="Q314" s="157">
        <f>ROUND(I314*H314,2)</f>
        <v>0</v>
      </c>
      <c r="R314" s="157">
        <f>ROUND(J314*H314,2)</f>
        <v>24000</v>
      </c>
      <c r="S314" s="223">
        <v>0</v>
      </c>
      <c r="T314" s="223">
        <f>S314*H314</f>
        <v>0</v>
      </c>
      <c r="U314" s="223">
        <v>0</v>
      </c>
      <c r="V314" s="223">
        <f>U314*H314</f>
        <v>0</v>
      </c>
      <c r="W314" s="223">
        <v>0</v>
      </c>
      <c r="X314" s="224">
        <f>W314*H314</f>
        <v>0</v>
      </c>
      <c r="AR314" s="24" t="s">
        <v>160</v>
      </c>
      <c r="AT314" s="24" t="s">
        <v>156</v>
      </c>
      <c r="AU314" s="24" t="s">
        <v>83</v>
      </c>
      <c r="AY314" s="24" t="s">
        <v>152</v>
      </c>
      <c r="BE314" s="225">
        <f>IF(O314="základní",K314,0)</f>
        <v>24000</v>
      </c>
      <c r="BF314" s="225">
        <f>IF(O314="snížená",K314,0)</f>
        <v>0</v>
      </c>
      <c r="BG314" s="225">
        <f>IF(O314="zákl. přenesená",K314,0)</f>
        <v>0</v>
      </c>
      <c r="BH314" s="225">
        <f>IF(O314="sníž. přenesená",K314,0)</f>
        <v>0</v>
      </c>
      <c r="BI314" s="225">
        <f>IF(O314="nulová",K314,0)</f>
        <v>0</v>
      </c>
      <c r="BJ314" s="24" t="s">
        <v>81</v>
      </c>
      <c r="BK314" s="225">
        <f>ROUND(P314*H314,2)</f>
        <v>24000</v>
      </c>
      <c r="BL314" s="24" t="s">
        <v>160</v>
      </c>
      <c r="BM314" s="24" t="s">
        <v>520</v>
      </c>
    </row>
    <row r="315" s="12" customFormat="1">
      <c r="B315" s="226"/>
      <c r="C315" s="227"/>
      <c r="D315" s="228" t="s">
        <v>163</v>
      </c>
      <c r="E315" s="229" t="s">
        <v>22</v>
      </c>
      <c r="F315" s="230" t="s">
        <v>193</v>
      </c>
      <c r="G315" s="227"/>
      <c r="H315" s="231">
        <v>8</v>
      </c>
      <c r="I315" s="227"/>
      <c r="J315" s="227"/>
      <c r="K315" s="227"/>
      <c r="L315" s="227"/>
      <c r="M315" s="232"/>
      <c r="N315" s="233"/>
      <c r="O315" s="234"/>
      <c r="P315" s="234"/>
      <c r="Q315" s="234"/>
      <c r="R315" s="234"/>
      <c r="S315" s="234"/>
      <c r="T315" s="234"/>
      <c r="U315" s="234"/>
      <c r="V315" s="234"/>
      <c r="W315" s="234"/>
      <c r="X315" s="235"/>
      <c r="AT315" s="236" t="s">
        <v>163</v>
      </c>
      <c r="AU315" s="236" t="s">
        <v>83</v>
      </c>
      <c r="AV315" s="12" t="s">
        <v>83</v>
      </c>
      <c r="AW315" s="12" t="s">
        <v>7</v>
      </c>
      <c r="AX315" s="12" t="s">
        <v>81</v>
      </c>
      <c r="AY315" s="236" t="s">
        <v>152</v>
      </c>
    </row>
    <row r="316" s="1" customFormat="1" ht="25.5" customHeight="1">
      <c r="B316" s="40"/>
      <c r="C316" s="215" t="s">
        <v>521</v>
      </c>
      <c r="D316" s="215" t="s">
        <v>156</v>
      </c>
      <c r="E316" s="216" t="s">
        <v>522</v>
      </c>
      <c r="F316" s="217" t="s">
        <v>523</v>
      </c>
      <c r="G316" s="218" t="s">
        <v>159</v>
      </c>
      <c r="H316" s="219">
        <v>19</v>
      </c>
      <c r="I316" s="220">
        <v>46.289999999999999</v>
      </c>
      <c r="J316" s="220">
        <v>34.809999999999995</v>
      </c>
      <c r="K316" s="220">
        <f>ROUND(P316*H316,2)</f>
        <v>1540.9000000000001</v>
      </c>
      <c r="L316" s="217" t="s">
        <v>22</v>
      </c>
      <c r="M316" s="66"/>
      <c r="N316" s="221" t="s">
        <v>22</v>
      </c>
      <c r="O316" s="222" t="s">
        <v>43</v>
      </c>
      <c r="P316" s="157">
        <f>I316+J316</f>
        <v>81.099999999999994</v>
      </c>
      <c r="Q316" s="157">
        <f>ROUND(I316*H316,2)</f>
        <v>879.50999999999999</v>
      </c>
      <c r="R316" s="157">
        <f>ROUND(J316*H316,2)</f>
        <v>661.38999999999999</v>
      </c>
      <c r="S316" s="223">
        <v>0.11799999999999999</v>
      </c>
      <c r="T316" s="223">
        <f>S316*H316</f>
        <v>2.242</v>
      </c>
      <c r="U316" s="223">
        <v>0.00084999999999999995</v>
      </c>
      <c r="V316" s="223">
        <f>U316*H316</f>
        <v>0.016149999999999998</v>
      </c>
      <c r="W316" s="223">
        <v>0</v>
      </c>
      <c r="X316" s="224">
        <f>W316*H316</f>
        <v>0</v>
      </c>
      <c r="AR316" s="24" t="s">
        <v>160</v>
      </c>
      <c r="AT316" s="24" t="s">
        <v>156</v>
      </c>
      <c r="AU316" s="24" t="s">
        <v>83</v>
      </c>
      <c r="AY316" s="24" t="s">
        <v>152</v>
      </c>
      <c r="BE316" s="225">
        <f>IF(O316="základní",K316,0)</f>
        <v>1540.9000000000001</v>
      </c>
      <c r="BF316" s="225">
        <f>IF(O316="snížená",K316,0)</f>
        <v>0</v>
      </c>
      <c r="BG316" s="225">
        <f>IF(O316="zákl. přenesená",K316,0)</f>
        <v>0</v>
      </c>
      <c r="BH316" s="225">
        <f>IF(O316="sníž. přenesená",K316,0)</f>
        <v>0</v>
      </c>
      <c r="BI316" s="225">
        <f>IF(O316="nulová",K316,0)</f>
        <v>0</v>
      </c>
      <c r="BJ316" s="24" t="s">
        <v>81</v>
      </c>
      <c r="BK316" s="225">
        <f>ROUND(P316*H316,2)</f>
        <v>1540.9000000000001</v>
      </c>
      <c r="BL316" s="24" t="s">
        <v>160</v>
      </c>
      <c r="BM316" s="24" t="s">
        <v>524</v>
      </c>
    </row>
    <row r="317" s="13" customFormat="1">
      <c r="B317" s="246"/>
      <c r="C317" s="247"/>
      <c r="D317" s="228" t="s">
        <v>163</v>
      </c>
      <c r="E317" s="248" t="s">
        <v>22</v>
      </c>
      <c r="F317" s="249" t="s">
        <v>525</v>
      </c>
      <c r="G317" s="247"/>
      <c r="H317" s="248" t="s">
        <v>22</v>
      </c>
      <c r="I317" s="247"/>
      <c r="J317" s="247"/>
      <c r="K317" s="247"/>
      <c r="L317" s="247"/>
      <c r="M317" s="250"/>
      <c r="N317" s="251"/>
      <c r="O317" s="252"/>
      <c r="P317" s="252"/>
      <c r="Q317" s="252"/>
      <c r="R317" s="252"/>
      <c r="S317" s="252"/>
      <c r="T317" s="252"/>
      <c r="U317" s="252"/>
      <c r="V317" s="252"/>
      <c r="W317" s="252"/>
      <c r="X317" s="253"/>
      <c r="AT317" s="254" t="s">
        <v>163</v>
      </c>
      <c r="AU317" s="254" t="s">
        <v>83</v>
      </c>
      <c r="AV317" s="13" t="s">
        <v>81</v>
      </c>
      <c r="AW317" s="13" t="s">
        <v>7</v>
      </c>
      <c r="AX317" s="13" t="s">
        <v>74</v>
      </c>
      <c r="AY317" s="254" t="s">
        <v>152</v>
      </c>
    </row>
    <row r="318" s="12" customFormat="1">
      <c r="B318" s="226"/>
      <c r="C318" s="227"/>
      <c r="D318" s="228" t="s">
        <v>163</v>
      </c>
      <c r="E318" s="229" t="s">
        <v>22</v>
      </c>
      <c r="F318" s="230" t="s">
        <v>526</v>
      </c>
      <c r="G318" s="227"/>
      <c r="H318" s="231">
        <v>3</v>
      </c>
      <c r="I318" s="227"/>
      <c r="J318" s="227"/>
      <c r="K318" s="227"/>
      <c r="L318" s="227"/>
      <c r="M318" s="232"/>
      <c r="N318" s="233"/>
      <c r="O318" s="234"/>
      <c r="P318" s="234"/>
      <c r="Q318" s="234"/>
      <c r="R318" s="234"/>
      <c r="S318" s="234"/>
      <c r="T318" s="234"/>
      <c r="U318" s="234"/>
      <c r="V318" s="234"/>
      <c r="W318" s="234"/>
      <c r="X318" s="235"/>
      <c r="AT318" s="236" t="s">
        <v>163</v>
      </c>
      <c r="AU318" s="236" t="s">
        <v>83</v>
      </c>
      <c r="AV318" s="12" t="s">
        <v>83</v>
      </c>
      <c r="AW318" s="12" t="s">
        <v>7</v>
      </c>
      <c r="AX318" s="12" t="s">
        <v>74</v>
      </c>
      <c r="AY318" s="236" t="s">
        <v>152</v>
      </c>
    </row>
    <row r="319" s="13" customFormat="1">
      <c r="B319" s="246"/>
      <c r="C319" s="247"/>
      <c r="D319" s="228" t="s">
        <v>163</v>
      </c>
      <c r="E319" s="248" t="s">
        <v>22</v>
      </c>
      <c r="F319" s="249" t="s">
        <v>527</v>
      </c>
      <c r="G319" s="247"/>
      <c r="H319" s="248" t="s">
        <v>22</v>
      </c>
      <c r="I319" s="247"/>
      <c r="J319" s="247"/>
      <c r="K319" s="247"/>
      <c r="L319" s="247"/>
      <c r="M319" s="250"/>
      <c r="N319" s="251"/>
      <c r="O319" s="252"/>
      <c r="P319" s="252"/>
      <c r="Q319" s="252"/>
      <c r="R319" s="252"/>
      <c r="S319" s="252"/>
      <c r="T319" s="252"/>
      <c r="U319" s="252"/>
      <c r="V319" s="252"/>
      <c r="W319" s="252"/>
      <c r="X319" s="253"/>
      <c r="AT319" s="254" t="s">
        <v>163</v>
      </c>
      <c r="AU319" s="254" t="s">
        <v>83</v>
      </c>
      <c r="AV319" s="13" t="s">
        <v>81</v>
      </c>
      <c r="AW319" s="13" t="s">
        <v>7</v>
      </c>
      <c r="AX319" s="13" t="s">
        <v>74</v>
      </c>
      <c r="AY319" s="254" t="s">
        <v>152</v>
      </c>
    </row>
    <row r="320" s="12" customFormat="1">
      <c r="B320" s="226"/>
      <c r="C320" s="227"/>
      <c r="D320" s="228" t="s">
        <v>163</v>
      </c>
      <c r="E320" s="229" t="s">
        <v>22</v>
      </c>
      <c r="F320" s="230" t="s">
        <v>528</v>
      </c>
      <c r="G320" s="227"/>
      <c r="H320" s="231">
        <v>16</v>
      </c>
      <c r="I320" s="227"/>
      <c r="J320" s="227"/>
      <c r="K320" s="227"/>
      <c r="L320" s="227"/>
      <c r="M320" s="232"/>
      <c r="N320" s="233"/>
      <c r="O320" s="234"/>
      <c r="P320" s="234"/>
      <c r="Q320" s="234"/>
      <c r="R320" s="234"/>
      <c r="S320" s="234"/>
      <c r="T320" s="234"/>
      <c r="U320" s="234"/>
      <c r="V320" s="234"/>
      <c r="W320" s="234"/>
      <c r="X320" s="235"/>
      <c r="AT320" s="236" t="s">
        <v>163</v>
      </c>
      <c r="AU320" s="236" t="s">
        <v>83</v>
      </c>
      <c r="AV320" s="12" t="s">
        <v>83</v>
      </c>
      <c r="AW320" s="12" t="s">
        <v>7</v>
      </c>
      <c r="AX320" s="12" t="s">
        <v>74</v>
      </c>
      <c r="AY320" s="236" t="s">
        <v>152</v>
      </c>
    </row>
    <row r="321" s="14" customFormat="1">
      <c r="B321" s="255"/>
      <c r="C321" s="256"/>
      <c r="D321" s="228" t="s">
        <v>163</v>
      </c>
      <c r="E321" s="257" t="s">
        <v>22</v>
      </c>
      <c r="F321" s="258" t="s">
        <v>226</v>
      </c>
      <c r="G321" s="256"/>
      <c r="H321" s="259">
        <v>19</v>
      </c>
      <c r="I321" s="256"/>
      <c r="J321" s="256"/>
      <c r="K321" s="256"/>
      <c r="L321" s="256"/>
      <c r="M321" s="260"/>
      <c r="N321" s="261"/>
      <c r="O321" s="262"/>
      <c r="P321" s="262"/>
      <c r="Q321" s="262"/>
      <c r="R321" s="262"/>
      <c r="S321" s="262"/>
      <c r="T321" s="262"/>
      <c r="U321" s="262"/>
      <c r="V321" s="262"/>
      <c r="W321" s="262"/>
      <c r="X321" s="263"/>
      <c r="AT321" s="264" t="s">
        <v>163</v>
      </c>
      <c r="AU321" s="264" t="s">
        <v>83</v>
      </c>
      <c r="AV321" s="14" t="s">
        <v>160</v>
      </c>
      <c r="AW321" s="14" t="s">
        <v>7</v>
      </c>
      <c r="AX321" s="14" t="s">
        <v>81</v>
      </c>
      <c r="AY321" s="264" t="s">
        <v>152</v>
      </c>
    </row>
    <row r="322" s="1" customFormat="1" ht="16.5" customHeight="1">
      <c r="B322" s="40"/>
      <c r="C322" s="237" t="s">
        <v>529</v>
      </c>
      <c r="D322" s="237" t="s">
        <v>188</v>
      </c>
      <c r="E322" s="238" t="s">
        <v>530</v>
      </c>
      <c r="F322" s="239" t="s">
        <v>531</v>
      </c>
      <c r="G322" s="240" t="s">
        <v>532</v>
      </c>
      <c r="H322" s="241">
        <v>19</v>
      </c>
      <c r="I322" s="242">
        <v>62.600000000000001</v>
      </c>
      <c r="J322" s="243"/>
      <c r="K322" s="242">
        <f>ROUND(P322*H322,2)</f>
        <v>1189.4000000000001</v>
      </c>
      <c r="L322" s="239" t="s">
        <v>22</v>
      </c>
      <c r="M322" s="244"/>
      <c r="N322" s="245" t="s">
        <v>22</v>
      </c>
      <c r="O322" s="222" t="s">
        <v>43</v>
      </c>
      <c r="P322" s="157">
        <f>I322+J322</f>
        <v>62.600000000000001</v>
      </c>
      <c r="Q322" s="157">
        <f>ROUND(I322*H322,2)</f>
        <v>1189.4000000000001</v>
      </c>
      <c r="R322" s="157">
        <f>ROUND(J322*H322,2)</f>
        <v>0</v>
      </c>
      <c r="S322" s="223">
        <v>0</v>
      </c>
      <c r="T322" s="223">
        <f>S322*H322</f>
        <v>0</v>
      </c>
      <c r="U322" s="223">
        <v>0.001</v>
      </c>
      <c r="V322" s="223">
        <f>U322*H322</f>
        <v>0.019</v>
      </c>
      <c r="W322" s="223">
        <v>0</v>
      </c>
      <c r="X322" s="224">
        <f>W322*H322</f>
        <v>0</v>
      </c>
      <c r="AR322" s="24" t="s">
        <v>193</v>
      </c>
      <c r="AT322" s="24" t="s">
        <v>188</v>
      </c>
      <c r="AU322" s="24" t="s">
        <v>83</v>
      </c>
      <c r="AY322" s="24" t="s">
        <v>152</v>
      </c>
      <c r="BE322" s="225">
        <f>IF(O322="základní",K322,0)</f>
        <v>1189.4000000000001</v>
      </c>
      <c r="BF322" s="225">
        <f>IF(O322="snížená",K322,0)</f>
        <v>0</v>
      </c>
      <c r="BG322" s="225">
        <f>IF(O322="zákl. přenesená",K322,0)</f>
        <v>0</v>
      </c>
      <c r="BH322" s="225">
        <f>IF(O322="sníž. přenesená",K322,0)</f>
        <v>0</v>
      </c>
      <c r="BI322" s="225">
        <f>IF(O322="nulová",K322,0)</f>
        <v>0</v>
      </c>
      <c r="BJ322" s="24" t="s">
        <v>81</v>
      </c>
      <c r="BK322" s="225">
        <f>ROUND(P322*H322,2)</f>
        <v>1189.4000000000001</v>
      </c>
      <c r="BL322" s="24" t="s">
        <v>160</v>
      </c>
      <c r="BM322" s="24" t="s">
        <v>533</v>
      </c>
    </row>
    <row r="323" s="12" customFormat="1">
      <c r="B323" s="226"/>
      <c r="C323" s="227"/>
      <c r="D323" s="228" t="s">
        <v>163</v>
      </c>
      <c r="E323" s="229" t="s">
        <v>22</v>
      </c>
      <c r="F323" s="230" t="s">
        <v>292</v>
      </c>
      <c r="G323" s="227"/>
      <c r="H323" s="231">
        <v>19</v>
      </c>
      <c r="I323" s="227"/>
      <c r="J323" s="227"/>
      <c r="K323" s="227"/>
      <c r="L323" s="227"/>
      <c r="M323" s="232"/>
      <c r="N323" s="233"/>
      <c r="O323" s="234"/>
      <c r="P323" s="234"/>
      <c r="Q323" s="234"/>
      <c r="R323" s="234"/>
      <c r="S323" s="234"/>
      <c r="T323" s="234"/>
      <c r="U323" s="234"/>
      <c r="V323" s="234"/>
      <c r="W323" s="234"/>
      <c r="X323" s="235"/>
      <c r="AT323" s="236" t="s">
        <v>163</v>
      </c>
      <c r="AU323" s="236" t="s">
        <v>83</v>
      </c>
      <c r="AV323" s="12" t="s">
        <v>83</v>
      </c>
      <c r="AW323" s="12" t="s">
        <v>7</v>
      </c>
      <c r="AX323" s="12" t="s">
        <v>81</v>
      </c>
      <c r="AY323" s="236" t="s">
        <v>152</v>
      </c>
    </row>
    <row r="324" s="1" customFormat="1" ht="16.5" customHeight="1">
      <c r="B324" s="40"/>
      <c r="C324" s="215" t="s">
        <v>356</v>
      </c>
      <c r="D324" s="215" t="s">
        <v>156</v>
      </c>
      <c r="E324" s="216" t="s">
        <v>534</v>
      </c>
      <c r="F324" s="217" t="s">
        <v>535</v>
      </c>
      <c r="G324" s="218" t="s">
        <v>159</v>
      </c>
      <c r="H324" s="219">
        <v>19</v>
      </c>
      <c r="I324" s="220">
        <v>0.57999999999999996</v>
      </c>
      <c r="J324" s="220">
        <v>18.120000000000001</v>
      </c>
      <c r="K324" s="220">
        <f>ROUND(P324*H324,2)</f>
        <v>355.30000000000001</v>
      </c>
      <c r="L324" s="217" t="s">
        <v>22</v>
      </c>
      <c r="M324" s="66"/>
      <c r="N324" s="221" t="s">
        <v>22</v>
      </c>
      <c r="O324" s="222" t="s">
        <v>43</v>
      </c>
      <c r="P324" s="157">
        <f>I324+J324</f>
        <v>18.699999999999999</v>
      </c>
      <c r="Q324" s="157">
        <f>ROUND(I324*H324,2)</f>
        <v>11.02</v>
      </c>
      <c r="R324" s="157">
        <f>ROUND(J324*H324,2)</f>
        <v>344.27999999999997</v>
      </c>
      <c r="S324" s="223">
        <v>0.083000000000000004</v>
      </c>
      <c r="T324" s="223">
        <f>S324*H324</f>
        <v>1.5770000000000002</v>
      </c>
      <c r="U324" s="223">
        <v>1.0000000000000001E-05</v>
      </c>
      <c r="V324" s="223">
        <f>U324*H324</f>
        <v>0.00019000000000000001</v>
      </c>
      <c r="W324" s="223">
        <v>0</v>
      </c>
      <c r="X324" s="224">
        <f>W324*H324</f>
        <v>0</v>
      </c>
      <c r="AR324" s="24" t="s">
        <v>160</v>
      </c>
      <c r="AT324" s="24" t="s">
        <v>156</v>
      </c>
      <c r="AU324" s="24" t="s">
        <v>83</v>
      </c>
      <c r="AY324" s="24" t="s">
        <v>152</v>
      </c>
      <c r="BE324" s="225">
        <f>IF(O324="základní",K324,0)</f>
        <v>355.30000000000001</v>
      </c>
      <c r="BF324" s="225">
        <f>IF(O324="snížená",K324,0)</f>
        <v>0</v>
      </c>
      <c r="BG324" s="225">
        <f>IF(O324="zákl. přenesená",K324,0)</f>
        <v>0</v>
      </c>
      <c r="BH324" s="225">
        <f>IF(O324="sníž. přenesená",K324,0)</f>
        <v>0</v>
      </c>
      <c r="BI324" s="225">
        <f>IF(O324="nulová",K324,0)</f>
        <v>0</v>
      </c>
      <c r="BJ324" s="24" t="s">
        <v>81</v>
      </c>
      <c r="BK324" s="225">
        <f>ROUND(P324*H324,2)</f>
        <v>355.30000000000001</v>
      </c>
      <c r="BL324" s="24" t="s">
        <v>160</v>
      </c>
      <c r="BM324" s="24" t="s">
        <v>536</v>
      </c>
    </row>
    <row r="325" s="12" customFormat="1">
      <c r="B325" s="226"/>
      <c r="C325" s="227"/>
      <c r="D325" s="228" t="s">
        <v>163</v>
      </c>
      <c r="E325" s="229" t="s">
        <v>22</v>
      </c>
      <c r="F325" s="230" t="s">
        <v>292</v>
      </c>
      <c r="G325" s="227"/>
      <c r="H325" s="231">
        <v>19</v>
      </c>
      <c r="I325" s="227"/>
      <c r="J325" s="227"/>
      <c r="K325" s="227"/>
      <c r="L325" s="227"/>
      <c r="M325" s="232"/>
      <c r="N325" s="233"/>
      <c r="O325" s="234"/>
      <c r="P325" s="234"/>
      <c r="Q325" s="234"/>
      <c r="R325" s="234"/>
      <c r="S325" s="234"/>
      <c r="T325" s="234"/>
      <c r="U325" s="234"/>
      <c r="V325" s="234"/>
      <c r="W325" s="234"/>
      <c r="X325" s="235"/>
      <c r="AT325" s="236" t="s">
        <v>163</v>
      </c>
      <c r="AU325" s="236" t="s">
        <v>83</v>
      </c>
      <c r="AV325" s="12" t="s">
        <v>83</v>
      </c>
      <c r="AW325" s="12" t="s">
        <v>7</v>
      </c>
      <c r="AX325" s="12" t="s">
        <v>81</v>
      </c>
      <c r="AY325" s="236" t="s">
        <v>152</v>
      </c>
    </row>
    <row r="326" s="1" customFormat="1" ht="25.5" customHeight="1">
      <c r="B326" s="40"/>
      <c r="C326" s="215" t="s">
        <v>537</v>
      </c>
      <c r="D326" s="215" t="s">
        <v>156</v>
      </c>
      <c r="E326" s="216" t="s">
        <v>538</v>
      </c>
      <c r="F326" s="217" t="s">
        <v>539</v>
      </c>
      <c r="G326" s="218" t="s">
        <v>176</v>
      </c>
      <c r="H326" s="219">
        <v>569.74000000000001</v>
      </c>
      <c r="I326" s="220">
        <v>105.09</v>
      </c>
      <c r="J326" s="220">
        <v>33.909999999999997</v>
      </c>
      <c r="K326" s="220">
        <f>ROUND(P326*H326,2)</f>
        <v>79193.860000000001</v>
      </c>
      <c r="L326" s="217" t="s">
        <v>22</v>
      </c>
      <c r="M326" s="66"/>
      <c r="N326" s="221" t="s">
        <v>22</v>
      </c>
      <c r="O326" s="222" t="s">
        <v>43</v>
      </c>
      <c r="P326" s="157">
        <f>I326+J326</f>
        <v>139</v>
      </c>
      <c r="Q326" s="157">
        <f>ROUND(I326*H326,2)</f>
        <v>59873.980000000003</v>
      </c>
      <c r="R326" s="157">
        <f>ROUND(J326*H326,2)</f>
        <v>19319.880000000001</v>
      </c>
      <c r="S326" s="223">
        <v>0.14599999999999999</v>
      </c>
      <c r="T326" s="223">
        <f>S326*H326</f>
        <v>83.182040000000001</v>
      </c>
      <c r="U326" s="223">
        <v>0.10992</v>
      </c>
      <c r="V326" s="223">
        <f>U326*H326</f>
        <v>62.6258208</v>
      </c>
      <c r="W326" s="223">
        <v>0</v>
      </c>
      <c r="X326" s="224">
        <f>W326*H326</f>
        <v>0</v>
      </c>
      <c r="AR326" s="24" t="s">
        <v>160</v>
      </c>
      <c r="AT326" s="24" t="s">
        <v>156</v>
      </c>
      <c r="AU326" s="24" t="s">
        <v>83</v>
      </c>
      <c r="AY326" s="24" t="s">
        <v>152</v>
      </c>
      <c r="BE326" s="225">
        <f>IF(O326="základní",K326,0)</f>
        <v>79193.860000000001</v>
      </c>
      <c r="BF326" s="225">
        <f>IF(O326="snížená",K326,0)</f>
        <v>0</v>
      </c>
      <c r="BG326" s="225">
        <f>IF(O326="zákl. přenesená",K326,0)</f>
        <v>0</v>
      </c>
      <c r="BH326" s="225">
        <f>IF(O326="sníž. přenesená",K326,0)</f>
        <v>0</v>
      </c>
      <c r="BI326" s="225">
        <f>IF(O326="nulová",K326,0)</f>
        <v>0</v>
      </c>
      <c r="BJ326" s="24" t="s">
        <v>81</v>
      </c>
      <c r="BK326" s="225">
        <f>ROUND(P326*H326,2)</f>
        <v>79193.860000000001</v>
      </c>
      <c r="BL326" s="24" t="s">
        <v>160</v>
      </c>
      <c r="BM326" s="24" t="s">
        <v>540</v>
      </c>
    </row>
    <row r="327" s="12" customFormat="1">
      <c r="B327" s="226"/>
      <c r="C327" s="227"/>
      <c r="D327" s="228" t="s">
        <v>163</v>
      </c>
      <c r="E327" s="229" t="s">
        <v>22</v>
      </c>
      <c r="F327" s="230" t="s">
        <v>541</v>
      </c>
      <c r="G327" s="227"/>
      <c r="H327" s="231">
        <v>569.74000000000001</v>
      </c>
      <c r="I327" s="227"/>
      <c r="J327" s="227"/>
      <c r="K327" s="227"/>
      <c r="L327" s="227"/>
      <c r="M327" s="232"/>
      <c r="N327" s="233"/>
      <c r="O327" s="234"/>
      <c r="P327" s="234"/>
      <c r="Q327" s="234"/>
      <c r="R327" s="234"/>
      <c r="S327" s="234"/>
      <c r="T327" s="234"/>
      <c r="U327" s="234"/>
      <c r="V327" s="234"/>
      <c r="W327" s="234"/>
      <c r="X327" s="235"/>
      <c r="AT327" s="236" t="s">
        <v>163</v>
      </c>
      <c r="AU327" s="236" t="s">
        <v>83</v>
      </c>
      <c r="AV327" s="12" t="s">
        <v>83</v>
      </c>
      <c r="AW327" s="12" t="s">
        <v>7</v>
      </c>
      <c r="AX327" s="12" t="s">
        <v>81</v>
      </c>
      <c r="AY327" s="236" t="s">
        <v>152</v>
      </c>
    </row>
    <row r="328" s="1" customFormat="1" ht="16.5" customHeight="1">
      <c r="B328" s="40"/>
      <c r="C328" s="237" t="s">
        <v>329</v>
      </c>
      <c r="D328" s="237" t="s">
        <v>188</v>
      </c>
      <c r="E328" s="238" t="s">
        <v>401</v>
      </c>
      <c r="F328" s="239" t="s">
        <v>402</v>
      </c>
      <c r="G328" s="240" t="s">
        <v>191</v>
      </c>
      <c r="H328" s="241">
        <v>16.271999999999998</v>
      </c>
      <c r="I328" s="242">
        <v>2160</v>
      </c>
      <c r="J328" s="243"/>
      <c r="K328" s="242">
        <f>ROUND(P328*H328,2)</f>
        <v>35147.519999999997</v>
      </c>
      <c r="L328" s="239" t="s">
        <v>22</v>
      </c>
      <c r="M328" s="244"/>
      <c r="N328" s="245" t="s">
        <v>22</v>
      </c>
      <c r="O328" s="222" t="s">
        <v>43</v>
      </c>
      <c r="P328" s="157">
        <f>I328+J328</f>
        <v>2160</v>
      </c>
      <c r="Q328" s="157">
        <f>ROUND(I328*H328,2)</f>
        <v>35147.519999999997</v>
      </c>
      <c r="R328" s="157">
        <f>ROUND(J328*H328,2)</f>
        <v>0</v>
      </c>
      <c r="S328" s="223">
        <v>0</v>
      </c>
      <c r="T328" s="223">
        <f>S328*H328</f>
        <v>0</v>
      </c>
      <c r="U328" s="223">
        <v>1</v>
      </c>
      <c r="V328" s="223">
        <f>U328*H328</f>
        <v>16.271999999999998</v>
      </c>
      <c r="W328" s="223">
        <v>0</v>
      </c>
      <c r="X328" s="224">
        <f>W328*H328</f>
        <v>0</v>
      </c>
      <c r="AR328" s="24" t="s">
        <v>193</v>
      </c>
      <c r="AT328" s="24" t="s">
        <v>188</v>
      </c>
      <c r="AU328" s="24" t="s">
        <v>83</v>
      </c>
      <c r="AY328" s="24" t="s">
        <v>152</v>
      </c>
      <c r="BE328" s="225">
        <f>IF(O328="základní",K328,0)</f>
        <v>35147.519999999997</v>
      </c>
      <c r="BF328" s="225">
        <f>IF(O328="snížená",K328,0)</f>
        <v>0</v>
      </c>
      <c r="BG328" s="225">
        <f>IF(O328="zákl. přenesená",K328,0)</f>
        <v>0</v>
      </c>
      <c r="BH328" s="225">
        <f>IF(O328="sníž. přenesená",K328,0)</f>
        <v>0</v>
      </c>
      <c r="BI328" s="225">
        <f>IF(O328="nulová",K328,0)</f>
        <v>0</v>
      </c>
      <c r="BJ328" s="24" t="s">
        <v>81</v>
      </c>
      <c r="BK328" s="225">
        <f>ROUND(P328*H328,2)</f>
        <v>35147.519999999997</v>
      </c>
      <c r="BL328" s="24" t="s">
        <v>160</v>
      </c>
      <c r="BM328" s="24" t="s">
        <v>542</v>
      </c>
    </row>
    <row r="329" s="12" customFormat="1">
      <c r="B329" s="226"/>
      <c r="C329" s="227"/>
      <c r="D329" s="228" t="s">
        <v>163</v>
      </c>
      <c r="E329" s="229" t="s">
        <v>22</v>
      </c>
      <c r="F329" s="230" t="s">
        <v>543</v>
      </c>
      <c r="G329" s="227"/>
      <c r="H329" s="231">
        <v>16.271999999999998</v>
      </c>
      <c r="I329" s="227"/>
      <c r="J329" s="227"/>
      <c r="K329" s="227"/>
      <c r="L329" s="227"/>
      <c r="M329" s="232"/>
      <c r="N329" s="233"/>
      <c r="O329" s="234"/>
      <c r="P329" s="234"/>
      <c r="Q329" s="234"/>
      <c r="R329" s="234"/>
      <c r="S329" s="234"/>
      <c r="T329" s="234"/>
      <c r="U329" s="234"/>
      <c r="V329" s="234"/>
      <c r="W329" s="234"/>
      <c r="X329" s="235"/>
      <c r="AT329" s="236" t="s">
        <v>163</v>
      </c>
      <c r="AU329" s="236" t="s">
        <v>83</v>
      </c>
      <c r="AV329" s="12" t="s">
        <v>83</v>
      </c>
      <c r="AW329" s="12" t="s">
        <v>7</v>
      </c>
      <c r="AX329" s="12" t="s">
        <v>81</v>
      </c>
      <c r="AY329" s="236" t="s">
        <v>152</v>
      </c>
    </row>
    <row r="330" s="1" customFormat="1" ht="25.5" customHeight="1">
      <c r="B330" s="40"/>
      <c r="C330" s="215" t="s">
        <v>544</v>
      </c>
      <c r="D330" s="215" t="s">
        <v>156</v>
      </c>
      <c r="E330" s="216" t="s">
        <v>545</v>
      </c>
      <c r="F330" s="217" t="s">
        <v>546</v>
      </c>
      <c r="G330" s="218" t="s">
        <v>176</v>
      </c>
      <c r="H330" s="219">
        <v>1007.36</v>
      </c>
      <c r="I330" s="220">
        <v>124.03</v>
      </c>
      <c r="J330" s="220">
        <v>45.969999999999999</v>
      </c>
      <c r="K330" s="220">
        <f>ROUND(P330*H330,2)</f>
        <v>171251.20000000001</v>
      </c>
      <c r="L330" s="217" t="s">
        <v>22</v>
      </c>
      <c r="M330" s="66"/>
      <c r="N330" s="221" t="s">
        <v>22</v>
      </c>
      <c r="O330" s="222" t="s">
        <v>43</v>
      </c>
      <c r="P330" s="157">
        <f>I330+J330</f>
        <v>170</v>
      </c>
      <c r="Q330" s="157">
        <f>ROUND(I330*H330,2)</f>
        <v>124942.86</v>
      </c>
      <c r="R330" s="157">
        <f>ROUND(J330*H330,2)</f>
        <v>46308.339999999997</v>
      </c>
      <c r="S330" s="223">
        <v>0.216</v>
      </c>
      <c r="T330" s="223">
        <f>S330*H330</f>
        <v>217.58976000000001</v>
      </c>
      <c r="U330" s="223">
        <v>0.12962000000000001</v>
      </c>
      <c r="V330" s="223">
        <f>U330*H330</f>
        <v>130.57400320000002</v>
      </c>
      <c r="W330" s="223">
        <v>0</v>
      </c>
      <c r="X330" s="224">
        <f>W330*H330</f>
        <v>0</v>
      </c>
      <c r="AR330" s="24" t="s">
        <v>160</v>
      </c>
      <c r="AT330" s="24" t="s">
        <v>156</v>
      </c>
      <c r="AU330" s="24" t="s">
        <v>83</v>
      </c>
      <c r="AY330" s="24" t="s">
        <v>152</v>
      </c>
      <c r="BE330" s="225">
        <f>IF(O330="základní",K330,0)</f>
        <v>171251.20000000001</v>
      </c>
      <c r="BF330" s="225">
        <f>IF(O330="snížená",K330,0)</f>
        <v>0</v>
      </c>
      <c r="BG330" s="225">
        <f>IF(O330="zákl. přenesená",K330,0)</f>
        <v>0</v>
      </c>
      <c r="BH330" s="225">
        <f>IF(O330="sníž. přenesená",K330,0)</f>
        <v>0</v>
      </c>
      <c r="BI330" s="225">
        <f>IF(O330="nulová",K330,0)</f>
        <v>0</v>
      </c>
      <c r="BJ330" s="24" t="s">
        <v>81</v>
      </c>
      <c r="BK330" s="225">
        <f>ROUND(P330*H330,2)</f>
        <v>171251.20000000001</v>
      </c>
      <c r="BL330" s="24" t="s">
        <v>160</v>
      </c>
      <c r="BM330" s="24" t="s">
        <v>547</v>
      </c>
    </row>
    <row r="331" s="13" customFormat="1">
      <c r="B331" s="246"/>
      <c r="C331" s="247"/>
      <c r="D331" s="228" t="s">
        <v>163</v>
      </c>
      <c r="E331" s="248" t="s">
        <v>22</v>
      </c>
      <c r="F331" s="249" t="s">
        <v>548</v>
      </c>
      <c r="G331" s="247"/>
      <c r="H331" s="248" t="s">
        <v>22</v>
      </c>
      <c r="I331" s="247"/>
      <c r="J331" s="247"/>
      <c r="K331" s="247"/>
      <c r="L331" s="247"/>
      <c r="M331" s="250"/>
      <c r="N331" s="251"/>
      <c r="O331" s="252"/>
      <c r="P331" s="252"/>
      <c r="Q331" s="252"/>
      <c r="R331" s="252"/>
      <c r="S331" s="252"/>
      <c r="T331" s="252"/>
      <c r="U331" s="252"/>
      <c r="V331" s="252"/>
      <c r="W331" s="252"/>
      <c r="X331" s="253"/>
      <c r="AT331" s="254" t="s">
        <v>163</v>
      </c>
      <c r="AU331" s="254" t="s">
        <v>83</v>
      </c>
      <c r="AV331" s="13" t="s">
        <v>81</v>
      </c>
      <c r="AW331" s="13" t="s">
        <v>7</v>
      </c>
      <c r="AX331" s="13" t="s">
        <v>74</v>
      </c>
      <c r="AY331" s="254" t="s">
        <v>152</v>
      </c>
    </row>
    <row r="332" s="12" customFormat="1">
      <c r="B332" s="226"/>
      <c r="C332" s="227"/>
      <c r="D332" s="228" t="s">
        <v>163</v>
      </c>
      <c r="E332" s="229" t="s">
        <v>22</v>
      </c>
      <c r="F332" s="230" t="s">
        <v>549</v>
      </c>
      <c r="G332" s="227"/>
      <c r="H332" s="231">
        <v>245.33000000000001</v>
      </c>
      <c r="I332" s="227"/>
      <c r="J332" s="227"/>
      <c r="K332" s="227"/>
      <c r="L332" s="227"/>
      <c r="M332" s="232"/>
      <c r="N332" s="233"/>
      <c r="O332" s="234"/>
      <c r="P332" s="234"/>
      <c r="Q332" s="234"/>
      <c r="R332" s="234"/>
      <c r="S332" s="234"/>
      <c r="T332" s="234"/>
      <c r="U332" s="234"/>
      <c r="V332" s="234"/>
      <c r="W332" s="234"/>
      <c r="X332" s="235"/>
      <c r="AT332" s="236" t="s">
        <v>163</v>
      </c>
      <c r="AU332" s="236" t="s">
        <v>83</v>
      </c>
      <c r="AV332" s="12" t="s">
        <v>83</v>
      </c>
      <c r="AW332" s="12" t="s">
        <v>7</v>
      </c>
      <c r="AX332" s="12" t="s">
        <v>74</v>
      </c>
      <c r="AY332" s="236" t="s">
        <v>152</v>
      </c>
    </row>
    <row r="333" s="13" customFormat="1">
      <c r="B333" s="246"/>
      <c r="C333" s="247"/>
      <c r="D333" s="228" t="s">
        <v>163</v>
      </c>
      <c r="E333" s="248" t="s">
        <v>22</v>
      </c>
      <c r="F333" s="249" t="s">
        <v>550</v>
      </c>
      <c r="G333" s="247"/>
      <c r="H333" s="248" t="s">
        <v>22</v>
      </c>
      <c r="I333" s="247"/>
      <c r="J333" s="247"/>
      <c r="K333" s="247"/>
      <c r="L333" s="247"/>
      <c r="M333" s="250"/>
      <c r="N333" s="251"/>
      <c r="O333" s="252"/>
      <c r="P333" s="252"/>
      <c r="Q333" s="252"/>
      <c r="R333" s="252"/>
      <c r="S333" s="252"/>
      <c r="T333" s="252"/>
      <c r="U333" s="252"/>
      <c r="V333" s="252"/>
      <c r="W333" s="252"/>
      <c r="X333" s="253"/>
      <c r="AT333" s="254" t="s">
        <v>163</v>
      </c>
      <c r="AU333" s="254" t="s">
        <v>83</v>
      </c>
      <c r="AV333" s="13" t="s">
        <v>81</v>
      </c>
      <c r="AW333" s="13" t="s">
        <v>7</v>
      </c>
      <c r="AX333" s="13" t="s">
        <v>74</v>
      </c>
      <c r="AY333" s="254" t="s">
        <v>152</v>
      </c>
    </row>
    <row r="334" s="12" customFormat="1">
      <c r="B334" s="226"/>
      <c r="C334" s="227"/>
      <c r="D334" s="228" t="s">
        <v>163</v>
      </c>
      <c r="E334" s="229" t="s">
        <v>22</v>
      </c>
      <c r="F334" s="230" t="s">
        <v>551</v>
      </c>
      <c r="G334" s="227"/>
      <c r="H334" s="231">
        <v>8.4000000000000004</v>
      </c>
      <c r="I334" s="227"/>
      <c r="J334" s="227"/>
      <c r="K334" s="227"/>
      <c r="L334" s="227"/>
      <c r="M334" s="232"/>
      <c r="N334" s="233"/>
      <c r="O334" s="234"/>
      <c r="P334" s="234"/>
      <c r="Q334" s="234"/>
      <c r="R334" s="234"/>
      <c r="S334" s="234"/>
      <c r="T334" s="234"/>
      <c r="U334" s="234"/>
      <c r="V334" s="234"/>
      <c r="W334" s="234"/>
      <c r="X334" s="235"/>
      <c r="AT334" s="236" t="s">
        <v>163</v>
      </c>
      <c r="AU334" s="236" t="s">
        <v>83</v>
      </c>
      <c r="AV334" s="12" t="s">
        <v>83</v>
      </c>
      <c r="AW334" s="12" t="s">
        <v>7</v>
      </c>
      <c r="AX334" s="12" t="s">
        <v>74</v>
      </c>
      <c r="AY334" s="236" t="s">
        <v>152</v>
      </c>
    </row>
    <row r="335" s="13" customFormat="1">
      <c r="B335" s="246"/>
      <c r="C335" s="247"/>
      <c r="D335" s="228" t="s">
        <v>163</v>
      </c>
      <c r="E335" s="248" t="s">
        <v>22</v>
      </c>
      <c r="F335" s="249" t="s">
        <v>237</v>
      </c>
      <c r="G335" s="247"/>
      <c r="H335" s="248" t="s">
        <v>22</v>
      </c>
      <c r="I335" s="247"/>
      <c r="J335" s="247"/>
      <c r="K335" s="247"/>
      <c r="L335" s="247"/>
      <c r="M335" s="250"/>
      <c r="N335" s="251"/>
      <c r="O335" s="252"/>
      <c r="P335" s="252"/>
      <c r="Q335" s="252"/>
      <c r="R335" s="252"/>
      <c r="S335" s="252"/>
      <c r="T335" s="252"/>
      <c r="U335" s="252"/>
      <c r="V335" s="252"/>
      <c r="W335" s="252"/>
      <c r="X335" s="253"/>
      <c r="AT335" s="254" t="s">
        <v>163</v>
      </c>
      <c r="AU335" s="254" t="s">
        <v>83</v>
      </c>
      <c r="AV335" s="13" t="s">
        <v>81</v>
      </c>
      <c r="AW335" s="13" t="s">
        <v>7</v>
      </c>
      <c r="AX335" s="13" t="s">
        <v>74</v>
      </c>
      <c r="AY335" s="254" t="s">
        <v>152</v>
      </c>
    </row>
    <row r="336" s="12" customFormat="1">
      <c r="B336" s="226"/>
      <c r="C336" s="227"/>
      <c r="D336" s="228" t="s">
        <v>163</v>
      </c>
      <c r="E336" s="229" t="s">
        <v>22</v>
      </c>
      <c r="F336" s="230" t="s">
        <v>552</v>
      </c>
      <c r="G336" s="227"/>
      <c r="H336" s="231">
        <v>340.87</v>
      </c>
      <c r="I336" s="227"/>
      <c r="J336" s="227"/>
      <c r="K336" s="227"/>
      <c r="L336" s="227"/>
      <c r="M336" s="232"/>
      <c r="N336" s="233"/>
      <c r="O336" s="234"/>
      <c r="P336" s="234"/>
      <c r="Q336" s="234"/>
      <c r="R336" s="234"/>
      <c r="S336" s="234"/>
      <c r="T336" s="234"/>
      <c r="U336" s="234"/>
      <c r="V336" s="234"/>
      <c r="W336" s="234"/>
      <c r="X336" s="235"/>
      <c r="AT336" s="236" t="s">
        <v>163</v>
      </c>
      <c r="AU336" s="236" t="s">
        <v>83</v>
      </c>
      <c r="AV336" s="12" t="s">
        <v>83</v>
      </c>
      <c r="AW336" s="12" t="s">
        <v>7</v>
      </c>
      <c r="AX336" s="12" t="s">
        <v>74</v>
      </c>
      <c r="AY336" s="236" t="s">
        <v>152</v>
      </c>
    </row>
    <row r="337" s="13" customFormat="1">
      <c r="B337" s="246"/>
      <c r="C337" s="247"/>
      <c r="D337" s="228" t="s">
        <v>163</v>
      </c>
      <c r="E337" s="248" t="s">
        <v>22</v>
      </c>
      <c r="F337" s="249" t="s">
        <v>553</v>
      </c>
      <c r="G337" s="247"/>
      <c r="H337" s="248" t="s">
        <v>22</v>
      </c>
      <c r="I337" s="247"/>
      <c r="J337" s="247"/>
      <c r="K337" s="247"/>
      <c r="L337" s="247"/>
      <c r="M337" s="250"/>
      <c r="N337" s="251"/>
      <c r="O337" s="252"/>
      <c r="P337" s="252"/>
      <c r="Q337" s="252"/>
      <c r="R337" s="252"/>
      <c r="S337" s="252"/>
      <c r="T337" s="252"/>
      <c r="U337" s="252"/>
      <c r="V337" s="252"/>
      <c r="W337" s="252"/>
      <c r="X337" s="253"/>
      <c r="AT337" s="254" t="s">
        <v>163</v>
      </c>
      <c r="AU337" s="254" t="s">
        <v>83</v>
      </c>
      <c r="AV337" s="13" t="s">
        <v>81</v>
      </c>
      <c r="AW337" s="13" t="s">
        <v>7</v>
      </c>
      <c r="AX337" s="13" t="s">
        <v>74</v>
      </c>
      <c r="AY337" s="254" t="s">
        <v>152</v>
      </c>
    </row>
    <row r="338" s="12" customFormat="1">
      <c r="B338" s="226"/>
      <c r="C338" s="227"/>
      <c r="D338" s="228" t="s">
        <v>163</v>
      </c>
      <c r="E338" s="229" t="s">
        <v>22</v>
      </c>
      <c r="F338" s="230" t="s">
        <v>554</v>
      </c>
      <c r="G338" s="227"/>
      <c r="H338" s="231">
        <v>412.75999999999999</v>
      </c>
      <c r="I338" s="227"/>
      <c r="J338" s="227"/>
      <c r="K338" s="227"/>
      <c r="L338" s="227"/>
      <c r="M338" s="232"/>
      <c r="N338" s="233"/>
      <c r="O338" s="234"/>
      <c r="P338" s="234"/>
      <c r="Q338" s="234"/>
      <c r="R338" s="234"/>
      <c r="S338" s="234"/>
      <c r="T338" s="234"/>
      <c r="U338" s="234"/>
      <c r="V338" s="234"/>
      <c r="W338" s="234"/>
      <c r="X338" s="235"/>
      <c r="AT338" s="236" t="s">
        <v>163</v>
      </c>
      <c r="AU338" s="236" t="s">
        <v>83</v>
      </c>
      <c r="AV338" s="12" t="s">
        <v>83</v>
      </c>
      <c r="AW338" s="12" t="s">
        <v>7</v>
      </c>
      <c r="AX338" s="12" t="s">
        <v>74</v>
      </c>
      <c r="AY338" s="236" t="s">
        <v>152</v>
      </c>
    </row>
    <row r="339" s="14" customFormat="1">
      <c r="B339" s="255"/>
      <c r="C339" s="256"/>
      <c r="D339" s="228" t="s">
        <v>163</v>
      </c>
      <c r="E339" s="257" t="s">
        <v>22</v>
      </c>
      <c r="F339" s="258" t="s">
        <v>226</v>
      </c>
      <c r="G339" s="256"/>
      <c r="H339" s="259">
        <v>1007.36</v>
      </c>
      <c r="I339" s="256"/>
      <c r="J339" s="256"/>
      <c r="K339" s="256"/>
      <c r="L339" s="256"/>
      <c r="M339" s="260"/>
      <c r="N339" s="261"/>
      <c r="O339" s="262"/>
      <c r="P339" s="262"/>
      <c r="Q339" s="262"/>
      <c r="R339" s="262"/>
      <c r="S339" s="262"/>
      <c r="T339" s="262"/>
      <c r="U339" s="262"/>
      <c r="V339" s="262"/>
      <c r="W339" s="262"/>
      <c r="X339" s="263"/>
      <c r="AT339" s="264" t="s">
        <v>163</v>
      </c>
      <c r="AU339" s="264" t="s">
        <v>83</v>
      </c>
      <c r="AV339" s="14" t="s">
        <v>160</v>
      </c>
      <c r="AW339" s="14" t="s">
        <v>7</v>
      </c>
      <c r="AX339" s="14" t="s">
        <v>81</v>
      </c>
      <c r="AY339" s="264" t="s">
        <v>152</v>
      </c>
    </row>
    <row r="340" s="1" customFormat="1" ht="16.5" customHeight="1">
      <c r="B340" s="40"/>
      <c r="C340" s="237" t="s">
        <v>555</v>
      </c>
      <c r="D340" s="237" t="s">
        <v>188</v>
      </c>
      <c r="E340" s="238" t="s">
        <v>556</v>
      </c>
      <c r="F340" s="239" t="s">
        <v>557</v>
      </c>
      <c r="G340" s="240" t="s">
        <v>306</v>
      </c>
      <c r="H340" s="241">
        <v>500.47300000000001</v>
      </c>
      <c r="I340" s="242">
        <v>33.600000000000001</v>
      </c>
      <c r="J340" s="243"/>
      <c r="K340" s="242">
        <f>ROUND(P340*H340,2)</f>
        <v>16815.889999999999</v>
      </c>
      <c r="L340" s="239" t="s">
        <v>22</v>
      </c>
      <c r="M340" s="244"/>
      <c r="N340" s="245" t="s">
        <v>22</v>
      </c>
      <c r="O340" s="222" t="s">
        <v>43</v>
      </c>
      <c r="P340" s="157">
        <f>I340+J340</f>
        <v>33.600000000000001</v>
      </c>
      <c r="Q340" s="157">
        <f>ROUND(I340*H340,2)</f>
        <v>16815.889999999999</v>
      </c>
      <c r="R340" s="157">
        <f>ROUND(J340*H340,2)</f>
        <v>0</v>
      </c>
      <c r="S340" s="223">
        <v>0</v>
      </c>
      <c r="T340" s="223">
        <f>S340*H340</f>
        <v>0</v>
      </c>
      <c r="U340" s="223">
        <v>0.01</v>
      </c>
      <c r="V340" s="223">
        <f>U340*H340</f>
        <v>5.0047300000000003</v>
      </c>
      <c r="W340" s="223">
        <v>0</v>
      </c>
      <c r="X340" s="224">
        <f>W340*H340</f>
        <v>0</v>
      </c>
      <c r="AR340" s="24" t="s">
        <v>193</v>
      </c>
      <c r="AT340" s="24" t="s">
        <v>188</v>
      </c>
      <c r="AU340" s="24" t="s">
        <v>83</v>
      </c>
      <c r="AY340" s="24" t="s">
        <v>152</v>
      </c>
      <c r="BE340" s="225">
        <f>IF(O340="základní",K340,0)</f>
        <v>16815.889999999999</v>
      </c>
      <c r="BF340" s="225">
        <f>IF(O340="snížená",K340,0)</f>
        <v>0</v>
      </c>
      <c r="BG340" s="225">
        <f>IF(O340="zákl. přenesená",K340,0)</f>
        <v>0</v>
      </c>
      <c r="BH340" s="225">
        <f>IF(O340="sníž. přenesená",K340,0)</f>
        <v>0</v>
      </c>
      <c r="BI340" s="225">
        <f>IF(O340="nulová",K340,0)</f>
        <v>0</v>
      </c>
      <c r="BJ340" s="24" t="s">
        <v>81</v>
      </c>
      <c r="BK340" s="225">
        <f>ROUND(P340*H340,2)</f>
        <v>16815.889999999999</v>
      </c>
      <c r="BL340" s="24" t="s">
        <v>160</v>
      </c>
      <c r="BM340" s="24" t="s">
        <v>558</v>
      </c>
    </row>
    <row r="341" s="12" customFormat="1">
      <c r="B341" s="226"/>
      <c r="C341" s="227"/>
      <c r="D341" s="228" t="s">
        <v>163</v>
      </c>
      <c r="E341" s="229" t="s">
        <v>22</v>
      </c>
      <c r="F341" s="230" t="s">
        <v>559</v>
      </c>
      <c r="G341" s="227"/>
      <c r="H341" s="231">
        <v>500.47300000000001</v>
      </c>
      <c r="I341" s="227"/>
      <c r="J341" s="227"/>
      <c r="K341" s="227"/>
      <c r="L341" s="227"/>
      <c r="M341" s="232"/>
      <c r="N341" s="233"/>
      <c r="O341" s="234"/>
      <c r="P341" s="234"/>
      <c r="Q341" s="234"/>
      <c r="R341" s="234"/>
      <c r="S341" s="234"/>
      <c r="T341" s="234"/>
      <c r="U341" s="234"/>
      <c r="V341" s="234"/>
      <c r="W341" s="234"/>
      <c r="X341" s="235"/>
      <c r="AT341" s="236" t="s">
        <v>163</v>
      </c>
      <c r="AU341" s="236" t="s">
        <v>83</v>
      </c>
      <c r="AV341" s="12" t="s">
        <v>83</v>
      </c>
      <c r="AW341" s="12" t="s">
        <v>7</v>
      </c>
      <c r="AX341" s="12" t="s">
        <v>81</v>
      </c>
      <c r="AY341" s="236" t="s">
        <v>152</v>
      </c>
    </row>
    <row r="342" s="1" customFormat="1" ht="16.5" customHeight="1">
      <c r="B342" s="40"/>
      <c r="C342" s="237" t="s">
        <v>560</v>
      </c>
      <c r="D342" s="237" t="s">
        <v>188</v>
      </c>
      <c r="E342" s="238" t="s">
        <v>561</v>
      </c>
      <c r="F342" s="239" t="s">
        <v>562</v>
      </c>
      <c r="G342" s="240" t="s">
        <v>306</v>
      </c>
      <c r="H342" s="241">
        <v>324.07900000000001</v>
      </c>
      <c r="I342" s="242">
        <v>143</v>
      </c>
      <c r="J342" s="243"/>
      <c r="K342" s="242">
        <f>ROUND(P342*H342,2)</f>
        <v>46343.300000000003</v>
      </c>
      <c r="L342" s="239" t="s">
        <v>192</v>
      </c>
      <c r="M342" s="244"/>
      <c r="N342" s="245" t="s">
        <v>22</v>
      </c>
      <c r="O342" s="222" t="s">
        <v>43</v>
      </c>
      <c r="P342" s="157">
        <f>I342+J342</f>
        <v>143</v>
      </c>
      <c r="Q342" s="157">
        <f>ROUND(I342*H342,2)</f>
        <v>46343.300000000003</v>
      </c>
      <c r="R342" s="157">
        <f>ROUND(J342*H342,2)</f>
        <v>0</v>
      </c>
      <c r="S342" s="223">
        <v>0</v>
      </c>
      <c r="T342" s="223">
        <f>S342*H342</f>
        <v>0</v>
      </c>
      <c r="U342" s="223">
        <v>0.082100000000000006</v>
      </c>
      <c r="V342" s="223">
        <f>U342*H342</f>
        <v>26.606885900000002</v>
      </c>
      <c r="W342" s="223">
        <v>0</v>
      </c>
      <c r="X342" s="224">
        <f>W342*H342</f>
        <v>0</v>
      </c>
      <c r="AR342" s="24" t="s">
        <v>193</v>
      </c>
      <c r="AT342" s="24" t="s">
        <v>188</v>
      </c>
      <c r="AU342" s="24" t="s">
        <v>83</v>
      </c>
      <c r="AY342" s="24" t="s">
        <v>152</v>
      </c>
      <c r="BE342" s="225">
        <f>IF(O342="základní",K342,0)</f>
        <v>46343.300000000003</v>
      </c>
      <c r="BF342" s="225">
        <f>IF(O342="snížená",K342,0)</f>
        <v>0</v>
      </c>
      <c r="BG342" s="225">
        <f>IF(O342="zákl. přenesená",K342,0)</f>
        <v>0</v>
      </c>
      <c r="BH342" s="225">
        <f>IF(O342="sníž. přenesená",K342,0)</f>
        <v>0</v>
      </c>
      <c r="BI342" s="225">
        <f>IF(O342="nulová",K342,0)</f>
        <v>0</v>
      </c>
      <c r="BJ342" s="24" t="s">
        <v>81</v>
      </c>
      <c r="BK342" s="225">
        <f>ROUND(P342*H342,2)</f>
        <v>46343.300000000003</v>
      </c>
      <c r="BL342" s="24" t="s">
        <v>160</v>
      </c>
      <c r="BM342" s="24" t="s">
        <v>563</v>
      </c>
    </row>
    <row r="343" s="12" customFormat="1">
      <c r="B343" s="226"/>
      <c r="C343" s="227"/>
      <c r="D343" s="228" t="s">
        <v>163</v>
      </c>
      <c r="E343" s="229" t="s">
        <v>22</v>
      </c>
      <c r="F343" s="230" t="s">
        <v>564</v>
      </c>
      <c r="G343" s="227"/>
      <c r="H343" s="231">
        <v>324.07900000000001</v>
      </c>
      <c r="I343" s="227"/>
      <c r="J343" s="227"/>
      <c r="K343" s="227"/>
      <c r="L343" s="227"/>
      <c r="M343" s="232"/>
      <c r="N343" s="233"/>
      <c r="O343" s="234"/>
      <c r="P343" s="234"/>
      <c r="Q343" s="234"/>
      <c r="R343" s="234"/>
      <c r="S343" s="234"/>
      <c r="T343" s="234"/>
      <c r="U343" s="234"/>
      <c r="V343" s="234"/>
      <c r="W343" s="234"/>
      <c r="X343" s="235"/>
      <c r="AT343" s="236" t="s">
        <v>163</v>
      </c>
      <c r="AU343" s="236" t="s">
        <v>83</v>
      </c>
      <c r="AV343" s="12" t="s">
        <v>83</v>
      </c>
      <c r="AW343" s="12" t="s">
        <v>7</v>
      </c>
      <c r="AX343" s="12" t="s">
        <v>81</v>
      </c>
      <c r="AY343" s="236" t="s">
        <v>152</v>
      </c>
    </row>
    <row r="344" s="1" customFormat="1" ht="16.5" customHeight="1">
      <c r="B344" s="40"/>
      <c r="C344" s="237" t="s">
        <v>421</v>
      </c>
      <c r="D344" s="237" t="s">
        <v>188</v>
      </c>
      <c r="E344" s="238" t="s">
        <v>565</v>
      </c>
      <c r="F344" s="239" t="s">
        <v>566</v>
      </c>
      <c r="G344" s="240" t="s">
        <v>306</v>
      </c>
      <c r="H344" s="241">
        <v>20.199999999999999</v>
      </c>
      <c r="I344" s="242">
        <v>125</v>
      </c>
      <c r="J344" s="243"/>
      <c r="K344" s="242">
        <f>ROUND(P344*H344,2)</f>
        <v>2525</v>
      </c>
      <c r="L344" s="239" t="s">
        <v>192</v>
      </c>
      <c r="M344" s="244"/>
      <c r="N344" s="245" t="s">
        <v>22</v>
      </c>
      <c r="O344" s="222" t="s">
        <v>43</v>
      </c>
      <c r="P344" s="157">
        <f>I344+J344</f>
        <v>125</v>
      </c>
      <c r="Q344" s="157">
        <f>ROUND(I344*H344,2)</f>
        <v>2525</v>
      </c>
      <c r="R344" s="157">
        <f>ROUND(J344*H344,2)</f>
        <v>0</v>
      </c>
      <c r="S344" s="223">
        <v>0</v>
      </c>
      <c r="T344" s="223">
        <f>S344*H344</f>
        <v>0</v>
      </c>
      <c r="U344" s="223">
        <v>0.048300000000000003</v>
      </c>
      <c r="V344" s="223">
        <f>U344*H344</f>
        <v>0.97565999999999997</v>
      </c>
      <c r="W344" s="223">
        <v>0</v>
      </c>
      <c r="X344" s="224">
        <f>W344*H344</f>
        <v>0</v>
      </c>
      <c r="AR344" s="24" t="s">
        <v>193</v>
      </c>
      <c r="AT344" s="24" t="s">
        <v>188</v>
      </c>
      <c r="AU344" s="24" t="s">
        <v>83</v>
      </c>
      <c r="AY344" s="24" t="s">
        <v>152</v>
      </c>
      <c r="BE344" s="225">
        <f>IF(O344="základní",K344,0)</f>
        <v>2525</v>
      </c>
      <c r="BF344" s="225">
        <f>IF(O344="snížená",K344,0)</f>
        <v>0</v>
      </c>
      <c r="BG344" s="225">
        <f>IF(O344="zákl. přenesená",K344,0)</f>
        <v>0</v>
      </c>
      <c r="BH344" s="225">
        <f>IF(O344="sníž. přenesená",K344,0)</f>
        <v>0</v>
      </c>
      <c r="BI344" s="225">
        <f>IF(O344="nulová",K344,0)</f>
        <v>0</v>
      </c>
      <c r="BJ344" s="24" t="s">
        <v>81</v>
      </c>
      <c r="BK344" s="225">
        <f>ROUND(P344*H344,2)</f>
        <v>2525</v>
      </c>
      <c r="BL344" s="24" t="s">
        <v>160</v>
      </c>
      <c r="BM344" s="24" t="s">
        <v>567</v>
      </c>
    </row>
    <row r="345" s="12" customFormat="1">
      <c r="B345" s="226"/>
      <c r="C345" s="227"/>
      <c r="D345" s="228" t="s">
        <v>163</v>
      </c>
      <c r="E345" s="229" t="s">
        <v>22</v>
      </c>
      <c r="F345" s="230" t="s">
        <v>568</v>
      </c>
      <c r="G345" s="227"/>
      <c r="H345" s="231">
        <v>20.199999999999999</v>
      </c>
      <c r="I345" s="227"/>
      <c r="J345" s="227"/>
      <c r="K345" s="227"/>
      <c r="L345" s="227"/>
      <c r="M345" s="232"/>
      <c r="N345" s="233"/>
      <c r="O345" s="234"/>
      <c r="P345" s="234"/>
      <c r="Q345" s="234"/>
      <c r="R345" s="234"/>
      <c r="S345" s="234"/>
      <c r="T345" s="234"/>
      <c r="U345" s="234"/>
      <c r="V345" s="234"/>
      <c r="W345" s="234"/>
      <c r="X345" s="235"/>
      <c r="AT345" s="236" t="s">
        <v>163</v>
      </c>
      <c r="AU345" s="236" t="s">
        <v>83</v>
      </c>
      <c r="AV345" s="12" t="s">
        <v>83</v>
      </c>
      <c r="AW345" s="12" t="s">
        <v>7</v>
      </c>
      <c r="AX345" s="12" t="s">
        <v>81</v>
      </c>
      <c r="AY345" s="236" t="s">
        <v>152</v>
      </c>
    </row>
    <row r="346" s="1" customFormat="1" ht="16.5" customHeight="1">
      <c r="B346" s="40"/>
      <c r="C346" s="237" t="s">
        <v>569</v>
      </c>
      <c r="D346" s="237" t="s">
        <v>188</v>
      </c>
      <c r="E346" s="238" t="s">
        <v>570</v>
      </c>
      <c r="F346" s="239" t="s">
        <v>571</v>
      </c>
      <c r="G346" s="240" t="s">
        <v>306</v>
      </c>
      <c r="H346" s="241">
        <v>10.1</v>
      </c>
      <c r="I346" s="242">
        <v>340</v>
      </c>
      <c r="J346" s="243"/>
      <c r="K346" s="242">
        <f>ROUND(P346*H346,2)</f>
        <v>3434</v>
      </c>
      <c r="L346" s="239" t="s">
        <v>192</v>
      </c>
      <c r="M346" s="244"/>
      <c r="N346" s="245" t="s">
        <v>22</v>
      </c>
      <c r="O346" s="222" t="s">
        <v>43</v>
      </c>
      <c r="P346" s="157">
        <f>I346+J346</f>
        <v>340</v>
      </c>
      <c r="Q346" s="157">
        <f>ROUND(I346*H346,2)</f>
        <v>3434</v>
      </c>
      <c r="R346" s="157">
        <f>ROUND(J346*H346,2)</f>
        <v>0</v>
      </c>
      <c r="S346" s="223">
        <v>0</v>
      </c>
      <c r="T346" s="223">
        <f>S346*H346</f>
        <v>0</v>
      </c>
      <c r="U346" s="223">
        <v>0.064000000000000001</v>
      </c>
      <c r="V346" s="223">
        <f>U346*H346</f>
        <v>0.64639999999999997</v>
      </c>
      <c r="W346" s="223">
        <v>0</v>
      </c>
      <c r="X346" s="224">
        <f>W346*H346</f>
        <v>0</v>
      </c>
      <c r="AR346" s="24" t="s">
        <v>193</v>
      </c>
      <c r="AT346" s="24" t="s">
        <v>188</v>
      </c>
      <c r="AU346" s="24" t="s">
        <v>83</v>
      </c>
      <c r="AY346" s="24" t="s">
        <v>152</v>
      </c>
      <c r="BE346" s="225">
        <f>IF(O346="základní",K346,0)</f>
        <v>3434</v>
      </c>
      <c r="BF346" s="225">
        <f>IF(O346="snížená",K346,0)</f>
        <v>0</v>
      </c>
      <c r="BG346" s="225">
        <f>IF(O346="zákl. přenesená",K346,0)</f>
        <v>0</v>
      </c>
      <c r="BH346" s="225">
        <f>IF(O346="sníž. přenesená",K346,0)</f>
        <v>0</v>
      </c>
      <c r="BI346" s="225">
        <f>IF(O346="nulová",K346,0)</f>
        <v>0</v>
      </c>
      <c r="BJ346" s="24" t="s">
        <v>81</v>
      </c>
      <c r="BK346" s="225">
        <f>ROUND(P346*H346,2)</f>
        <v>3434</v>
      </c>
      <c r="BL346" s="24" t="s">
        <v>160</v>
      </c>
      <c r="BM346" s="24" t="s">
        <v>572</v>
      </c>
    </row>
    <row r="347" s="12" customFormat="1">
      <c r="B347" s="226"/>
      <c r="C347" s="227"/>
      <c r="D347" s="228" t="s">
        <v>163</v>
      </c>
      <c r="E347" s="229" t="s">
        <v>22</v>
      </c>
      <c r="F347" s="230" t="s">
        <v>573</v>
      </c>
      <c r="G347" s="227"/>
      <c r="H347" s="231">
        <v>10.1</v>
      </c>
      <c r="I347" s="227"/>
      <c r="J347" s="227"/>
      <c r="K347" s="227"/>
      <c r="L347" s="227"/>
      <c r="M347" s="232"/>
      <c r="N347" s="233"/>
      <c r="O347" s="234"/>
      <c r="P347" s="234"/>
      <c r="Q347" s="234"/>
      <c r="R347" s="234"/>
      <c r="S347" s="234"/>
      <c r="T347" s="234"/>
      <c r="U347" s="234"/>
      <c r="V347" s="234"/>
      <c r="W347" s="234"/>
      <c r="X347" s="235"/>
      <c r="AT347" s="236" t="s">
        <v>163</v>
      </c>
      <c r="AU347" s="236" t="s">
        <v>83</v>
      </c>
      <c r="AV347" s="12" t="s">
        <v>83</v>
      </c>
      <c r="AW347" s="12" t="s">
        <v>7</v>
      </c>
      <c r="AX347" s="12" t="s">
        <v>81</v>
      </c>
      <c r="AY347" s="236" t="s">
        <v>152</v>
      </c>
    </row>
    <row r="348" s="1" customFormat="1" ht="16.5" customHeight="1">
      <c r="B348" s="40"/>
      <c r="C348" s="237" t="s">
        <v>574</v>
      </c>
      <c r="D348" s="237" t="s">
        <v>188</v>
      </c>
      <c r="E348" s="238" t="s">
        <v>575</v>
      </c>
      <c r="F348" s="239" t="s">
        <v>576</v>
      </c>
      <c r="G348" s="240" t="s">
        <v>306</v>
      </c>
      <c r="H348" s="241">
        <v>8.484</v>
      </c>
      <c r="I348" s="242">
        <v>106</v>
      </c>
      <c r="J348" s="243"/>
      <c r="K348" s="242">
        <f>ROUND(P348*H348,2)</f>
        <v>899.29999999999995</v>
      </c>
      <c r="L348" s="239" t="s">
        <v>192</v>
      </c>
      <c r="M348" s="244"/>
      <c r="N348" s="245" t="s">
        <v>22</v>
      </c>
      <c r="O348" s="222" t="s">
        <v>43</v>
      </c>
      <c r="P348" s="157">
        <f>I348+J348</f>
        <v>106</v>
      </c>
      <c r="Q348" s="157">
        <f>ROUND(I348*H348,2)</f>
        <v>899.29999999999995</v>
      </c>
      <c r="R348" s="157">
        <f>ROUND(J348*H348,2)</f>
        <v>0</v>
      </c>
      <c r="S348" s="223">
        <v>0</v>
      </c>
      <c r="T348" s="223">
        <f>S348*H348</f>
        <v>0</v>
      </c>
      <c r="U348" s="223">
        <v>0.058999999999999997</v>
      </c>
      <c r="V348" s="223">
        <f>U348*H348</f>
        <v>0.500556</v>
      </c>
      <c r="W348" s="223">
        <v>0</v>
      </c>
      <c r="X348" s="224">
        <f>W348*H348</f>
        <v>0</v>
      </c>
      <c r="AR348" s="24" t="s">
        <v>193</v>
      </c>
      <c r="AT348" s="24" t="s">
        <v>188</v>
      </c>
      <c r="AU348" s="24" t="s">
        <v>83</v>
      </c>
      <c r="AY348" s="24" t="s">
        <v>152</v>
      </c>
      <c r="BE348" s="225">
        <f>IF(O348="základní",K348,0)</f>
        <v>899.29999999999995</v>
      </c>
      <c r="BF348" s="225">
        <f>IF(O348="snížená",K348,0)</f>
        <v>0</v>
      </c>
      <c r="BG348" s="225">
        <f>IF(O348="zákl. přenesená",K348,0)</f>
        <v>0</v>
      </c>
      <c r="BH348" s="225">
        <f>IF(O348="sníž. přenesená",K348,0)</f>
        <v>0</v>
      </c>
      <c r="BI348" s="225">
        <f>IF(O348="nulová",K348,0)</f>
        <v>0</v>
      </c>
      <c r="BJ348" s="24" t="s">
        <v>81</v>
      </c>
      <c r="BK348" s="225">
        <f>ROUND(P348*H348,2)</f>
        <v>899.29999999999995</v>
      </c>
      <c r="BL348" s="24" t="s">
        <v>160</v>
      </c>
      <c r="BM348" s="24" t="s">
        <v>577</v>
      </c>
    </row>
    <row r="349" s="12" customFormat="1">
      <c r="B349" s="226"/>
      <c r="C349" s="227"/>
      <c r="D349" s="228" t="s">
        <v>163</v>
      </c>
      <c r="E349" s="229" t="s">
        <v>22</v>
      </c>
      <c r="F349" s="230" t="s">
        <v>578</v>
      </c>
      <c r="G349" s="227"/>
      <c r="H349" s="231">
        <v>8.484</v>
      </c>
      <c r="I349" s="227"/>
      <c r="J349" s="227"/>
      <c r="K349" s="227"/>
      <c r="L349" s="227"/>
      <c r="M349" s="232"/>
      <c r="N349" s="233"/>
      <c r="O349" s="234"/>
      <c r="P349" s="234"/>
      <c r="Q349" s="234"/>
      <c r="R349" s="234"/>
      <c r="S349" s="234"/>
      <c r="T349" s="234"/>
      <c r="U349" s="234"/>
      <c r="V349" s="234"/>
      <c r="W349" s="234"/>
      <c r="X349" s="235"/>
      <c r="AT349" s="236" t="s">
        <v>163</v>
      </c>
      <c r="AU349" s="236" t="s">
        <v>83</v>
      </c>
      <c r="AV349" s="12" t="s">
        <v>83</v>
      </c>
      <c r="AW349" s="12" t="s">
        <v>7</v>
      </c>
      <c r="AX349" s="12" t="s">
        <v>81</v>
      </c>
      <c r="AY349" s="236" t="s">
        <v>152</v>
      </c>
    </row>
    <row r="350" s="1" customFormat="1" ht="16.5" customHeight="1">
      <c r="B350" s="40"/>
      <c r="C350" s="237" t="s">
        <v>579</v>
      </c>
      <c r="D350" s="237" t="s">
        <v>188</v>
      </c>
      <c r="E350" s="238" t="s">
        <v>580</v>
      </c>
      <c r="F350" s="239" t="s">
        <v>581</v>
      </c>
      <c r="G350" s="240" t="s">
        <v>176</v>
      </c>
      <c r="H350" s="241">
        <v>395.10000000000002</v>
      </c>
      <c r="I350" s="242">
        <v>500</v>
      </c>
      <c r="J350" s="243"/>
      <c r="K350" s="242">
        <f>ROUND(P350*H350,2)</f>
        <v>197550</v>
      </c>
      <c r="L350" s="239" t="s">
        <v>22</v>
      </c>
      <c r="M350" s="244"/>
      <c r="N350" s="245" t="s">
        <v>22</v>
      </c>
      <c r="O350" s="222" t="s">
        <v>43</v>
      </c>
      <c r="P350" s="157">
        <f>I350+J350</f>
        <v>500</v>
      </c>
      <c r="Q350" s="157">
        <f>ROUND(I350*H350,2)</f>
        <v>197550</v>
      </c>
      <c r="R350" s="157">
        <f>ROUND(J350*H350,2)</f>
        <v>0</v>
      </c>
      <c r="S350" s="223">
        <v>0</v>
      </c>
      <c r="T350" s="223">
        <f>S350*H350</f>
        <v>0</v>
      </c>
      <c r="U350" s="223">
        <v>0.0050000000000000001</v>
      </c>
      <c r="V350" s="223">
        <f>U350*H350</f>
        <v>1.9755000000000003</v>
      </c>
      <c r="W350" s="223">
        <v>0</v>
      </c>
      <c r="X350" s="224">
        <f>W350*H350</f>
        <v>0</v>
      </c>
      <c r="AR350" s="24" t="s">
        <v>193</v>
      </c>
      <c r="AT350" s="24" t="s">
        <v>188</v>
      </c>
      <c r="AU350" s="24" t="s">
        <v>83</v>
      </c>
      <c r="AY350" s="24" t="s">
        <v>152</v>
      </c>
      <c r="BE350" s="225">
        <f>IF(O350="základní",K350,0)</f>
        <v>197550</v>
      </c>
      <c r="BF350" s="225">
        <f>IF(O350="snížená",K350,0)</f>
        <v>0</v>
      </c>
      <c r="BG350" s="225">
        <f>IF(O350="zákl. přenesená",K350,0)</f>
        <v>0</v>
      </c>
      <c r="BH350" s="225">
        <f>IF(O350="sníž. přenesená",K350,0)</f>
        <v>0</v>
      </c>
      <c r="BI350" s="225">
        <f>IF(O350="nulová",K350,0)</f>
        <v>0</v>
      </c>
      <c r="BJ350" s="24" t="s">
        <v>81</v>
      </c>
      <c r="BK350" s="225">
        <f>ROUND(P350*H350,2)</f>
        <v>197550</v>
      </c>
      <c r="BL350" s="24" t="s">
        <v>160</v>
      </c>
      <c r="BM350" s="24" t="s">
        <v>582</v>
      </c>
    </row>
    <row r="351" s="12" customFormat="1">
      <c r="B351" s="226"/>
      <c r="C351" s="227"/>
      <c r="D351" s="228" t="s">
        <v>163</v>
      </c>
      <c r="E351" s="229" t="s">
        <v>22</v>
      </c>
      <c r="F351" s="230" t="s">
        <v>583</v>
      </c>
      <c r="G351" s="227"/>
      <c r="H351" s="231">
        <v>395.10000000000002</v>
      </c>
      <c r="I351" s="227"/>
      <c r="J351" s="227"/>
      <c r="K351" s="227"/>
      <c r="L351" s="227"/>
      <c r="M351" s="232"/>
      <c r="N351" s="233"/>
      <c r="O351" s="234"/>
      <c r="P351" s="234"/>
      <c r="Q351" s="234"/>
      <c r="R351" s="234"/>
      <c r="S351" s="234"/>
      <c r="T351" s="234"/>
      <c r="U351" s="234"/>
      <c r="V351" s="234"/>
      <c r="W351" s="234"/>
      <c r="X351" s="235"/>
      <c r="AT351" s="236" t="s">
        <v>163</v>
      </c>
      <c r="AU351" s="236" t="s">
        <v>83</v>
      </c>
      <c r="AV351" s="12" t="s">
        <v>83</v>
      </c>
      <c r="AW351" s="12" t="s">
        <v>7</v>
      </c>
      <c r="AX351" s="12" t="s">
        <v>81</v>
      </c>
      <c r="AY351" s="236" t="s">
        <v>152</v>
      </c>
    </row>
    <row r="352" s="1" customFormat="1" ht="25.5" customHeight="1">
      <c r="B352" s="40"/>
      <c r="C352" s="215" t="s">
        <v>584</v>
      </c>
      <c r="D352" s="215" t="s">
        <v>156</v>
      </c>
      <c r="E352" s="216" t="s">
        <v>585</v>
      </c>
      <c r="F352" s="217" t="s">
        <v>586</v>
      </c>
      <c r="G352" s="218" t="s">
        <v>176</v>
      </c>
      <c r="H352" s="219">
        <v>22</v>
      </c>
      <c r="I352" s="220">
        <v>134.78999999999999</v>
      </c>
      <c r="J352" s="220">
        <v>50.210000000000008</v>
      </c>
      <c r="K352" s="220">
        <f>ROUND(P352*H352,2)</f>
        <v>4070</v>
      </c>
      <c r="L352" s="217" t="s">
        <v>22</v>
      </c>
      <c r="M352" s="66"/>
      <c r="N352" s="221" t="s">
        <v>22</v>
      </c>
      <c r="O352" s="222" t="s">
        <v>43</v>
      </c>
      <c r="P352" s="157">
        <f>I352+J352</f>
        <v>185</v>
      </c>
      <c r="Q352" s="157">
        <f>ROUND(I352*H352,2)</f>
        <v>2965.3800000000001</v>
      </c>
      <c r="R352" s="157">
        <f>ROUND(J352*H352,2)</f>
        <v>1104.6199999999999</v>
      </c>
      <c r="S352" s="223">
        <v>0.23400000000000001</v>
      </c>
      <c r="T352" s="223">
        <f>S352*H352</f>
        <v>5.1480000000000006</v>
      </c>
      <c r="U352" s="223">
        <v>0.14079</v>
      </c>
      <c r="V352" s="223">
        <f>U352*H352</f>
        <v>3.0973799999999998</v>
      </c>
      <c r="W352" s="223">
        <v>0</v>
      </c>
      <c r="X352" s="224">
        <f>W352*H352</f>
        <v>0</v>
      </c>
      <c r="AR352" s="24" t="s">
        <v>160</v>
      </c>
      <c r="AT352" s="24" t="s">
        <v>156</v>
      </c>
      <c r="AU352" s="24" t="s">
        <v>83</v>
      </c>
      <c r="AY352" s="24" t="s">
        <v>152</v>
      </c>
      <c r="BE352" s="225">
        <f>IF(O352="základní",K352,0)</f>
        <v>4070</v>
      </c>
      <c r="BF352" s="225">
        <f>IF(O352="snížená",K352,0)</f>
        <v>0</v>
      </c>
      <c r="BG352" s="225">
        <f>IF(O352="zákl. přenesená",K352,0)</f>
        <v>0</v>
      </c>
      <c r="BH352" s="225">
        <f>IF(O352="sníž. přenesená",K352,0)</f>
        <v>0</v>
      </c>
      <c r="BI352" s="225">
        <f>IF(O352="nulová",K352,0)</f>
        <v>0</v>
      </c>
      <c r="BJ352" s="24" t="s">
        <v>81</v>
      </c>
      <c r="BK352" s="225">
        <f>ROUND(P352*H352,2)</f>
        <v>4070</v>
      </c>
      <c r="BL352" s="24" t="s">
        <v>160</v>
      </c>
      <c r="BM352" s="24" t="s">
        <v>587</v>
      </c>
    </row>
    <row r="353" s="13" customFormat="1">
      <c r="B353" s="246"/>
      <c r="C353" s="247"/>
      <c r="D353" s="228" t="s">
        <v>163</v>
      </c>
      <c r="E353" s="248" t="s">
        <v>22</v>
      </c>
      <c r="F353" s="249" t="s">
        <v>588</v>
      </c>
      <c r="G353" s="247"/>
      <c r="H353" s="248" t="s">
        <v>22</v>
      </c>
      <c r="I353" s="247"/>
      <c r="J353" s="247"/>
      <c r="K353" s="247"/>
      <c r="L353" s="247"/>
      <c r="M353" s="250"/>
      <c r="N353" s="251"/>
      <c r="O353" s="252"/>
      <c r="P353" s="252"/>
      <c r="Q353" s="252"/>
      <c r="R353" s="252"/>
      <c r="S353" s="252"/>
      <c r="T353" s="252"/>
      <c r="U353" s="252"/>
      <c r="V353" s="252"/>
      <c r="W353" s="252"/>
      <c r="X353" s="253"/>
      <c r="AT353" s="254" t="s">
        <v>163</v>
      </c>
      <c r="AU353" s="254" t="s">
        <v>83</v>
      </c>
      <c r="AV353" s="13" t="s">
        <v>81</v>
      </c>
      <c r="AW353" s="13" t="s">
        <v>7</v>
      </c>
      <c r="AX353" s="13" t="s">
        <v>74</v>
      </c>
      <c r="AY353" s="254" t="s">
        <v>152</v>
      </c>
    </row>
    <row r="354" s="12" customFormat="1">
      <c r="B354" s="226"/>
      <c r="C354" s="227"/>
      <c r="D354" s="228" t="s">
        <v>163</v>
      </c>
      <c r="E354" s="229" t="s">
        <v>22</v>
      </c>
      <c r="F354" s="230" t="s">
        <v>193</v>
      </c>
      <c r="G354" s="227"/>
      <c r="H354" s="231">
        <v>8</v>
      </c>
      <c r="I354" s="227"/>
      <c r="J354" s="227"/>
      <c r="K354" s="227"/>
      <c r="L354" s="227"/>
      <c r="M354" s="232"/>
      <c r="N354" s="233"/>
      <c r="O354" s="234"/>
      <c r="P354" s="234"/>
      <c r="Q354" s="234"/>
      <c r="R354" s="234"/>
      <c r="S354" s="234"/>
      <c r="T354" s="234"/>
      <c r="U354" s="234"/>
      <c r="V354" s="234"/>
      <c r="W354" s="234"/>
      <c r="X354" s="235"/>
      <c r="AT354" s="236" t="s">
        <v>163</v>
      </c>
      <c r="AU354" s="236" t="s">
        <v>83</v>
      </c>
      <c r="AV354" s="12" t="s">
        <v>83</v>
      </c>
      <c r="AW354" s="12" t="s">
        <v>7</v>
      </c>
      <c r="AX354" s="12" t="s">
        <v>74</v>
      </c>
      <c r="AY354" s="236" t="s">
        <v>152</v>
      </c>
    </row>
    <row r="355" s="13" customFormat="1">
      <c r="B355" s="246"/>
      <c r="C355" s="247"/>
      <c r="D355" s="228" t="s">
        <v>163</v>
      </c>
      <c r="E355" s="248" t="s">
        <v>22</v>
      </c>
      <c r="F355" s="249" t="s">
        <v>589</v>
      </c>
      <c r="G355" s="247"/>
      <c r="H355" s="248" t="s">
        <v>22</v>
      </c>
      <c r="I355" s="247"/>
      <c r="J355" s="247"/>
      <c r="K355" s="247"/>
      <c r="L355" s="247"/>
      <c r="M355" s="250"/>
      <c r="N355" s="251"/>
      <c r="O355" s="252"/>
      <c r="P355" s="252"/>
      <c r="Q355" s="252"/>
      <c r="R355" s="252"/>
      <c r="S355" s="252"/>
      <c r="T355" s="252"/>
      <c r="U355" s="252"/>
      <c r="V355" s="252"/>
      <c r="W355" s="252"/>
      <c r="X355" s="253"/>
      <c r="AT355" s="254" t="s">
        <v>163</v>
      </c>
      <c r="AU355" s="254" t="s">
        <v>83</v>
      </c>
      <c r="AV355" s="13" t="s">
        <v>81</v>
      </c>
      <c r="AW355" s="13" t="s">
        <v>7</v>
      </c>
      <c r="AX355" s="13" t="s">
        <v>74</v>
      </c>
      <c r="AY355" s="254" t="s">
        <v>152</v>
      </c>
    </row>
    <row r="356" s="12" customFormat="1">
      <c r="B356" s="226"/>
      <c r="C356" s="227"/>
      <c r="D356" s="228" t="s">
        <v>163</v>
      </c>
      <c r="E356" s="229" t="s">
        <v>22</v>
      </c>
      <c r="F356" s="230" t="s">
        <v>250</v>
      </c>
      <c r="G356" s="227"/>
      <c r="H356" s="231">
        <v>14</v>
      </c>
      <c r="I356" s="227"/>
      <c r="J356" s="227"/>
      <c r="K356" s="227"/>
      <c r="L356" s="227"/>
      <c r="M356" s="232"/>
      <c r="N356" s="233"/>
      <c r="O356" s="234"/>
      <c r="P356" s="234"/>
      <c r="Q356" s="234"/>
      <c r="R356" s="234"/>
      <c r="S356" s="234"/>
      <c r="T356" s="234"/>
      <c r="U356" s="234"/>
      <c r="V356" s="234"/>
      <c r="W356" s="234"/>
      <c r="X356" s="235"/>
      <c r="AT356" s="236" t="s">
        <v>163</v>
      </c>
      <c r="AU356" s="236" t="s">
        <v>83</v>
      </c>
      <c r="AV356" s="12" t="s">
        <v>83</v>
      </c>
      <c r="AW356" s="12" t="s">
        <v>7</v>
      </c>
      <c r="AX356" s="12" t="s">
        <v>74</v>
      </c>
      <c r="AY356" s="236" t="s">
        <v>152</v>
      </c>
    </row>
    <row r="357" s="14" customFormat="1">
      <c r="B357" s="255"/>
      <c r="C357" s="256"/>
      <c r="D357" s="228" t="s">
        <v>163</v>
      </c>
      <c r="E357" s="257" t="s">
        <v>22</v>
      </c>
      <c r="F357" s="258" t="s">
        <v>226</v>
      </c>
      <c r="G357" s="256"/>
      <c r="H357" s="259">
        <v>22</v>
      </c>
      <c r="I357" s="256"/>
      <c r="J357" s="256"/>
      <c r="K357" s="256"/>
      <c r="L357" s="256"/>
      <c r="M357" s="260"/>
      <c r="N357" s="261"/>
      <c r="O357" s="262"/>
      <c r="P357" s="262"/>
      <c r="Q357" s="262"/>
      <c r="R357" s="262"/>
      <c r="S357" s="262"/>
      <c r="T357" s="262"/>
      <c r="U357" s="262"/>
      <c r="V357" s="262"/>
      <c r="W357" s="262"/>
      <c r="X357" s="263"/>
      <c r="AT357" s="264" t="s">
        <v>163</v>
      </c>
      <c r="AU357" s="264" t="s">
        <v>83</v>
      </c>
      <c r="AV357" s="14" t="s">
        <v>160</v>
      </c>
      <c r="AW357" s="14" t="s">
        <v>7</v>
      </c>
      <c r="AX357" s="14" t="s">
        <v>81</v>
      </c>
      <c r="AY357" s="264" t="s">
        <v>152</v>
      </c>
    </row>
    <row r="358" s="1" customFormat="1" ht="16.5" customHeight="1">
      <c r="B358" s="40"/>
      <c r="C358" s="237" t="s">
        <v>590</v>
      </c>
      <c r="D358" s="237" t="s">
        <v>188</v>
      </c>
      <c r="E358" s="238" t="s">
        <v>591</v>
      </c>
      <c r="F358" s="239" t="s">
        <v>592</v>
      </c>
      <c r="G358" s="240" t="s">
        <v>176</v>
      </c>
      <c r="H358" s="241">
        <v>22.440000000000001</v>
      </c>
      <c r="I358" s="242">
        <v>339</v>
      </c>
      <c r="J358" s="243"/>
      <c r="K358" s="242">
        <f>ROUND(P358*H358,2)</f>
        <v>7607.1599999999999</v>
      </c>
      <c r="L358" s="239" t="s">
        <v>22</v>
      </c>
      <c r="M358" s="244"/>
      <c r="N358" s="245" t="s">
        <v>22</v>
      </c>
      <c r="O358" s="222" t="s">
        <v>43</v>
      </c>
      <c r="P358" s="157">
        <f>I358+J358</f>
        <v>339</v>
      </c>
      <c r="Q358" s="157">
        <f>ROUND(I358*H358,2)</f>
        <v>7607.1599999999999</v>
      </c>
      <c r="R358" s="157">
        <f>ROUND(J358*H358,2)</f>
        <v>0</v>
      </c>
      <c r="S358" s="223">
        <v>0</v>
      </c>
      <c r="T358" s="223">
        <f>S358*H358</f>
        <v>0</v>
      </c>
      <c r="U358" s="223">
        <v>0.065000000000000002</v>
      </c>
      <c r="V358" s="223">
        <f>U358*H358</f>
        <v>1.4586000000000001</v>
      </c>
      <c r="W358" s="223">
        <v>0</v>
      </c>
      <c r="X358" s="224">
        <f>W358*H358</f>
        <v>0</v>
      </c>
      <c r="AR358" s="24" t="s">
        <v>193</v>
      </c>
      <c r="AT358" s="24" t="s">
        <v>188</v>
      </c>
      <c r="AU358" s="24" t="s">
        <v>83</v>
      </c>
      <c r="AY358" s="24" t="s">
        <v>152</v>
      </c>
      <c r="BE358" s="225">
        <f>IF(O358="základní",K358,0)</f>
        <v>7607.1599999999999</v>
      </c>
      <c r="BF358" s="225">
        <f>IF(O358="snížená",K358,0)</f>
        <v>0</v>
      </c>
      <c r="BG358" s="225">
        <f>IF(O358="zákl. přenesená",K358,0)</f>
        <v>0</v>
      </c>
      <c r="BH358" s="225">
        <f>IF(O358="sníž. přenesená",K358,0)</f>
        <v>0</v>
      </c>
      <c r="BI358" s="225">
        <f>IF(O358="nulová",K358,0)</f>
        <v>0</v>
      </c>
      <c r="BJ358" s="24" t="s">
        <v>81</v>
      </c>
      <c r="BK358" s="225">
        <f>ROUND(P358*H358,2)</f>
        <v>7607.1599999999999</v>
      </c>
      <c r="BL358" s="24" t="s">
        <v>160</v>
      </c>
      <c r="BM358" s="24" t="s">
        <v>593</v>
      </c>
    </row>
    <row r="359" s="12" customFormat="1">
      <c r="B359" s="226"/>
      <c r="C359" s="227"/>
      <c r="D359" s="228" t="s">
        <v>163</v>
      </c>
      <c r="E359" s="229" t="s">
        <v>22</v>
      </c>
      <c r="F359" s="230" t="s">
        <v>594</v>
      </c>
      <c r="G359" s="227"/>
      <c r="H359" s="231">
        <v>22.440000000000001</v>
      </c>
      <c r="I359" s="227"/>
      <c r="J359" s="227"/>
      <c r="K359" s="227"/>
      <c r="L359" s="227"/>
      <c r="M359" s="232"/>
      <c r="N359" s="233"/>
      <c r="O359" s="234"/>
      <c r="P359" s="234"/>
      <c r="Q359" s="234"/>
      <c r="R359" s="234"/>
      <c r="S359" s="234"/>
      <c r="T359" s="234"/>
      <c r="U359" s="234"/>
      <c r="V359" s="234"/>
      <c r="W359" s="234"/>
      <c r="X359" s="235"/>
      <c r="AT359" s="236" t="s">
        <v>163</v>
      </c>
      <c r="AU359" s="236" t="s">
        <v>83</v>
      </c>
      <c r="AV359" s="12" t="s">
        <v>83</v>
      </c>
      <c r="AW359" s="12" t="s">
        <v>7</v>
      </c>
      <c r="AX359" s="12" t="s">
        <v>81</v>
      </c>
      <c r="AY359" s="236" t="s">
        <v>152</v>
      </c>
    </row>
    <row r="360" s="1" customFormat="1" ht="16.5" customHeight="1">
      <c r="B360" s="40"/>
      <c r="C360" s="215" t="s">
        <v>595</v>
      </c>
      <c r="D360" s="215" t="s">
        <v>156</v>
      </c>
      <c r="E360" s="216" t="s">
        <v>596</v>
      </c>
      <c r="F360" s="217" t="s">
        <v>597</v>
      </c>
      <c r="G360" s="218" t="s">
        <v>176</v>
      </c>
      <c r="H360" s="219">
        <v>41.5</v>
      </c>
      <c r="I360" s="220">
        <v>5.7699999999999996</v>
      </c>
      <c r="J360" s="220">
        <v>44.030000000000001</v>
      </c>
      <c r="K360" s="220">
        <f>ROUND(P360*H360,2)</f>
        <v>2066.6999999999998</v>
      </c>
      <c r="L360" s="217" t="s">
        <v>22</v>
      </c>
      <c r="M360" s="66"/>
      <c r="N360" s="221" t="s">
        <v>22</v>
      </c>
      <c r="O360" s="222" t="s">
        <v>43</v>
      </c>
      <c r="P360" s="157">
        <f>I360+J360</f>
        <v>49.799999999999997</v>
      </c>
      <c r="Q360" s="157">
        <f>ROUND(I360*H360,2)</f>
        <v>239.46000000000001</v>
      </c>
      <c r="R360" s="157">
        <f>ROUND(J360*H360,2)</f>
        <v>1827.25</v>
      </c>
      <c r="S360" s="223">
        <v>0.11500000000000001</v>
      </c>
      <c r="T360" s="223">
        <f>S360*H360</f>
        <v>4.7725</v>
      </c>
      <c r="U360" s="223">
        <v>0</v>
      </c>
      <c r="V360" s="223">
        <f>U360*H360</f>
        <v>0</v>
      </c>
      <c r="W360" s="223">
        <v>0</v>
      </c>
      <c r="X360" s="224">
        <f>W360*H360</f>
        <v>0</v>
      </c>
      <c r="AR360" s="24" t="s">
        <v>160</v>
      </c>
      <c r="AT360" s="24" t="s">
        <v>156</v>
      </c>
      <c r="AU360" s="24" t="s">
        <v>83</v>
      </c>
      <c r="AY360" s="24" t="s">
        <v>152</v>
      </c>
      <c r="BE360" s="225">
        <f>IF(O360="základní",K360,0)</f>
        <v>2066.6999999999998</v>
      </c>
      <c r="BF360" s="225">
        <f>IF(O360="snížená",K360,0)</f>
        <v>0</v>
      </c>
      <c r="BG360" s="225">
        <f>IF(O360="zákl. přenesená",K360,0)</f>
        <v>0</v>
      </c>
      <c r="BH360" s="225">
        <f>IF(O360="sníž. přenesená",K360,0)</f>
        <v>0</v>
      </c>
      <c r="BI360" s="225">
        <f>IF(O360="nulová",K360,0)</f>
        <v>0</v>
      </c>
      <c r="BJ360" s="24" t="s">
        <v>81</v>
      </c>
      <c r="BK360" s="225">
        <f>ROUND(P360*H360,2)</f>
        <v>2066.6999999999998</v>
      </c>
      <c r="BL360" s="24" t="s">
        <v>160</v>
      </c>
      <c r="BM360" s="24" t="s">
        <v>598</v>
      </c>
    </row>
    <row r="361" s="12" customFormat="1">
      <c r="B361" s="226"/>
      <c r="C361" s="227"/>
      <c r="D361" s="228" t="s">
        <v>163</v>
      </c>
      <c r="E361" s="229" t="s">
        <v>22</v>
      </c>
      <c r="F361" s="230" t="s">
        <v>599</v>
      </c>
      <c r="G361" s="227"/>
      <c r="H361" s="231">
        <v>41.5</v>
      </c>
      <c r="I361" s="227"/>
      <c r="J361" s="227"/>
      <c r="K361" s="227"/>
      <c r="L361" s="227"/>
      <c r="M361" s="232"/>
      <c r="N361" s="233"/>
      <c r="O361" s="234"/>
      <c r="P361" s="234"/>
      <c r="Q361" s="234"/>
      <c r="R361" s="234"/>
      <c r="S361" s="234"/>
      <c r="T361" s="234"/>
      <c r="U361" s="234"/>
      <c r="V361" s="234"/>
      <c r="W361" s="234"/>
      <c r="X361" s="235"/>
      <c r="AT361" s="236" t="s">
        <v>163</v>
      </c>
      <c r="AU361" s="236" t="s">
        <v>83</v>
      </c>
      <c r="AV361" s="12" t="s">
        <v>83</v>
      </c>
      <c r="AW361" s="12" t="s">
        <v>7</v>
      </c>
      <c r="AX361" s="12" t="s">
        <v>81</v>
      </c>
      <c r="AY361" s="236" t="s">
        <v>152</v>
      </c>
    </row>
    <row r="362" s="1" customFormat="1" ht="25.5" customHeight="1">
      <c r="B362" s="40"/>
      <c r="C362" s="215" t="s">
        <v>600</v>
      </c>
      <c r="D362" s="215" t="s">
        <v>156</v>
      </c>
      <c r="E362" s="216" t="s">
        <v>601</v>
      </c>
      <c r="F362" s="217" t="s">
        <v>602</v>
      </c>
      <c r="G362" s="218" t="s">
        <v>176</v>
      </c>
      <c r="H362" s="219">
        <v>10.300000000000001</v>
      </c>
      <c r="I362" s="220">
        <v>268.50999999999999</v>
      </c>
      <c r="J362" s="220">
        <v>52.79000000000002</v>
      </c>
      <c r="K362" s="220">
        <f>ROUND(P362*H362,2)</f>
        <v>3309.3899999999999</v>
      </c>
      <c r="L362" s="217" t="s">
        <v>603</v>
      </c>
      <c r="M362" s="66"/>
      <c r="N362" s="221" t="s">
        <v>22</v>
      </c>
      <c r="O362" s="222" t="s">
        <v>43</v>
      </c>
      <c r="P362" s="157">
        <f>I362+J362</f>
        <v>321.30000000000001</v>
      </c>
      <c r="Q362" s="157">
        <f>ROUND(I362*H362,2)</f>
        <v>2765.6500000000001</v>
      </c>
      <c r="R362" s="157">
        <f>ROUND(J362*H362,2)</f>
        <v>543.74000000000001</v>
      </c>
      <c r="S362" s="223">
        <v>0.26900000000000002</v>
      </c>
      <c r="T362" s="223">
        <f>S362*H362</f>
        <v>2.7707000000000002</v>
      </c>
      <c r="U362" s="223">
        <v>0.29221000000000003</v>
      </c>
      <c r="V362" s="223">
        <f>U362*H362</f>
        <v>3.0097630000000004</v>
      </c>
      <c r="W362" s="223">
        <v>0</v>
      </c>
      <c r="X362" s="224">
        <f>W362*H362</f>
        <v>0</v>
      </c>
      <c r="AR362" s="24" t="s">
        <v>160</v>
      </c>
      <c r="AT362" s="24" t="s">
        <v>156</v>
      </c>
      <c r="AU362" s="24" t="s">
        <v>83</v>
      </c>
      <c r="AY362" s="24" t="s">
        <v>152</v>
      </c>
      <c r="BE362" s="225">
        <f>IF(O362="základní",K362,0)</f>
        <v>3309.3899999999999</v>
      </c>
      <c r="BF362" s="225">
        <f>IF(O362="snížená",K362,0)</f>
        <v>0</v>
      </c>
      <c r="BG362" s="225">
        <f>IF(O362="zákl. přenesená",K362,0)</f>
        <v>0</v>
      </c>
      <c r="BH362" s="225">
        <f>IF(O362="sníž. přenesená",K362,0)</f>
        <v>0</v>
      </c>
      <c r="BI362" s="225">
        <f>IF(O362="nulová",K362,0)</f>
        <v>0</v>
      </c>
      <c r="BJ362" s="24" t="s">
        <v>81</v>
      </c>
      <c r="BK362" s="225">
        <f>ROUND(P362*H362,2)</f>
        <v>3309.3899999999999</v>
      </c>
      <c r="BL362" s="24" t="s">
        <v>160</v>
      </c>
      <c r="BM362" s="24" t="s">
        <v>604</v>
      </c>
    </row>
    <row r="363" s="12" customFormat="1">
      <c r="B363" s="226"/>
      <c r="C363" s="227"/>
      <c r="D363" s="228" t="s">
        <v>163</v>
      </c>
      <c r="E363" s="229" t="s">
        <v>22</v>
      </c>
      <c r="F363" s="230" t="s">
        <v>605</v>
      </c>
      <c r="G363" s="227"/>
      <c r="H363" s="231">
        <v>10.300000000000001</v>
      </c>
      <c r="I363" s="227"/>
      <c r="J363" s="227"/>
      <c r="K363" s="227"/>
      <c r="L363" s="227"/>
      <c r="M363" s="232"/>
      <c r="N363" s="233"/>
      <c r="O363" s="234"/>
      <c r="P363" s="234"/>
      <c r="Q363" s="234"/>
      <c r="R363" s="234"/>
      <c r="S363" s="234"/>
      <c r="T363" s="234"/>
      <c r="U363" s="234"/>
      <c r="V363" s="234"/>
      <c r="W363" s="234"/>
      <c r="X363" s="235"/>
      <c r="AT363" s="236" t="s">
        <v>163</v>
      </c>
      <c r="AU363" s="236" t="s">
        <v>83</v>
      </c>
      <c r="AV363" s="12" t="s">
        <v>83</v>
      </c>
      <c r="AW363" s="12" t="s">
        <v>7</v>
      </c>
      <c r="AX363" s="12" t="s">
        <v>81</v>
      </c>
      <c r="AY363" s="236" t="s">
        <v>152</v>
      </c>
    </row>
    <row r="364" s="1" customFormat="1" ht="38.25" customHeight="1">
      <c r="B364" s="40"/>
      <c r="C364" s="237" t="s">
        <v>606</v>
      </c>
      <c r="D364" s="237" t="s">
        <v>188</v>
      </c>
      <c r="E364" s="238" t="s">
        <v>607</v>
      </c>
      <c r="F364" s="239" t="s">
        <v>608</v>
      </c>
      <c r="G364" s="240" t="s">
        <v>306</v>
      </c>
      <c r="H364" s="241">
        <v>10.300000000000001</v>
      </c>
      <c r="I364" s="242">
        <v>898.20000000000005</v>
      </c>
      <c r="J364" s="243"/>
      <c r="K364" s="242">
        <f>ROUND(P364*H364,2)</f>
        <v>9251.4599999999991</v>
      </c>
      <c r="L364" s="239" t="s">
        <v>603</v>
      </c>
      <c r="M364" s="244"/>
      <c r="N364" s="245" t="s">
        <v>22</v>
      </c>
      <c r="O364" s="222" t="s">
        <v>43</v>
      </c>
      <c r="P364" s="157">
        <f>I364+J364</f>
        <v>898.20000000000005</v>
      </c>
      <c r="Q364" s="157">
        <f>ROUND(I364*H364,2)</f>
        <v>9251.4599999999991</v>
      </c>
      <c r="R364" s="157">
        <f>ROUND(J364*H364,2)</f>
        <v>0</v>
      </c>
      <c r="S364" s="223">
        <v>0</v>
      </c>
      <c r="T364" s="223">
        <f>S364*H364</f>
        <v>0</v>
      </c>
      <c r="U364" s="223">
        <v>0.015400000000000001</v>
      </c>
      <c r="V364" s="223">
        <f>U364*H364</f>
        <v>0.15862000000000001</v>
      </c>
      <c r="W364" s="223">
        <v>0</v>
      </c>
      <c r="X364" s="224">
        <f>W364*H364</f>
        <v>0</v>
      </c>
      <c r="AR364" s="24" t="s">
        <v>193</v>
      </c>
      <c r="AT364" s="24" t="s">
        <v>188</v>
      </c>
      <c r="AU364" s="24" t="s">
        <v>83</v>
      </c>
      <c r="AY364" s="24" t="s">
        <v>152</v>
      </c>
      <c r="BE364" s="225">
        <f>IF(O364="základní",K364,0)</f>
        <v>9251.4599999999991</v>
      </c>
      <c r="BF364" s="225">
        <f>IF(O364="snížená",K364,0)</f>
        <v>0</v>
      </c>
      <c r="BG364" s="225">
        <f>IF(O364="zákl. přenesená",K364,0)</f>
        <v>0</v>
      </c>
      <c r="BH364" s="225">
        <f>IF(O364="sníž. přenesená",K364,0)</f>
        <v>0</v>
      </c>
      <c r="BI364" s="225">
        <f>IF(O364="nulová",K364,0)</f>
        <v>0</v>
      </c>
      <c r="BJ364" s="24" t="s">
        <v>81</v>
      </c>
      <c r="BK364" s="225">
        <f>ROUND(P364*H364,2)</f>
        <v>9251.4599999999991</v>
      </c>
      <c r="BL364" s="24" t="s">
        <v>160</v>
      </c>
      <c r="BM364" s="24" t="s">
        <v>609</v>
      </c>
    </row>
    <row r="365" s="12" customFormat="1">
      <c r="B365" s="226"/>
      <c r="C365" s="227"/>
      <c r="D365" s="228" t="s">
        <v>163</v>
      </c>
      <c r="E365" s="229" t="s">
        <v>22</v>
      </c>
      <c r="F365" s="230" t="s">
        <v>605</v>
      </c>
      <c r="G365" s="227"/>
      <c r="H365" s="231">
        <v>10.300000000000001</v>
      </c>
      <c r="I365" s="227"/>
      <c r="J365" s="227"/>
      <c r="K365" s="227"/>
      <c r="L365" s="227"/>
      <c r="M365" s="232"/>
      <c r="N365" s="233"/>
      <c r="O365" s="234"/>
      <c r="P365" s="234"/>
      <c r="Q365" s="234"/>
      <c r="R365" s="234"/>
      <c r="S365" s="234"/>
      <c r="T365" s="234"/>
      <c r="U365" s="234"/>
      <c r="V365" s="234"/>
      <c r="W365" s="234"/>
      <c r="X365" s="235"/>
      <c r="AT365" s="236" t="s">
        <v>163</v>
      </c>
      <c r="AU365" s="236" t="s">
        <v>83</v>
      </c>
      <c r="AV365" s="12" t="s">
        <v>83</v>
      </c>
      <c r="AW365" s="12" t="s">
        <v>7</v>
      </c>
      <c r="AX365" s="12" t="s">
        <v>81</v>
      </c>
      <c r="AY365" s="236" t="s">
        <v>152</v>
      </c>
    </row>
    <row r="366" s="1" customFormat="1" ht="38.25" customHeight="1">
      <c r="B366" s="40"/>
      <c r="C366" s="237" t="s">
        <v>610</v>
      </c>
      <c r="D366" s="237" t="s">
        <v>188</v>
      </c>
      <c r="E366" s="238" t="s">
        <v>611</v>
      </c>
      <c r="F366" s="239" t="s">
        <v>612</v>
      </c>
      <c r="G366" s="240" t="s">
        <v>306</v>
      </c>
      <c r="H366" s="241">
        <v>20.600000000000001</v>
      </c>
      <c r="I366" s="242">
        <v>514.79999999999995</v>
      </c>
      <c r="J366" s="243"/>
      <c r="K366" s="242">
        <f>ROUND(P366*H366,2)</f>
        <v>10604.879999999999</v>
      </c>
      <c r="L366" s="239" t="s">
        <v>603</v>
      </c>
      <c r="M366" s="244"/>
      <c r="N366" s="245" t="s">
        <v>22</v>
      </c>
      <c r="O366" s="222" t="s">
        <v>43</v>
      </c>
      <c r="P366" s="157">
        <f>I366+J366</f>
        <v>514.79999999999995</v>
      </c>
      <c r="Q366" s="157">
        <f>ROUND(I366*H366,2)</f>
        <v>10604.879999999999</v>
      </c>
      <c r="R366" s="157">
        <f>ROUND(J366*H366,2)</f>
        <v>0</v>
      </c>
      <c r="S366" s="223">
        <v>0</v>
      </c>
      <c r="T366" s="223">
        <f>S366*H366</f>
        <v>0</v>
      </c>
      <c r="U366" s="223">
        <v>0.0028999999999999998</v>
      </c>
      <c r="V366" s="223">
        <f>U366*H366</f>
        <v>0.059740000000000001</v>
      </c>
      <c r="W366" s="223">
        <v>0</v>
      </c>
      <c r="X366" s="224">
        <f>W366*H366</f>
        <v>0</v>
      </c>
      <c r="AR366" s="24" t="s">
        <v>193</v>
      </c>
      <c r="AT366" s="24" t="s">
        <v>188</v>
      </c>
      <c r="AU366" s="24" t="s">
        <v>83</v>
      </c>
      <c r="AY366" s="24" t="s">
        <v>152</v>
      </c>
      <c r="BE366" s="225">
        <f>IF(O366="základní",K366,0)</f>
        <v>10604.879999999999</v>
      </c>
      <c r="BF366" s="225">
        <f>IF(O366="snížená",K366,0)</f>
        <v>0</v>
      </c>
      <c r="BG366" s="225">
        <f>IF(O366="zákl. přenesená",K366,0)</f>
        <v>0</v>
      </c>
      <c r="BH366" s="225">
        <f>IF(O366="sníž. přenesená",K366,0)</f>
        <v>0</v>
      </c>
      <c r="BI366" s="225">
        <f>IF(O366="nulová",K366,0)</f>
        <v>0</v>
      </c>
      <c r="BJ366" s="24" t="s">
        <v>81</v>
      </c>
      <c r="BK366" s="225">
        <f>ROUND(P366*H366,2)</f>
        <v>10604.879999999999</v>
      </c>
      <c r="BL366" s="24" t="s">
        <v>160</v>
      </c>
      <c r="BM366" s="24" t="s">
        <v>613</v>
      </c>
    </row>
    <row r="367" s="12" customFormat="1">
      <c r="B367" s="226"/>
      <c r="C367" s="227"/>
      <c r="D367" s="228" t="s">
        <v>163</v>
      </c>
      <c r="E367" s="229" t="s">
        <v>22</v>
      </c>
      <c r="F367" s="230" t="s">
        <v>614</v>
      </c>
      <c r="G367" s="227"/>
      <c r="H367" s="231">
        <v>20.600000000000001</v>
      </c>
      <c r="I367" s="227"/>
      <c r="J367" s="227"/>
      <c r="K367" s="227"/>
      <c r="L367" s="227"/>
      <c r="M367" s="232"/>
      <c r="N367" s="233"/>
      <c r="O367" s="234"/>
      <c r="P367" s="234"/>
      <c r="Q367" s="234"/>
      <c r="R367" s="234"/>
      <c r="S367" s="234"/>
      <c r="T367" s="234"/>
      <c r="U367" s="234"/>
      <c r="V367" s="234"/>
      <c r="W367" s="234"/>
      <c r="X367" s="235"/>
      <c r="AT367" s="236" t="s">
        <v>163</v>
      </c>
      <c r="AU367" s="236" t="s">
        <v>83</v>
      </c>
      <c r="AV367" s="12" t="s">
        <v>83</v>
      </c>
      <c r="AW367" s="12" t="s">
        <v>7</v>
      </c>
      <c r="AX367" s="12" t="s">
        <v>81</v>
      </c>
      <c r="AY367" s="236" t="s">
        <v>152</v>
      </c>
    </row>
    <row r="368" s="1" customFormat="1" ht="38.25" customHeight="1">
      <c r="B368" s="40"/>
      <c r="C368" s="237" t="s">
        <v>615</v>
      </c>
      <c r="D368" s="237" t="s">
        <v>188</v>
      </c>
      <c r="E368" s="238" t="s">
        <v>616</v>
      </c>
      <c r="F368" s="239" t="s">
        <v>617</v>
      </c>
      <c r="G368" s="240" t="s">
        <v>306</v>
      </c>
      <c r="H368" s="241">
        <v>3</v>
      </c>
      <c r="I368" s="242">
        <v>2439</v>
      </c>
      <c r="J368" s="243"/>
      <c r="K368" s="242">
        <f>ROUND(P368*H368,2)</f>
        <v>7317</v>
      </c>
      <c r="L368" s="239" t="s">
        <v>603</v>
      </c>
      <c r="M368" s="244"/>
      <c r="N368" s="245" t="s">
        <v>22</v>
      </c>
      <c r="O368" s="222" t="s">
        <v>43</v>
      </c>
      <c r="P368" s="157">
        <f>I368+J368</f>
        <v>2439</v>
      </c>
      <c r="Q368" s="157">
        <f>ROUND(I368*H368,2)</f>
        <v>7317</v>
      </c>
      <c r="R368" s="157">
        <f>ROUND(J368*H368,2)</f>
        <v>0</v>
      </c>
      <c r="S368" s="223">
        <v>0</v>
      </c>
      <c r="T368" s="223">
        <f>S368*H368</f>
        <v>0</v>
      </c>
      <c r="U368" s="223">
        <v>0.014999999999999999</v>
      </c>
      <c r="V368" s="223">
        <f>U368*H368</f>
        <v>0.044999999999999998</v>
      </c>
      <c r="W368" s="223">
        <v>0</v>
      </c>
      <c r="X368" s="224">
        <f>W368*H368</f>
        <v>0</v>
      </c>
      <c r="AR368" s="24" t="s">
        <v>193</v>
      </c>
      <c r="AT368" s="24" t="s">
        <v>188</v>
      </c>
      <c r="AU368" s="24" t="s">
        <v>83</v>
      </c>
      <c r="AY368" s="24" t="s">
        <v>152</v>
      </c>
      <c r="BE368" s="225">
        <f>IF(O368="základní",K368,0)</f>
        <v>7317</v>
      </c>
      <c r="BF368" s="225">
        <f>IF(O368="snížená",K368,0)</f>
        <v>0</v>
      </c>
      <c r="BG368" s="225">
        <f>IF(O368="zákl. přenesená",K368,0)</f>
        <v>0</v>
      </c>
      <c r="BH368" s="225">
        <f>IF(O368="sníž. přenesená",K368,0)</f>
        <v>0</v>
      </c>
      <c r="BI368" s="225">
        <f>IF(O368="nulová",K368,0)</f>
        <v>0</v>
      </c>
      <c r="BJ368" s="24" t="s">
        <v>81</v>
      </c>
      <c r="BK368" s="225">
        <f>ROUND(P368*H368,2)</f>
        <v>7317</v>
      </c>
      <c r="BL368" s="24" t="s">
        <v>160</v>
      </c>
      <c r="BM368" s="24" t="s">
        <v>618</v>
      </c>
    </row>
    <row r="369" s="12" customFormat="1">
      <c r="B369" s="226"/>
      <c r="C369" s="227"/>
      <c r="D369" s="228" t="s">
        <v>163</v>
      </c>
      <c r="E369" s="229" t="s">
        <v>22</v>
      </c>
      <c r="F369" s="230" t="s">
        <v>161</v>
      </c>
      <c r="G369" s="227"/>
      <c r="H369" s="231">
        <v>3</v>
      </c>
      <c r="I369" s="227"/>
      <c r="J369" s="227"/>
      <c r="K369" s="227"/>
      <c r="L369" s="227"/>
      <c r="M369" s="232"/>
      <c r="N369" s="233"/>
      <c r="O369" s="234"/>
      <c r="P369" s="234"/>
      <c r="Q369" s="234"/>
      <c r="R369" s="234"/>
      <c r="S369" s="234"/>
      <c r="T369" s="234"/>
      <c r="U369" s="234"/>
      <c r="V369" s="234"/>
      <c r="W369" s="234"/>
      <c r="X369" s="235"/>
      <c r="AT369" s="236" t="s">
        <v>163</v>
      </c>
      <c r="AU369" s="236" t="s">
        <v>83</v>
      </c>
      <c r="AV369" s="12" t="s">
        <v>83</v>
      </c>
      <c r="AW369" s="12" t="s">
        <v>7</v>
      </c>
      <c r="AX369" s="12" t="s">
        <v>81</v>
      </c>
      <c r="AY369" s="236" t="s">
        <v>152</v>
      </c>
    </row>
    <row r="370" s="1" customFormat="1" ht="38.25" customHeight="1">
      <c r="B370" s="40"/>
      <c r="C370" s="237" t="s">
        <v>619</v>
      </c>
      <c r="D370" s="237" t="s">
        <v>188</v>
      </c>
      <c r="E370" s="238" t="s">
        <v>620</v>
      </c>
      <c r="F370" s="239" t="s">
        <v>621</v>
      </c>
      <c r="G370" s="240" t="s">
        <v>306</v>
      </c>
      <c r="H370" s="241">
        <v>3</v>
      </c>
      <c r="I370" s="242">
        <v>234.90000000000001</v>
      </c>
      <c r="J370" s="243"/>
      <c r="K370" s="242">
        <f>ROUND(P370*H370,2)</f>
        <v>704.70000000000005</v>
      </c>
      <c r="L370" s="239" t="s">
        <v>603</v>
      </c>
      <c r="M370" s="244"/>
      <c r="N370" s="245" t="s">
        <v>22</v>
      </c>
      <c r="O370" s="222" t="s">
        <v>43</v>
      </c>
      <c r="P370" s="157">
        <f>I370+J370</f>
        <v>234.90000000000001</v>
      </c>
      <c r="Q370" s="157">
        <f>ROUND(I370*H370,2)</f>
        <v>704.70000000000005</v>
      </c>
      <c r="R370" s="157">
        <f>ROUND(J370*H370,2)</f>
        <v>0</v>
      </c>
      <c r="S370" s="223">
        <v>0</v>
      </c>
      <c r="T370" s="223">
        <f>S370*H370</f>
        <v>0</v>
      </c>
      <c r="U370" s="223">
        <v>0.0013500000000000001</v>
      </c>
      <c r="V370" s="223">
        <f>U370*H370</f>
        <v>0.0040499999999999998</v>
      </c>
      <c r="W370" s="223">
        <v>0</v>
      </c>
      <c r="X370" s="224">
        <f>W370*H370</f>
        <v>0</v>
      </c>
      <c r="AR370" s="24" t="s">
        <v>193</v>
      </c>
      <c r="AT370" s="24" t="s">
        <v>188</v>
      </c>
      <c r="AU370" s="24" t="s">
        <v>83</v>
      </c>
      <c r="AY370" s="24" t="s">
        <v>152</v>
      </c>
      <c r="BE370" s="225">
        <f>IF(O370="základní",K370,0)</f>
        <v>704.70000000000005</v>
      </c>
      <c r="BF370" s="225">
        <f>IF(O370="snížená",K370,0)</f>
        <v>0</v>
      </c>
      <c r="BG370" s="225">
        <f>IF(O370="zákl. přenesená",K370,0)</f>
        <v>0</v>
      </c>
      <c r="BH370" s="225">
        <f>IF(O370="sníž. přenesená",K370,0)</f>
        <v>0</v>
      </c>
      <c r="BI370" s="225">
        <f>IF(O370="nulová",K370,0)</f>
        <v>0</v>
      </c>
      <c r="BJ370" s="24" t="s">
        <v>81</v>
      </c>
      <c r="BK370" s="225">
        <f>ROUND(P370*H370,2)</f>
        <v>704.70000000000005</v>
      </c>
      <c r="BL370" s="24" t="s">
        <v>160</v>
      </c>
      <c r="BM370" s="24" t="s">
        <v>622</v>
      </c>
    </row>
    <row r="371" s="12" customFormat="1">
      <c r="B371" s="226"/>
      <c r="C371" s="227"/>
      <c r="D371" s="228" t="s">
        <v>163</v>
      </c>
      <c r="E371" s="229" t="s">
        <v>22</v>
      </c>
      <c r="F371" s="230" t="s">
        <v>161</v>
      </c>
      <c r="G371" s="227"/>
      <c r="H371" s="231">
        <v>3</v>
      </c>
      <c r="I371" s="227"/>
      <c r="J371" s="227"/>
      <c r="K371" s="227"/>
      <c r="L371" s="227"/>
      <c r="M371" s="232"/>
      <c r="N371" s="233"/>
      <c r="O371" s="234"/>
      <c r="P371" s="234"/>
      <c r="Q371" s="234"/>
      <c r="R371" s="234"/>
      <c r="S371" s="234"/>
      <c r="T371" s="234"/>
      <c r="U371" s="234"/>
      <c r="V371" s="234"/>
      <c r="W371" s="234"/>
      <c r="X371" s="235"/>
      <c r="AT371" s="236" t="s">
        <v>163</v>
      </c>
      <c r="AU371" s="236" t="s">
        <v>83</v>
      </c>
      <c r="AV371" s="12" t="s">
        <v>83</v>
      </c>
      <c r="AW371" s="12" t="s">
        <v>7</v>
      </c>
      <c r="AX371" s="12" t="s">
        <v>81</v>
      </c>
      <c r="AY371" s="236" t="s">
        <v>152</v>
      </c>
    </row>
    <row r="372" s="11" customFormat="1" ht="29.88" customHeight="1">
      <c r="B372" s="199"/>
      <c r="C372" s="200"/>
      <c r="D372" s="201" t="s">
        <v>73</v>
      </c>
      <c r="E372" s="213" t="s">
        <v>261</v>
      </c>
      <c r="F372" s="213" t="s">
        <v>623</v>
      </c>
      <c r="G372" s="200"/>
      <c r="H372" s="200"/>
      <c r="I372" s="200"/>
      <c r="J372" s="200"/>
      <c r="K372" s="214">
        <f>BK372</f>
        <v>541444</v>
      </c>
      <c r="L372" s="200"/>
      <c r="M372" s="204"/>
      <c r="N372" s="205"/>
      <c r="O372" s="206"/>
      <c r="P372" s="206"/>
      <c r="Q372" s="207">
        <f>SUM(Q373:Q381)</f>
        <v>0</v>
      </c>
      <c r="R372" s="207">
        <f>SUM(R373:R381)</f>
        <v>541444</v>
      </c>
      <c r="S372" s="206"/>
      <c r="T372" s="208">
        <f>SUM(T373:T381)</f>
        <v>4.4560000000000004</v>
      </c>
      <c r="U372" s="206"/>
      <c r="V372" s="208">
        <f>SUM(V373:V381)</f>
        <v>7.1020200000000004</v>
      </c>
      <c r="W372" s="206"/>
      <c r="X372" s="209">
        <f>SUM(X373:X381)</f>
        <v>0.65600000000000003</v>
      </c>
      <c r="AR372" s="210" t="s">
        <v>81</v>
      </c>
      <c r="AT372" s="211" t="s">
        <v>73</v>
      </c>
      <c r="AU372" s="211" t="s">
        <v>81</v>
      </c>
      <c r="AY372" s="210" t="s">
        <v>152</v>
      </c>
      <c r="BK372" s="212">
        <f>SUM(BK373:BK381)</f>
        <v>541444</v>
      </c>
    </row>
    <row r="373" s="1" customFormat="1" ht="25.5" customHeight="1">
      <c r="B373" s="40"/>
      <c r="C373" s="215" t="s">
        <v>624</v>
      </c>
      <c r="D373" s="215" t="s">
        <v>156</v>
      </c>
      <c r="E373" s="216" t="s">
        <v>625</v>
      </c>
      <c r="F373" s="217" t="s">
        <v>626</v>
      </c>
      <c r="G373" s="218" t="s">
        <v>306</v>
      </c>
      <c r="H373" s="219">
        <v>8</v>
      </c>
      <c r="I373" s="220">
        <v>0</v>
      </c>
      <c r="J373" s="220">
        <v>300</v>
      </c>
      <c r="K373" s="220">
        <f>ROUND(P373*H373,2)</f>
        <v>2400</v>
      </c>
      <c r="L373" s="217" t="s">
        <v>22</v>
      </c>
      <c r="M373" s="66"/>
      <c r="N373" s="221" t="s">
        <v>22</v>
      </c>
      <c r="O373" s="222" t="s">
        <v>43</v>
      </c>
      <c r="P373" s="157">
        <f>I373+J373</f>
        <v>300</v>
      </c>
      <c r="Q373" s="157">
        <f>ROUND(I373*H373,2)</f>
        <v>0</v>
      </c>
      <c r="R373" s="157">
        <f>ROUND(J373*H373,2)</f>
        <v>2400</v>
      </c>
      <c r="S373" s="223">
        <v>0.55700000000000005</v>
      </c>
      <c r="T373" s="223">
        <f>S373*H373</f>
        <v>4.4560000000000004</v>
      </c>
      <c r="U373" s="223">
        <v>0</v>
      </c>
      <c r="V373" s="223">
        <f>U373*H373</f>
        <v>0</v>
      </c>
      <c r="W373" s="223">
        <v>0.082000000000000003</v>
      </c>
      <c r="X373" s="224">
        <f>W373*H373</f>
        <v>0.65600000000000003</v>
      </c>
      <c r="AR373" s="24" t="s">
        <v>160</v>
      </c>
      <c r="AT373" s="24" t="s">
        <v>156</v>
      </c>
      <c r="AU373" s="24" t="s">
        <v>83</v>
      </c>
      <c r="AY373" s="24" t="s">
        <v>152</v>
      </c>
      <c r="BE373" s="225">
        <f>IF(O373="základní",K373,0)</f>
        <v>2400</v>
      </c>
      <c r="BF373" s="225">
        <f>IF(O373="snížená",K373,0)</f>
        <v>0</v>
      </c>
      <c r="BG373" s="225">
        <f>IF(O373="zákl. přenesená",K373,0)</f>
        <v>0</v>
      </c>
      <c r="BH373" s="225">
        <f>IF(O373="sníž. přenesená",K373,0)</f>
        <v>0</v>
      </c>
      <c r="BI373" s="225">
        <f>IF(O373="nulová",K373,0)</f>
        <v>0</v>
      </c>
      <c r="BJ373" s="24" t="s">
        <v>81</v>
      </c>
      <c r="BK373" s="225">
        <f>ROUND(P373*H373,2)</f>
        <v>2400</v>
      </c>
      <c r="BL373" s="24" t="s">
        <v>160</v>
      </c>
      <c r="BM373" s="24" t="s">
        <v>627</v>
      </c>
    </row>
    <row r="374" s="12" customFormat="1">
      <c r="B374" s="226"/>
      <c r="C374" s="227"/>
      <c r="D374" s="228" t="s">
        <v>163</v>
      </c>
      <c r="E374" s="229" t="s">
        <v>22</v>
      </c>
      <c r="F374" s="230" t="s">
        <v>193</v>
      </c>
      <c r="G374" s="227"/>
      <c r="H374" s="231">
        <v>8</v>
      </c>
      <c r="I374" s="227"/>
      <c r="J374" s="227"/>
      <c r="K374" s="227"/>
      <c r="L374" s="227"/>
      <c r="M374" s="232"/>
      <c r="N374" s="233"/>
      <c r="O374" s="234"/>
      <c r="P374" s="234"/>
      <c r="Q374" s="234"/>
      <c r="R374" s="234"/>
      <c r="S374" s="234"/>
      <c r="T374" s="234"/>
      <c r="U374" s="234"/>
      <c r="V374" s="234"/>
      <c r="W374" s="234"/>
      <c r="X374" s="235"/>
      <c r="AT374" s="236" t="s">
        <v>163</v>
      </c>
      <c r="AU374" s="236" t="s">
        <v>83</v>
      </c>
      <c r="AV374" s="12" t="s">
        <v>83</v>
      </c>
      <c r="AW374" s="12" t="s">
        <v>7</v>
      </c>
      <c r="AX374" s="12" t="s">
        <v>81</v>
      </c>
      <c r="AY374" s="236" t="s">
        <v>152</v>
      </c>
    </row>
    <row r="375" s="1" customFormat="1" ht="16.5" customHeight="1">
      <c r="B375" s="40"/>
      <c r="C375" s="215" t="s">
        <v>628</v>
      </c>
      <c r="D375" s="215" t="s">
        <v>156</v>
      </c>
      <c r="E375" s="216" t="s">
        <v>629</v>
      </c>
      <c r="F375" s="217" t="s">
        <v>630</v>
      </c>
      <c r="G375" s="218" t="s">
        <v>306</v>
      </c>
      <c r="H375" s="219">
        <v>1</v>
      </c>
      <c r="I375" s="220">
        <v>0</v>
      </c>
      <c r="J375" s="220">
        <v>180000</v>
      </c>
      <c r="K375" s="220">
        <f>ROUND(P375*H375,2)</f>
        <v>180000</v>
      </c>
      <c r="L375" s="217" t="s">
        <v>22</v>
      </c>
      <c r="M375" s="66"/>
      <c r="N375" s="221" t="s">
        <v>22</v>
      </c>
      <c r="O375" s="222" t="s">
        <v>43</v>
      </c>
      <c r="P375" s="157">
        <f>I375+J375</f>
        <v>180000</v>
      </c>
      <c r="Q375" s="157">
        <f>ROUND(I375*H375,2)</f>
        <v>0</v>
      </c>
      <c r="R375" s="157">
        <f>ROUND(J375*H375,2)</f>
        <v>180000</v>
      </c>
      <c r="S375" s="223">
        <v>0</v>
      </c>
      <c r="T375" s="223">
        <f>S375*H375</f>
        <v>0</v>
      </c>
      <c r="U375" s="223">
        <v>0.128</v>
      </c>
      <c r="V375" s="223">
        <f>U375*H375</f>
        <v>0.128</v>
      </c>
      <c r="W375" s="223">
        <v>0</v>
      </c>
      <c r="X375" s="224">
        <f>W375*H375</f>
        <v>0</v>
      </c>
      <c r="AR375" s="24" t="s">
        <v>160</v>
      </c>
      <c r="AT375" s="24" t="s">
        <v>156</v>
      </c>
      <c r="AU375" s="24" t="s">
        <v>83</v>
      </c>
      <c r="AY375" s="24" t="s">
        <v>152</v>
      </c>
      <c r="BE375" s="225">
        <f>IF(O375="základní",K375,0)</f>
        <v>180000</v>
      </c>
      <c r="BF375" s="225">
        <f>IF(O375="snížená",K375,0)</f>
        <v>0</v>
      </c>
      <c r="BG375" s="225">
        <f>IF(O375="zákl. přenesená",K375,0)</f>
        <v>0</v>
      </c>
      <c r="BH375" s="225">
        <f>IF(O375="sníž. přenesená",K375,0)</f>
        <v>0</v>
      </c>
      <c r="BI375" s="225">
        <f>IF(O375="nulová",K375,0)</f>
        <v>0</v>
      </c>
      <c r="BJ375" s="24" t="s">
        <v>81</v>
      </c>
      <c r="BK375" s="225">
        <f>ROUND(P375*H375,2)</f>
        <v>180000</v>
      </c>
      <c r="BL375" s="24" t="s">
        <v>160</v>
      </c>
      <c r="BM375" s="24" t="s">
        <v>631</v>
      </c>
    </row>
    <row r="376" s="13" customFormat="1">
      <c r="B376" s="246"/>
      <c r="C376" s="247"/>
      <c r="D376" s="228" t="s">
        <v>163</v>
      </c>
      <c r="E376" s="248" t="s">
        <v>22</v>
      </c>
      <c r="F376" s="249" t="s">
        <v>632</v>
      </c>
      <c r="G376" s="247"/>
      <c r="H376" s="248" t="s">
        <v>22</v>
      </c>
      <c r="I376" s="247"/>
      <c r="J376" s="247"/>
      <c r="K376" s="247"/>
      <c r="L376" s="247"/>
      <c r="M376" s="250"/>
      <c r="N376" s="251"/>
      <c r="O376" s="252"/>
      <c r="P376" s="252"/>
      <c r="Q376" s="252"/>
      <c r="R376" s="252"/>
      <c r="S376" s="252"/>
      <c r="T376" s="252"/>
      <c r="U376" s="252"/>
      <c r="V376" s="252"/>
      <c r="W376" s="252"/>
      <c r="X376" s="253"/>
      <c r="AT376" s="254" t="s">
        <v>163</v>
      </c>
      <c r="AU376" s="254" t="s">
        <v>83</v>
      </c>
      <c r="AV376" s="13" t="s">
        <v>81</v>
      </c>
      <c r="AW376" s="13" t="s">
        <v>7</v>
      </c>
      <c r="AX376" s="13" t="s">
        <v>74</v>
      </c>
      <c r="AY376" s="254" t="s">
        <v>152</v>
      </c>
    </row>
    <row r="377" s="12" customFormat="1">
      <c r="B377" s="226"/>
      <c r="C377" s="227"/>
      <c r="D377" s="228" t="s">
        <v>163</v>
      </c>
      <c r="E377" s="229" t="s">
        <v>22</v>
      </c>
      <c r="F377" s="230" t="s">
        <v>81</v>
      </c>
      <c r="G377" s="227"/>
      <c r="H377" s="231">
        <v>1</v>
      </c>
      <c r="I377" s="227"/>
      <c r="J377" s="227"/>
      <c r="K377" s="227"/>
      <c r="L377" s="227"/>
      <c r="M377" s="232"/>
      <c r="N377" s="233"/>
      <c r="O377" s="234"/>
      <c r="P377" s="234"/>
      <c r="Q377" s="234"/>
      <c r="R377" s="234"/>
      <c r="S377" s="234"/>
      <c r="T377" s="234"/>
      <c r="U377" s="234"/>
      <c r="V377" s="234"/>
      <c r="W377" s="234"/>
      <c r="X377" s="235"/>
      <c r="AT377" s="236" t="s">
        <v>163</v>
      </c>
      <c r="AU377" s="236" t="s">
        <v>83</v>
      </c>
      <c r="AV377" s="12" t="s">
        <v>83</v>
      </c>
      <c r="AW377" s="12" t="s">
        <v>7</v>
      </c>
      <c r="AX377" s="12" t="s">
        <v>81</v>
      </c>
      <c r="AY377" s="236" t="s">
        <v>152</v>
      </c>
    </row>
    <row r="378" s="1" customFormat="1" ht="16.5" customHeight="1">
      <c r="B378" s="40"/>
      <c r="C378" s="215" t="s">
        <v>633</v>
      </c>
      <c r="D378" s="215" t="s">
        <v>156</v>
      </c>
      <c r="E378" s="216" t="s">
        <v>634</v>
      </c>
      <c r="F378" s="217" t="s">
        <v>635</v>
      </c>
      <c r="G378" s="218" t="s">
        <v>159</v>
      </c>
      <c r="H378" s="219">
        <v>93.230000000000004</v>
      </c>
      <c r="I378" s="220">
        <v>0</v>
      </c>
      <c r="J378" s="220">
        <v>2800</v>
      </c>
      <c r="K378" s="220">
        <f>ROUND(P378*H378,2)</f>
        <v>261044</v>
      </c>
      <c r="L378" s="217" t="s">
        <v>22</v>
      </c>
      <c r="M378" s="66"/>
      <c r="N378" s="221" t="s">
        <v>22</v>
      </c>
      <c r="O378" s="222" t="s">
        <v>43</v>
      </c>
      <c r="P378" s="157">
        <f>I378+J378</f>
        <v>2800</v>
      </c>
      <c r="Q378" s="157">
        <f>ROUND(I378*H378,2)</f>
        <v>0</v>
      </c>
      <c r="R378" s="157">
        <f>ROUND(J378*H378,2)</f>
        <v>261044</v>
      </c>
      <c r="S378" s="223">
        <v>0</v>
      </c>
      <c r="T378" s="223">
        <f>S378*H378</f>
        <v>0</v>
      </c>
      <c r="U378" s="223">
        <v>0.073999999999999996</v>
      </c>
      <c r="V378" s="223">
        <f>U378*H378</f>
        <v>6.8990200000000002</v>
      </c>
      <c r="W378" s="223">
        <v>0</v>
      </c>
      <c r="X378" s="224">
        <f>W378*H378</f>
        <v>0</v>
      </c>
      <c r="AR378" s="24" t="s">
        <v>160</v>
      </c>
      <c r="AT378" s="24" t="s">
        <v>156</v>
      </c>
      <c r="AU378" s="24" t="s">
        <v>83</v>
      </c>
      <c r="AY378" s="24" t="s">
        <v>152</v>
      </c>
      <c r="BE378" s="225">
        <f>IF(O378="základní",K378,0)</f>
        <v>261044</v>
      </c>
      <c r="BF378" s="225">
        <f>IF(O378="snížená",K378,0)</f>
        <v>0</v>
      </c>
      <c r="BG378" s="225">
        <f>IF(O378="zákl. přenesená",K378,0)</f>
        <v>0</v>
      </c>
      <c r="BH378" s="225">
        <f>IF(O378="sníž. přenesená",K378,0)</f>
        <v>0</v>
      </c>
      <c r="BI378" s="225">
        <f>IF(O378="nulová",K378,0)</f>
        <v>0</v>
      </c>
      <c r="BJ378" s="24" t="s">
        <v>81</v>
      </c>
      <c r="BK378" s="225">
        <f>ROUND(P378*H378,2)</f>
        <v>261044</v>
      </c>
      <c r="BL378" s="24" t="s">
        <v>160</v>
      </c>
      <c r="BM378" s="24" t="s">
        <v>636</v>
      </c>
    </row>
    <row r="379" s="12" customFormat="1">
      <c r="B379" s="226"/>
      <c r="C379" s="227"/>
      <c r="D379" s="228" t="s">
        <v>163</v>
      </c>
      <c r="E379" s="229" t="s">
        <v>22</v>
      </c>
      <c r="F379" s="230" t="s">
        <v>379</v>
      </c>
      <c r="G379" s="227"/>
      <c r="H379" s="231">
        <v>93.230000000000004</v>
      </c>
      <c r="I379" s="227"/>
      <c r="J379" s="227"/>
      <c r="K379" s="227"/>
      <c r="L379" s="227"/>
      <c r="M379" s="232"/>
      <c r="N379" s="233"/>
      <c r="O379" s="234"/>
      <c r="P379" s="234"/>
      <c r="Q379" s="234"/>
      <c r="R379" s="234"/>
      <c r="S379" s="234"/>
      <c r="T379" s="234"/>
      <c r="U379" s="234"/>
      <c r="V379" s="234"/>
      <c r="W379" s="234"/>
      <c r="X379" s="235"/>
      <c r="AT379" s="236" t="s">
        <v>163</v>
      </c>
      <c r="AU379" s="236" t="s">
        <v>83</v>
      </c>
      <c r="AV379" s="12" t="s">
        <v>83</v>
      </c>
      <c r="AW379" s="12" t="s">
        <v>7</v>
      </c>
      <c r="AX379" s="12" t="s">
        <v>81</v>
      </c>
      <c r="AY379" s="236" t="s">
        <v>152</v>
      </c>
    </row>
    <row r="380" s="1" customFormat="1" ht="25.5" customHeight="1">
      <c r="B380" s="40"/>
      <c r="C380" s="215" t="s">
        <v>637</v>
      </c>
      <c r="D380" s="215" t="s">
        <v>156</v>
      </c>
      <c r="E380" s="216" t="s">
        <v>638</v>
      </c>
      <c r="F380" s="217" t="s">
        <v>639</v>
      </c>
      <c r="G380" s="218" t="s">
        <v>306</v>
      </c>
      <c r="H380" s="219">
        <v>1</v>
      </c>
      <c r="I380" s="220">
        <v>0</v>
      </c>
      <c r="J380" s="220">
        <v>98000</v>
      </c>
      <c r="K380" s="220">
        <f>ROUND(P380*H380,2)</f>
        <v>98000</v>
      </c>
      <c r="L380" s="217" t="s">
        <v>22</v>
      </c>
      <c r="M380" s="66"/>
      <c r="N380" s="221" t="s">
        <v>22</v>
      </c>
      <c r="O380" s="222" t="s">
        <v>43</v>
      </c>
      <c r="P380" s="157">
        <f>I380+J380</f>
        <v>98000</v>
      </c>
      <c r="Q380" s="157">
        <f>ROUND(I380*H380,2)</f>
        <v>0</v>
      </c>
      <c r="R380" s="157">
        <f>ROUND(J380*H380,2)</f>
        <v>98000</v>
      </c>
      <c r="S380" s="223">
        <v>0</v>
      </c>
      <c r="T380" s="223">
        <f>S380*H380</f>
        <v>0</v>
      </c>
      <c r="U380" s="223">
        <v>0.074999999999999997</v>
      </c>
      <c r="V380" s="223">
        <f>U380*H380</f>
        <v>0.074999999999999997</v>
      </c>
      <c r="W380" s="223">
        <v>0</v>
      </c>
      <c r="X380" s="224">
        <f>W380*H380</f>
        <v>0</v>
      </c>
      <c r="AR380" s="24" t="s">
        <v>160</v>
      </c>
      <c r="AT380" s="24" t="s">
        <v>156</v>
      </c>
      <c r="AU380" s="24" t="s">
        <v>83</v>
      </c>
      <c r="AY380" s="24" t="s">
        <v>152</v>
      </c>
      <c r="BE380" s="225">
        <f>IF(O380="základní",K380,0)</f>
        <v>98000</v>
      </c>
      <c r="BF380" s="225">
        <f>IF(O380="snížená",K380,0)</f>
        <v>0</v>
      </c>
      <c r="BG380" s="225">
        <f>IF(O380="zákl. přenesená",K380,0)</f>
        <v>0</v>
      </c>
      <c r="BH380" s="225">
        <f>IF(O380="sníž. přenesená",K380,0)</f>
        <v>0</v>
      </c>
      <c r="BI380" s="225">
        <f>IF(O380="nulová",K380,0)</f>
        <v>0</v>
      </c>
      <c r="BJ380" s="24" t="s">
        <v>81</v>
      </c>
      <c r="BK380" s="225">
        <f>ROUND(P380*H380,2)</f>
        <v>98000</v>
      </c>
      <c r="BL380" s="24" t="s">
        <v>160</v>
      </c>
      <c r="BM380" s="24" t="s">
        <v>640</v>
      </c>
    </row>
    <row r="381" s="12" customFormat="1">
      <c r="B381" s="226"/>
      <c r="C381" s="227"/>
      <c r="D381" s="228" t="s">
        <v>163</v>
      </c>
      <c r="E381" s="229" t="s">
        <v>22</v>
      </c>
      <c r="F381" s="230" t="s">
        <v>81</v>
      </c>
      <c r="G381" s="227"/>
      <c r="H381" s="231">
        <v>1</v>
      </c>
      <c r="I381" s="227"/>
      <c r="J381" s="227"/>
      <c r="K381" s="227"/>
      <c r="L381" s="227"/>
      <c r="M381" s="232"/>
      <c r="N381" s="233"/>
      <c r="O381" s="234"/>
      <c r="P381" s="234"/>
      <c r="Q381" s="234"/>
      <c r="R381" s="234"/>
      <c r="S381" s="234"/>
      <c r="T381" s="234"/>
      <c r="U381" s="234"/>
      <c r="V381" s="234"/>
      <c r="W381" s="234"/>
      <c r="X381" s="235"/>
      <c r="AT381" s="236" t="s">
        <v>163</v>
      </c>
      <c r="AU381" s="236" t="s">
        <v>83</v>
      </c>
      <c r="AV381" s="12" t="s">
        <v>83</v>
      </c>
      <c r="AW381" s="12" t="s">
        <v>7</v>
      </c>
      <c r="AX381" s="12" t="s">
        <v>81</v>
      </c>
      <c r="AY381" s="236" t="s">
        <v>152</v>
      </c>
    </row>
    <row r="382" s="11" customFormat="1" ht="29.88" customHeight="1">
      <c r="B382" s="199"/>
      <c r="C382" s="200"/>
      <c r="D382" s="201" t="s">
        <v>73</v>
      </c>
      <c r="E382" s="213" t="s">
        <v>269</v>
      </c>
      <c r="F382" s="213" t="s">
        <v>641</v>
      </c>
      <c r="G382" s="200"/>
      <c r="H382" s="200"/>
      <c r="I382" s="200"/>
      <c r="J382" s="200"/>
      <c r="K382" s="214">
        <f>BK382</f>
        <v>178120.95000000001</v>
      </c>
      <c r="L382" s="200"/>
      <c r="M382" s="204"/>
      <c r="N382" s="205"/>
      <c r="O382" s="206"/>
      <c r="P382" s="206"/>
      <c r="Q382" s="207">
        <f>SUM(Q383:Q392)</f>
        <v>52335.300000000003</v>
      </c>
      <c r="R382" s="207">
        <f>SUM(R383:R392)</f>
        <v>125785.65000000001</v>
      </c>
      <c r="S382" s="206"/>
      <c r="T382" s="208">
        <f>SUM(T383:T392)</f>
        <v>117.78183999999999</v>
      </c>
      <c r="U382" s="206"/>
      <c r="V382" s="208">
        <f>SUM(V383:V392)</f>
        <v>0</v>
      </c>
      <c r="W382" s="206"/>
      <c r="X382" s="209">
        <f>SUM(X383:X392)</f>
        <v>0</v>
      </c>
      <c r="AR382" s="210" t="s">
        <v>81</v>
      </c>
      <c r="AT382" s="211" t="s">
        <v>73</v>
      </c>
      <c r="AU382" s="211" t="s">
        <v>81</v>
      </c>
      <c r="AY382" s="210" t="s">
        <v>152</v>
      </c>
      <c r="BK382" s="212">
        <f>SUM(BK383:BK392)</f>
        <v>178120.95000000001</v>
      </c>
    </row>
    <row r="383" s="1" customFormat="1" ht="16.5" customHeight="1">
      <c r="B383" s="40"/>
      <c r="C383" s="215" t="s">
        <v>642</v>
      </c>
      <c r="D383" s="215" t="s">
        <v>156</v>
      </c>
      <c r="E383" s="216" t="s">
        <v>643</v>
      </c>
      <c r="F383" s="217" t="s">
        <v>644</v>
      </c>
      <c r="G383" s="218" t="s">
        <v>191</v>
      </c>
      <c r="H383" s="219">
        <v>267.68599999999998</v>
      </c>
      <c r="I383" s="220">
        <v>0</v>
      </c>
      <c r="J383" s="220">
        <v>240</v>
      </c>
      <c r="K383" s="220">
        <f>ROUND(P383*H383,2)</f>
        <v>64244.639999999999</v>
      </c>
      <c r="L383" s="217" t="s">
        <v>171</v>
      </c>
      <c r="M383" s="66"/>
      <c r="N383" s="221" t="s">
        <v>22</v>
      </c>
      <c r="O383" s="222" t="s">
        <v>43</v>
      </c>
      <c r="P383" s="157">
        <f>I383+J383</f>
        <v>240</v>
      </c>
      <c r="Q383" s="157">
        <f>ROUND(I383*H383,2)</f>
        <v>0</v>
      </c>
      <c r="R383" s="157">
        <f>ROUND(J383*H383,2)</f>
        <v>64244.639999999999</v>
      </c>
      <c r="S383" s="223">
        <v>0.23999999999999999</v>
      </c>
      <c r="T383" s="223">
        <f>S383*H383</f>
        <v>64.24463999999999</v>
      </c>
      <c r="U383" s="223">
        <v>0</v>
      </c>
      <c r="V383" s="223">
        <f>U383*H383</f>
        <v>0</v>
      </c>
      <c r="W383" s="223">
        <v>0</v>
      </c>
      <c r="X383" s="224">
        <f>W383*H383</f>
        <v>0</v>
      </c>
      <c r="AR383" s="24" t="s">
        <v>160</v>
      </c>
      <c r="AT383" s="24" t="s">
        <v>156</v>
      </c>
      <c r="AU383" s="24" t="s">
        <v>83</v>
      </c>
      <c r="AY383" s="24" t="s">
        <v>152</v>
      </c>
      <c r="BE383" s="225">
        <f>IF(O383="základní",K383,0)</f>
        <v>64244.639999999999</v>
      </c>
      <c r="BF383" s="225">
        <f>IF(O383="snížená",K383,0)</f>
        <v>0</v>
      </c>
      <c r="BG383" s="225">
        <f>IF(O383="zákl. přenesená",K383,0)</f>
        <v>0</v>
      </c>
      <c r="BH383" s="225">
        <f>IF(O383="sníž. přenesená",K383,0)</f>
        <v>0</v>
      </c>
      <c r="BI383" s="225">
        <f>IF(O383="nulová",K383,0)</f>
        <v>0</v>
      </c>
      <c r="BJ383" s="24" t="s">
        <v>81</v>
      </c>
      <c r="BK383" s="225">
        <f>ROUND(P383*H383,2)</f>
        <v>64244.639999999999</v>
      </c>
      <c r="BL383" s="24" t="s">
        <v>160</v>
      </c>
      <c r="BM383" s="24" t="s">
        <v>645</v>
      </c>
    </row>
    <row r="384" s="1" customFormat="1" ht="16.5" customHeight="1">
      <c r="B384" s="40"/>
      <c r="C384" s="215" t="s">
        <v>646</v>
      </c>
      <c r="D384" s="215" t="s">
        <v>156</v>
      </c>
      <c r="E384" s="216" t="s">
        <v>647</v>
      </c>
      <c r="F384" s="217" t="s">
        <v>648</v>
      </c>
      <c r="G384" s="218" t="s">
        <v>191</v>
      </c>
      <c r="H384" s="219">
        <v>2409.174</v>
      </c>
      <c r="I384" s="220">
        <v>0</v>
      </c>
      <c r="J384" s="220">
        <v>14.5</v>
      </c>
      <c r="K384" s="220">
        <f>ROUND(P384*H384,2)</f>
        <v>34933.019999999997</v>
      </c>
      <c r="L384" s="217" t="s">
        <v>171</v>
      </c>
      <c r="M384" s="66"/>
      <c r="N384" s="221" t="s">
        <v>22</v>
      </c>
      <c r="O384" s="222" t="s">
        <v>43</v>
      </c>
      <c r="P384" s="157">
        <f>I384+J384</f>
        <v>14.5</v>
      </c>
      <c r="Q384" s="157">
        <f>ROUND(I384*H384,2)</f>
        <v>0</v>
      </c>
      <c r="R384" s="157">
        <f>ROUND(J384*H384,2)</f>
        <v>34933.019999999997</v>
      </c>
      <c r="S384" s="223">
        <v>0.0040000000000000001</v>
      </c>
      <c r="T384" s="223">
        <f>S384*H384</f>
        <v>9.6366960000000006</v>
      </c>
      <c r="U384" s="223">
        <v>0</v>
      </c>
      <c r="V384" s="223">
        <f>U384*H384</f>
        <v>0</v>
      </c>
      <c r="W384" s="223">
        <v>0</v>
      </c>
      <c r="X384" s="224">
        <f>W384*H384</f>
        <v>0</v>
      </c>
      <c r="AR384" s="24" t="s">
        <v>160</v>
      </c>
      <c r="AT384" s="24" t="s">
        <v>156</v>
      </c>
      <c r="AU384" s="24" t="s">
        <v>83</v>
      </c>
      <c r="AY384" s="24" t="s">
        <v>152</v>
      </c>
      <c r="BE384" s="225">
        <f>IF(O384="základní",K384,0)</f>
        <v>34933.019999999997</v>
      </c>
      <c r="BF384" s="225">
        <f>IF(O384="snížená",K384,0)</f>
        <v>0</v>
      </c>
      <c r="BG384" s="225">
        <f>IF(O384="zákl. přenesená",K384,0)</f>
        <v>0</v>
      </c>
      <c r="BH384" s="225">
        <f>IF(O384="sníž. přenesená",K384,0)</f>
        <v>0</v>
      </c>
      <c r="BI384" s="225">
        <f>IF(O384="nulová",K384,0)</f>
        <v>0</v>
      </c>
      <c r="BJ384" s="24" t="s">
        <v>81</v>
      </c>
      <c r="BK384" s="225">
        <f>ROUND(P384*H384,2)</f>
        <v>34933.019999999997</v>
      </c>
      <c r="BL384" s="24" t="s">
        <v>160</v>
      </c>
      <c r="BM384" s="24" t="s">
        <v>649</v>
      </c>
    </row>
    <row r="385" s="12" customFormat="1">
      <c r="B385" s="226"/>
      <c r="C385" s="227"/>
      <c r="D385" s="228" t="s">
        <v>163</v>
      </c>
      <c r="E385" s="229" t="s">
        <v>22</v>
      </c>
      <c r="F385" s="230" t="s">
        <v>650</v>
      </c>
      <c r="G385" s="227"/>
      <c r="H385" s="231">
        <v>2409.174</v>
      </c>
      <c r="I385" s="227"/>
      <c r="J385" s="227"/>
      <c r="K385" s="227"/>
      <c r="L385" s="227"/>
      <c r="M385" s="232"/>
      <c r="N385" s="233"/>
      <c r="O385" s="234"/>
      <c r="P385" s="234"/>
      <c r="Q385" s="234"/>
      <c r="R385" s="234"/>
      <c r="S385" s="234"/>
      <c r="T385" s="234"/>
      <c r="U385" s="234"/>
      <c r="V385" s="234"/>
      <c r="W385" s="234"/>
      <c r="X385" s="235"/>
      <c r="AT385" s="236" t="s">
        <v>163</v>
      </c>
      <c r="AU385" s="236" t="s">
        <v>83</v>
      </c>
      <c r="AV385" s="12" t="s">
        <v>83</v>
      </c>
      <c r="AW385" s="12" t="s">
        <v>7</v>
      </c>
      <c r="AX385" s="12" t="s">
        <v>81</v>
      </c>
      <c r="AY385" s="236" t="s">
        <v>152</v>
      </c>
    </row>
    <row r="386" s="1" customFormat="1" ht="16.5" customHeight="1">
      <c r="B386" s="40"/>
      <c r="C386" s="215" t="s">
        <v>651</v>
      </c>
      <c r="D386" s="215" t="s">
        <v>156</v>
      </c>
      <c r="E386" s="216" t="s">
        <v>652</v>
      </c>
      <c r="F386" s="217" t="s">
        <v>653</v>
      </c>
      <c r="G386" s="218" t="s">
        <v>191</v>
      </c>
      <c r="H386" s="219">
        <v>267.68599999999998</v>
      </c>
      <c r="I386" s="220">
        <v>0</v>
      </c>
      <c r="J386" s="220">
        <v>99.400000000000006</v>
      </c>
      <c r="K386" s="220">
        <f>ROUND(P386*H386,2)</f>
        <v>26607.990000000002</v>
      </c>
      <c r="L386" s="217" t="s">
        <v>171</v>
      </c>
      <c r="M386" s="66"/>
      <c r="N386" s="221" t="s">
        <v>22</v>
      </c>
      <c r="O386" s="222" t="s">
        <v>43</v>
      </c>
      <c r="P386" s="157">
        <f>I386+J386</f>
        <v>99.400000000000006</v>
      </c>
      <c r="Q386" s="157">
        <f>ROUND(I386*H386,2)</f>
        <v>0</v>
      </c>
      <c r="R386" s="157">
        <f>ROUND(J386*H386,2)</f>
        <v>26607.990000000002</v>
      </c>
      <c r="S386" s="223">
        <v>0.16400000000000001</v>
      </c>
      <c r="T386" s="223">
        <f>S386*H386</f>
        <v>43.900503999999998</v>
      </c>
      <c r="U386" s="223">
        <v>0</v>
      </c>
      <c r="V386" s="223">
        <f>U386*H386</f>
        <v>0</v>
      </c>
      <c r="W386" s="223">
        <v>0</v>
      </c>
      <c r="X386" s="224">
        <f>W386*H386</f>
        <v>0</v>
      </c>
      <c r="AR386" s="24" t="s">
        <v>160</v>
      </c>
      <c r="AT386" s="24" t="s">
        <v>156</v>
      </c>
      <c r="AU386" s="24" t="s">
        <v>83</v>
      </c>
      <c r="AY386" s="24" t="s">
        <v>152</v>
      </c>
      <c r="BE386" s="225">
        <f>IF(O386="základní",K386,0)</f>
        <v>26607.990000000002</v>
      </c>
      <c r="BF386" s="225">
        <f>IF(O386="snížená",K386,0)</f>
        <v>0</v>
      </c>
      <c r="BG386" s="225">
        <f>IF(O386="zákl. přenesená",K386,0)</f>
        <v>0</v>
      </c>
      <c r="BH386" s="225">
        <f>IF(O386="sníž. přenesená",K386,0)</f>
        <v>0</v>
      </c>
      <c r="BI386" s="225">
        <f>IF(O386="nulová",K386,0)</f>
        <v>0</v>
      </c>
      <c r="BJ386" s="24" t="s">
        <v>81</v>
      </c>
      <c r="BK386" s="225">
        <f>ROUND(P386*H386,2)</f>
        <v>26607.990000000002</v>
      </c>
      <c r="BL386" s="24" t="s">
        <v>160</v>
      </c>
      <c r="BM386" s="24" t="s">
        <v>654</v>
      </c>
    </row>
    <row r="387" s="1" customFormat="1" ht="16.5" customHeight="1">
      <c r="B387" s="40"/>
      <c r="C387" s="215" t="s">
        <v>655</v>
      </c>
      <c r="D387" s="215" t="s">
        <v>156</v>
      </c>
      <c r="E387" s="216" t="s">
        <v>656</v>
      </c>
      <c r="F387" s="217" t="s">
        <v>657</v>
      </c>
      <c r="G387" s="218" t="s">
        <v>191</v>
      </c>
      <c r="H387" s="219">
        <v>88.453999999999994</v>
      </c>
      <c r="I387" s="220">
        <v>150</v>
      </c>
      <c r="J387" s="220">
        <v>0</v>
      </c>
      <c r="K387" s="220">
        <f>ROUND(P387*H387,2)</f>
        <v>13268.1</v>
      </c>
      <c r="L387" s="217" t="s">
        <v>171</v>
      </c>
      <c r="M387" s="66"/>
      <c r="N387" s="221" t="s">
        <v>22</v>
      </c>
      <c r="O387" s="222" t="s">
        <v>43</v>
      </c>
      <c r="P387" s="157">
        <f>I387+J387</f>
        <v>150</v>
      </c>
      <c r="Q387" s="157">
        <f>ROUND(I387*H387,2)</f>
        <v>13268.1</v>
      </c>
      <c r="R387" s="157">
        <f>ROUND(J387*H387,2)</f>
        <v>0</v>
      </c>
      <c r="S387" s="223">
        <v>0</v>
      </c>
      <c r="T387" s="223">
        <f>S387*H387</f>
        <v>0</v>
      </c>
      <c r="U387" s="223">
        <v>0</v>
      </c>
      <c r="V387" s="223">
        <f>U387*H387</f>
        <v>0</v>
      </c>
      <c r="W387" s="223">
        <v>0</v>
      </c>
      <c r="X387" s="224">
        <f>W387*H387</f>
        <v>0</v>
      </c>
      <c r="AR387" s="24" t="s">
        <v>160</v>
      </c>
      <c r="AT387" s="24" t="s">
        <v>156</v>
      </c>
      <c r="AU387" s="24" t="s">
        <v>83</v>
      </c>
      <c r="AY387" s="24" t="s">
        <v>152</v>
      </c>
      <c r="BE387" s="225">
        <f>IF(O387="základní",K387,0)</f>
        <v>13268.1</v>
      </c>
      <c r="BF387" s="225">
        <f>IF(O387="snížená",K387,0)</f>
        <v>0</v>
      </c>
      <c r="BG387" s="225">
        <f>IF(O387="zákl. přenesená",K387,0)</f>
        <v>0</v>
      </c>
      <c r="BH387" s="225">
        <f>IF(O387="sníž. přenesená",K387,0)</f>
        <v>0</v>
      </c>
      <c r="BI387" s="225">
        <f>IF(O387="nulová",K387,0)</f>
        <v>0</v>
      </c>
      <c r="BJ387" s="24" t="s">
        <v>81</v>
      </c>
      <c r="BK387" s="225">
        <f>ROUND(P387*H387,2)</f>
        <v>13268.1</v>
      </c>
      <c r="BL387" s="24" t="s">
        <v>160</v>
      </c>
      <c r="BM387" s="24" t="s">
        <v>658</v>
      </c>
    </row>
    <row r="388" s="12" customFormat="1">
      <c r="B388" s="226"/>
      <c r="C388" s="227"/>
      <c r="D388" s="228" t="s">
        <v>163</v>
      </c>
      <c r="E388" s="229" t="s">
        <v>22</v>
      </c>
      <c r="F388" s="230" t="s">
        <v>659</v>
      </c>
      <c r="G388" s="227"/>
      <c r="H388" s="231">
        <v>88.453999999999994</v>
      </c>
      <c r="I388" s="227"/>
      <c r="J388" s="227"/>
      <c r="K388" s="227"/>
      <c r="L388" s="227"/>
      <c r="M388" s="232"/>
      <c r="N388" s="233"/>
      <c r="O388" s="234"/>
      <c r="P388" s="234"/>
      <c r="Q388" s="234"/>
      <c r="R388" s="234"/>
      <c r="S388" s="234"/>
      <c r="T388" s="234"/>
      <c r="U388" s="234"/>
      <c r="V388" s="234"/>
      <c r="W388" s="234"/>
      <c r="X388" s="235"/>
      <c r="AT388" s="236" t="s">
        <v>163</v>
      </c>
      <c r="AU388" s="236" t="s">
        <v>83</v>
      </c>
      <c r="AV388" s="12" t="s">
        <v>83</v>
      </c>
      <c r="AW388" s="12" t="s">
        <v>7</v>
      </c>
      <c r="AX388" s="12" t="s">
        <v>81</v>
      </c>
      <c r="AY388" s="236" t="s">
        <v>152</v>
      </c>
    </row>
    <row r="389" s="1" customFormat="1" ht="16.5" customHeight="1">
      <c r="B389" s="40"/>
      <c r="C389" s="215" t="s">
        <v>660</v>
      </c>
      <c r="D389" s="215" t="s">
        <v>156</v>
      </c>
      <c r="E389" s="216" t="s">
        <v>661</v>
      </c>
      <c r="F389" s="217" t="s">
        <v>662</v>
      </c>
      <c r="G389" s="218" t="s">
        <v>191</v>
      </c>
      <c r="H389" s="219">
        <v>121.824</v>
      </c>
      <c r="I389" s="220">
        <v>250</v>
      </c>
      <c r="J389" s="220">
        <v>0</v>
      </c>
      <c r="K389" s="220">
        <f>ROUND(P389*H389,2)</f>
        <v>30456</v>
      </c>
      <c r="L389" s="217" t="s">
        <v>171</v>
      </c>
      <c r="M389" s="66"/>
      <c r="N389" s="221" t="s">
        <v>22</v>
      </c>
      <c r="O389" s="222" t="s">
        <v>43</v>
      </c>
      <c r="P389" s="157">
        <f>I389+J389</f>
        <v>250</v>
      </c>
      <c r="Q389" s="157">
        <f>ROUND(I389*H389,2)</f>
        <v>30456</v>
      </c>
      <c r="R389" s="157">
        <f>ROUND(J389*H389,2)</f>
        <v>0</v>
      </c>
      <c r="S389" s="223">
        <v>0</v>
      </c>
      <c r="T389" s="223">
        <f>S389*H389</f>
        <v>0</v>
      </c>
      <c r="U389" s="223">
        <v>0</v>
      </c>
      <c r="V389" s="223">
        <f>U389*H389</f>
        <v>0</v>
      </c>
      <c r="W389" s="223">
        <v>0</v>
      </c>
      <c r="X389" s="224">
        <f>W389*H389</f>
        <v>0</v>
      </c>
      <c r="AR389" s="24" t="s">
        <v>160</v>
      </c>
      <c r="AT389" s="24" t="s">
        <v>156</v>
      </c>
      <c r="AU389" s="24" t="s">
        <v>83</v>
      </c>
      <c r="AY389" s="24" t="s">
        <v>152</v>
      </c>
      <c r="BE389" s="225">
        <f>IF(O389="základní",K389,0)</f>
        <v>30456</v>
      </c>
      <c r="BF389" s="225">
        <f>IF(O389="snížená",K389,0)</f>
        <v>0</v>
      </c>
      <c r="BG389" s="225">
        <f>IF(O389="zákl. přenesená",K389,0)</f>
        <v>0</v>
      </c>
      <c r="BH389" s="225">
        <f>IF(O389="sníž. přenesená",K389,0)</f>
        <v>0</v>
      </c>
      <c r="BI389" s="225">
        <f>IF(O389="nulová",K389,0)</f>
        <v>0</v>
      </c>
      <c r="BJ389" s="24" t="s">
        <v>81</v>
      </c>
      <c r="BK389" s="225">
        <f>ROUND(P389*H389,2)</f>
        <v>30456</v>
      </c>
      <c r="BL389" s="24" t="s">
        <v>160</v>
      </c>
      <c r="BM389" s="24" t="s">
        <v>663</v>
      </c>
    </row>
    <row r="390" s="12" customFormat="1">
      <c r="B390" s="226"/>
      <c r="C390" s="227"/>
      <c r="D390" s="228" t="s">
        <v>163</v>
      </c>
      <c r="E390" s="229" t="s">
        <v>22</v>
      </c>
      <c r="F390" s="230" t="s">
        <v>664</v>
      </c>
      <c r="G390" s="227"/>
      <c r="H390" s="231">
        <v>121.824</v>
      </c>
      <c r="I390" s="227"/>
      <c r="J390" s="227"/>
      <c r="K390" s="227"/>
      <c r="L390" s="227"/>
      <c r="M390" s="232"/>
      <c r="N390" s="233"/>
      <c r="O390" s="234"/>
      <c r="P390" s="234"/>
      <c r="Q390" s="234"/>
      <c r="R390" s="234"/>
      <c r="S390" s="234"/>
      <c r="T390" s="234"/>
      <c r="U390" s="234"/>
      <c r="V390" s="234"/>
      <c r="W390" s="234"/>
      <c r="X390" s="235"/>
      <c r="AT390" s="236" t="s">
        <v>163</v>
      </c>
      <c r="AU390" s="236" t="s">
        <v>83</v>
      </c>
      <c r="AV390" s="12" t="s">
        <v>83</v>
      </c>
      <c r="AW390" s="12" t="s">
        <v>7</v>
      </c>
      <c r="AX390" s="12" t="s">
        <v>81</v>
      </c>
      <c r="AY390" s="236" t="s">
        <v>152</v>
      </c>
    </row>
    <row r="391" s="1" customFormat="1" ht="16.5" customHeight="1">
      <c r="B391" s="40"/>
      <c r="C391" s="215" t="s">
        <v>665</v>
      </c>
      <c r="D391" s="215" t="s">
        <v>156</v>
      </c>
      <c r="E391" s="216" t="s">
        <v>666</v>
      </c>
      <c r="F391" s="217" t="s">
        <v>667</v>
      </c>
      <c r="G391" s="218" t="s">
        <v>191</v>
      </c>
      <c r="H391" s="219">
        <v>57.408000000000001</v>
      </c>
      <c r="I391" s="220">
        <v>150</v>
      </c>
      <c r="J391" s="220">
        <v>0</v>
      </c>
      <c r="K391" s="220">
        <f>ROUND(P391*H391,2)</f>
        <v>8611.2000000000007</v>
      </c>
      <c r="L391" s="217" t="s">
        <v>171</v>
      </c>
      <c r="M391" s="66"/>
      <c r="N391" s="221" t="s">
        <v>22</v>
      </c>
      <c r="O391" s="222" t="s">
        <v>43</v>
      </c>
      <c r="P391" s="157">
        <f>I391+J391</f>
        <v>150</v>
      </c>
      <c r="Q391" s="157">
        <f>ROUND(I391*H391,2)</f>
        <v>8611.2000000000007</v>
      </c>
      <c r="R391" s="157">
        <f>ROUND(J391*H391,2)</f>
        <v>0</v>
      </c>
      <c r="S391" s="223">
        <v>0</v>
      </c>
      <c r="T391" s="223">
        <f>S391*H391</f>
        <v>0</v>
      </c>
      <c r="U391" s="223">
        <v>0</v>
      </c>
      <c r="V391" s="223">
        <f>U391*H391</f>
        <v>0</v>
      </c>
      <c r="W391" s="223">
        <v>0</v>
      </c>
      <c r="X391" s="224">
        <f>W391*H391</f>
        <v>0</v>
      </c>
      <c r="AR391" s="24" t="s">
        <v>160</v>
      </c>
      <c r="AT391" s="24" t="s">
        <v>156</v>
      </c>
      <c r="AU391" s="24" t="s">
        <v>83</v>
      </c>
      <c r="AY391" s="24" t="s">
        <v>152</v>
      </c>
      <c r="BE391" s="225">
        <f>IF(O391="základní",K391,0)</f>
        <v>8611.2000000000007</v>
      </c>
      <c r="BF391" s="225">
        <f>IF(O391="snížená",K391,0)</f>
        <v>0</v>
      </c>
      <c r="BG391" s="225">
        <f>IF(O391="zákl. přenesená",K391,0)</f>
        <v>0</v>
      </c>
      <c r="BH391" s="225">
        <f>IF(O391="sníž. přenesená",K391,0)</f>
        <v>0</v>
      </c>
      <c r="BI391" s="225">
        <f>IF(O391="nulová",K391,0)</f>
        <v>0</v>
      </c>
      <c r="BJ391" s="24" t="s">
        <v>81</v>
      </c>
      <c r="BK391" s="225">
        <f>ROUND(P391*H391,2)</f>
        <v>8611.2000000000007</v>
      </c>
      <c r="BL391" s="24" t="s">
        <v>160</v>
      </c>
      <c r="BM391" s="24" t="s">
        <v>668</v>
      </c>
    </row>
    <row r="392" s="12" customFormat="1">
      <c r="B392" s="226"/>
      <c r="C392" s="227"/>
      <c r="D392" s="228" t="s">
        <v>163</v>
      </c>
      <c r="E392" s="229" t="s">
        <v>22</v>
      </c>
      <c r="F392" s="230" t="s">
        <v>669</v>
      </c>
      <c r="G392" s="227"/>
      <c r="H392" s="231">
        <v>57.408000000000001</v>
      </c>
      <c r="I392" s="227"/>
      <c r="J392" s="227"/>
      <c r="K392" s="227"/>
      <c r="L392" s="227"/>
      <c r="M392" s="232"/>
      <c r="N392" s="233"/>
      <c r="O392" s="234"/>
      <c r="P392" s="234"/>
      <c r="Q392" s="234"/>
      <c r="R392" s="234"/>
      <c r="S392" s="234"/>
      <c r="T392" s="234"/>
      <c r="U392" s="234"/>
      <c r="V392" s="234"/>
      <c r="W392" s="234"/>
      <c r="X392" s="235"/>
      <c r="AT392" s="236" t="s">
        <v>163</v>
      </c>
      <c r="AU392" s="236" t="s">
        <v>83</v>
      </c>
      <c r="AV392" s="12" t="s">
        <v>83</v>
      </c>
      <c r="AW392" s="12" t="s">
        <v>7</v>
      </c>
      <c r="AX392" s="12" t="s">
        <v>81</v>
      </c>
      <c r="AY392" s="236" t="s">
        <v>152</v>
      </c>
    </row>
    <row r="393" s="11" customFormat="1" ht="29.88" customHeight="1">
      <c r="B393" s="199"/>
      <c r="C393" s="200"/>
      <c r="D393" s="201" t="s">
        <v>73</v>
      </c>
      <c r="E393" s="213" t="s">
        <v>670</v>
      </c>
      <c r="F393" s="213" t="s">
        <v>671</v>
      </c>
      <c r="G393" s="200"/>
      <c r="H393" s="200"/>
      <c r="I393" s="200"/>
      <c r="J393" s="200"/>
      <c r="K393" s="214">
        <f>BK393</f>
        <v>104911.94</v>
      </c>
      <c r="L393" s="200"/>
      <c r="M393" s="204"/>
      <c r="N393" s="205"/>
      <c r="O393" s="206"/>
      <c r="P393" s="206"/>
      <c r="Q393" s="207">
        <f>Q394</f>
        <v>0</v>
      </c>
      <c r="R393" s="207">
        <f>R394</f>
        <v>104911.94</v>
      </c>
      <c r="S393" s="206"/>
      <c r="T393" s="208">
        <f>T394</f>
        <v>27.608406000000002</v>
      </c>
      <c r="U393" s="206"/>
      <c r="V393" s="208">
        <f>V394</f>
        <v>0</v>
      </c>
      <c r="W393" s="206"/>
      <c r="X393" s="209">
        <f>X394</f>
        <v>0</v>
      </c>
      <c r="AR393" s="210" t="s">
        <v>81</v>
      </c>
      <c r="AT393" s="211" t="s">
        <v>73</v>
      </c>
      <c r="AU393" s="211" t="s">
        <v>81</v>
      </c>
      <c r="AY393" s="210" t="s">
        <v>152</v>
      </c>
      <c r="BK393" s="212">
        <f>BK394</f>
        <v>104911.94</v>
      </c>
    </row>
    <row r="394" s="1" customFormat="1" ht="25.5" customHeight="1">
      <c r="B394" s="40"/>
      <c r="C394" s="215" t="s">
        <v>672</v>
      </c>
      <c r="D394" s="215" t="s">
        <v>156</v>
      </c>
      <c r="E394" s="216" t="s">
        <v>673</v>
      </c>
      <c r="F394" s="217" t="s">
        <v>674</v>
      </c>
      <c r="G394" s="218" t="s">
        <v>191</v>
      </c>
      <c r="H394" s="219">
        <v>1972.029</v>
      </c>
      <c r="I394" s="220">
        <v>0</v>
      </c>
      <c r="J394" s="220">
        <v>53.200000000000003</v>
      </c>
      <c r="K394" s="220">
        <f>ROUND(P394*H394,2)</f>
        <v>104911.94</v>
      </c>
      <c r="L394" s="217" t="s">
        <v>22</v>
      </c>
      <c r="M394" s="66"/>
      <c r="N394" s="221" t="s">
        <v>22</v>
      </c>
      <c r="O394" s="265" t="s">
        <v>43</v>
      </c>
      <c r="P394" s="266">
        <f>I394+J394</f>
        <v>53.200000000000003</v>
      </c>
      <c r="Q394" s="266">
        <f>ROUND(I394*H394,2)</f>
        <v>0</v>
      </c>
      <c r="R394" s="266">
        <f>ROUND(J394*H394,2)</f>
        <v>104911.94</v>
      </c>
      <c r="S394" s="267">
        <v>0.014</v>
      </c>
      <c r="T394" s="267">
        <f>S394*H394</f>
        <v>27.608406000000002</v>
      </c>
      <c r="U394" s="267">
        <v>0</v>
      </c>
      <c r="V394" s="267">
        <f>U394*H394</f>
        <v>0</v>
      </c>
      <c r="W394" s="267">
        <v>0</v>
      </c>
      <c r="X394" s="268">
        <f>W394*H394</f>
        <v>0</v>
      </c>
      <c r="AR394" s="24" t="s">
        <v>160</v>
      </c>
      <c r="AT394" s="24" t="s">
        <v>156</v>
      </c>
      <c r="AU394" s="24" t="s">
        <v>83</v>
      </c>
      <c r="AY394" s="24" t="s">
        <v>152</v>
      </c>
      <c r="BE394" s="225">
        <f>IF(O394="základní",K394,0)</f>
        <v>104911.94</v>
      </c>
      <c r="BF394" s="225">
        <f>IF(O394="snížená",K394,0)</f>
        <v>0</v>
      </c>
      <c r="BG394" s="225">
        <f>IF(O394="zákl. přenesená",K394,0)</f>
        <v>0</v>
      </c>
      <c r="BH394" s="225">
        <f>IF(O394="sníž. přenesená",K394,0)</f>
        <v>0</v>
      </c>
      <c r="BI394" s="225">
        <f>IF(O394="nulová",K394,0)</f>
        <v>0</v>
      </c>
      <c r="BJ394" s="24" t="s">
        <v>81</v>
      </c>
      <c r="BK394" s="225">
        <f>ROUND(P394*H394,2)</f>
        <v>104911.94</v>
      </c>
      <c r="BL394" s="24" t="s">
        <v>160</v>
      </c>
      <c r="BM394" s="24" t="s">
        <v>675</v>
      </c>
    </row>
    <row r="395" s="1" customFormat="1" ht="6.96" customHeight="1">
      <c r="B395" s="61"/>
      <c r="C395" s="62"/>
      <c r="D395" s="62"/>
      <c r="E395" s="62"/>
      <c r="F395" s="62"/>
      <c r="G395" s="62"/>
      <c r="H395" s="62"/>
      <c r="I395" s="62"/>
      <c r="J395" s="62"/>
      <c r="K395" s="62"/>
      <c r="L395" s="62"/>
      <c r="M395" s="66"/>
    </row>
  </sheetData>
  <sheetProtection sheet="1" autoFilter="0" formatColumns="0" formatRows="0" objects="1" scenarios="1" spinCount="100000" saltValue="oFg7JciFQU+k0x0UYLPkU2++Y94cll1ZUPTrE+kLlgKHPons78znrd+AmGC21EO8c9kaWocVPkZdBSjD6csF8w==" hashValue="+zzYuBWDHI0b/gIzCS8McjM9L8XjKUb3oLE6ACztze7fM28QpBDc/7RWAL8a3PnUPQLV8Tq5Mk8Tl2bTYoV0Xw==" algorithmName="SHA-512" password="CC35"/>
  <autoFilter ref="C103:L394"/>
  <mergeCells count="13">
    <mergeCell ref="E7:H7"/>
    <mergeCell ref="E9:H9"/>
    <mergeCell ref="E11:H11"/>
    <mergeCell ref="E26:H26"/>
    <mergeCell ref="E49:H49"/>
    <mergeCell ref="E51:H51"/>
    <mergeCell ref="E53:H53"/>
    <mergeCell ref="J57:J58"/>
    <mergeCell ref="E92:H92"/>
    <mergeCell ref="E94:H94"/>
    <mergeCell ref="E96:H96"/>
    <mergeCell ref="G1:H1"/>
    <mergeCell ref="M2:Z2"/>
  </mergeCells>
  <hyperlinks>
    <hyperlink ref="F1:G1" location="C2" display="1) Krycí list soupisu"/>
    <hyperlink ref="G1:H1" location="C60" display="2) Rekapitulace"/>
    <hyperlink ref="J1" location="C10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4"/>
      <c r="B1" s="17"/>
      <c r="C1" s="17"/>
      <c r="D1" s="18" t="s">
        <v>1</v>
      </c>
      <c r="E1" s="17"/>
      <c r="F1" s="145" t="s">
        <v>93</v>
      </c>
      <c r="G1" s="145" t="s">
        <v>94</v>
      </c>
      <c r="H1" s="145"/>
      <c r="I1" s="17"/>
      <c r="J1" s="145" t="s">
        <v>95</v>
      </c>
      <c r="K1" s="18" t="s">
        <v>96</v>
      </c>
      <c r="L1" s="145" t="s">
        <v>97</v>
      </c>
      <c r="M1" s="145"/>
      <c r="N1" s="145"/>
      <c r="O1" s="145"/>
      <c r="P1" s="145"/>
      <c r="Q1" s="145"/>
      <c r="R1" s="145"/>
      <c r="S1" s="145"/>
      <c r="T1" s="145"/>
      <c r="U1" s="146"/>
      <c r="V1" s="146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M2"/>
      <c r="AT2" s="24" t="s">
        <v>92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7"/>
      <c r="AT3" s="24" t="s">
        <v>83</v>
      </c>
    </row>
    <row r="4" ht="36.96" customHeight="1">
      <c r="B4" s="28"/>
      <c r="C4" s="29"/>
      <c r="D4" s="30" t="s">
        <v>98</v>
      </c>
      <c r="E4" s="29"/>
      <c r="F4" s="29"/>
      <c r="G4" s="29"/>
      <c r="H4" s="29"/>
      <c r="I4" s="29"/>
      <c r="J4" s="29"/>
      <c r="K4" s="29"/>
      <c r="L4" s="31"/>
      <c r="N4" s="32" t="s">
        <v>13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29"/>
      <c r="J5" s="29"/>
      <c r="K5" s="29"/>
      <c r="L5" s="31"/>
    </row>
    <row r="6">
      <c r="B6" s="28"/>
      <c r="C6" s="29"/>
      <c r="D6" s="37" t="s">
        <v>17</v>
      </c>
      <c r="E6" s="29"/>
      <c r="F6" s="29"/>
      <c r="G6" s="29"/>
      <c r="H6" s="29"/>
      <c r="I6" s="29"/>
      <c r="J6" s="29"/>
      <c r="K6" s="29"/>
      <c r="L6" s="31"/>
    </row>
    <row r="7" ht="16.5" customHeight="1">
      <c r="B7" s="28"/>
      <c r="C7" s="29"/>
      <c r="D7" s="29"/>
      <c r="E7" s="147" t="str">
        <f>'Rekapitulace stavby'!K6</f>
        <v>Pavilon FTZ v areálu ČZÚ</v>
      </c>
      <c r="F7" s="37"/>
      <c r="G7" s="37"/>
      <c r="H7" s="37"/>
      <c r="I7" s="29"/>
      <c r="J7" s="29"/>
      <c r="K7" s="29"/>
      <c r="L7" s="31"/>
    </row>
    <row r="8">
      <c r="B8" s="28"/>
      <c r="C8" s="29"/>
      <c r="D8" s="37" t="s">
        <v>99</v>
      </c>
      <c r="E8" s="29"/>
      <c r="F8" s="29"/>
      <c r="G8" s="29"/>
      <c r="H8" s="29"/>
      <c r="I8" s="29"/>
      <c r="J8" s="29"/>
      <c r="K8" s="29"/>
      <c r="L8" s="31"/>
    </row>
    <row r="9" s="1" customFormat="1" ht="16.5" customHeight="1">
      <c r="B9" s="40"/>
      <c r="C9" s="41"/>
      <c r="D9" s="41"/>
      <c r="E9" s="147" t="s">
        <v>676</v>
      </c>
      <c r="F9" s="41"/>
      <c r="G9" s="41"/>
      <c r="H9" s="41"/>
      <c r="I9" s="41"/>
      <c r="J9" s="41"/>
      <c r="K9" s="41"/>
      <c r="L9" s="45"/>
    </row>
    <row r="10" s="1" customFormat="1">
      <c r="B10" s="40"/>
      <c r="C10" s="41"/>
      <c r="D10" s="37" t="s">
        <v>101</v>
      </c>
      <c r="E10" s="41"/>
      <c r="F10" s="41"/>
      <c r="G10" s="41"/>
      <c r="H10" s="41"/>
      <c r="I10" s="41"/>
      <c r="J10" s="41"/>
      <c r="K10" s="41"/>
      <c r="L10" s="45"/>
    </row>
    <row r="11" s="1" customFormat="1" ht="36.96" customHeight="1">
      <c r="B11" s="40"/>
      <c r="C11" s="41"/>
      <c r="D11" s="41"/>
      <c r="E11" s="148" t="s">
        <v>677</v>
      </c>
      <c r="F11" s="41"/>
      <c r="G11" s="41"/>
      <c r="H11" s="41"/>
      <c r="I11" s="41"/>
      <c r="J11" s="41"/>
      <c r="K11" s="41"/>
      <c r="L11" s="45"/>
    </row>
    <row r="12" s="1" customFormat="1">
      <c r="B12" s="40"/>
      <c r="C12" s="41"/>
      <c r="D12" s="41"/>
      <c r="E12" s="41"/>
      <c r="F12" s="41"/>
      <c r="G12" s="41"/>
      <c r="H12" s="41"/>
      <c r="I12" s="41"/>
      <c r="J12" s="41"/>
      <c r="K12" s="41"/>
      <c r="L12" s="45"/>
    </row>
    <row r="13" s="1" customFormat="1" ht="14.4" customHeight="1">
      <c r="B13" s="40"/>
      <c r="C13" s="41"/>
      <c r="D13" s="37" t="s">
        <v>19</v>
      </c>
      <c r="E13" s="41"/>
      <c r="F13" s="34" t="s">
        <v>20</v>
      </c>
      <c r="G13" s="41"/>
      <c r="H13" s="41"/>
      <c r="I13" s="37" t="s">
        <v>21</v>
      </c>
      <c r="J13" s="34" t="s">
        <v>22</v>
      </c>
      <c r="K13" s="41"/>
      <c r="L13" s="45"/>
    </row>
    <row r="14" s="1" customFormat="1" ht="14.4" customHeight="1">
      <c r="B14" s="40"/>
      <c r="C14" s="41"/>
      <c r="D14" s="37" t="s">
        <v>23</v>
      </c>
      <c r="E14" s="41"/>
      <c r="F14" s="34" t="s">
        <v>24</v>
      </c>
      <c r="G14" s="41"/>
      <c r="H14" s="41"/>
      <c r="I14" s="37" t="s">
        <v>25</v>
      </c>
      <c r="J14" s="149" t="str">
        <f>'Rekapitulace stavby'!AN8</f>
        <v>16. 1. 2017</v>
      </c>
      <c r="K14" s="41"/>
      <c r="L14" s="45"/>
    </row>
    <row r="15" s="1" customFormat="1" ht="10.8" customHeight="1">
      <c r="B15" s="40"/>
      <c r="C15" s="41"/>
      <c r="D15" s="41"/>
      <c r="E15" s="41"/>
      <c r="F15" s="41"/>
      <c r="G15" s="41"/>
      <c r="H15" s="41"/>
      <c r="I15" s="41"/>
      <c r="J15" s="41"/>
      <c r="K15" s="41"/>
      <c r="L15" s="45"/>
    </row>
    <row r="16" s="1" customFormat="1" ht="14.4" customHeight="1">
      <c r="B16" s="40"/>
      <c r="C16" s="41"/>
      <c r="D16" s="37" t="s">
        <v>27</v>
      </c>
      <c r="E16" s="41"/>
      <c r="F16" s="41"/>
      <c r="G16" s="41"/>
      <c r="H16" s="41"/>
      <c r="I16" s="37" t="s">
        <v>28</v>
      </c>
      <c r="J16" s="34" t="s">
        <v>29</v>
      </c>
      <c r="K16" s="41"/>
      <c r="L16" s="45"/>
    </row>
    <row r="17" s="1" customFormat="1" ht="18" customHeight="1">
      <c r="B17" s="40"/>
      <c r="C17" s="41"/>
      <c r="D17" s="41"/>
      <c r="E17" s="34" t="s">
        <v>30</v>
      </c>
      <c r="F17" s="41"/>
      <c r="G17" s="41"/>
      <c r="H17" s="41"/>
      <c r="I17" s="37" t="s">
        <v>31</v>
      </c>
      <c r="J17" s="34" t="s">
        <v>32</v>
      </c>
      <c r="K17" s="41"/>
      <c r="L17" s="45"/>
    </row>
    <row r="18" s="1" customFormat="1" ht="6.96" customHeight="1">
      <c r="B18" s="40"/>
      <c r="C18" s="41"/>
      <c r="D18" s="41"/>
      <c r="E18" s="41"/>
      <c r="F18" s="41"/>
      <c r="G18" s="41"/>
      <c r="H18" s="41"/>
      <c r="I18" s="41"/>
      <c r="J18" s="41"/>
      <c r="K18" s="41"/>
      <c r="L18" s="45"/>
    </row>
    <row r="19" s="1" customFormat="1" ht="14.4" customHeight="1">
      <c r="B19" s="40"/>
      <c r="C19" s="41"/>
      <c r="D19" s="37" t="s">
        <v>33</v>
      </c>
      <c r="E19" s="41"/>
      <c r="F19" s="41"/>
      <c r="G19" s="41"/>
      <c r="H19" s="41"/>
      <c r="I19" s="37" t="s">
        <v>28</v>
      </c>
      <c r="J19" s="34" t="str">
        <f>IF('Rekapitulace stavby'!AN13="Vyplň údaj","",IF('Rekapitulace stavby'!AN13="","",'Rekapitulace stavby'!AN13))</f>
        <v/>
      </c>
      <c r="K19" s="41"/>
      <c r="L19" s="45"/>
    </row>
    <row r="20" s="1" customFormat="1" ht="18" customHeight="1">
      <c r="B20" s="40"/>
      <c r="C20" s="41"/>
      <c r="D20" s="41"/>
      <c r="E20" s="34" t="str">
        <f>IF('Rekapitulace stavby'!E14="Vyplň údaj","",IF('Rekapitulace stavby'!E14="","",'Rekapitulace stavby'!E14))</f>
        <v xml:space="preserve"> </v>
      </c>
      <c r="F20" s="41"/>
      <c r="G20" s="41"/>
      <c r="H20" s="41"/>
      <c r="I20" s="37" t="s">
        <v>31</v>
      </c>
      <c r="J20" s="34" t="str">
        <f>IF('Rekapitulace stavby'!AN14="Vyplň údaj","",IF('Rekapitulace stavby'!AN14="","",'Rekapitulace stavby'!AN14))</f>
        <v/>
      </c>
      <c r="K20" s="41"/>
      <c r="L20" s="45"/>
    </row>
    <row r="21" s="1" customFormat="1" ht="6.96" customHeight="1">
      <c r="B21" s="40"/>
      <c r="C21" s="41"/>
      <c r="D21" s="41"/>
      <c r="E21" s="41"/>
      <c r="F21" s="41"/>
      <c r="G21" s="41"/>
      <c r="H21" s="41"/>
      <c r="I21" s="41"/>
      <c r="J21" s="41"/>
      <c r="K21" s="41"/>
      <c r="L21" s="45"/>
    </row>
    <row r="22" s="1" customFormat="1" ht="14.4" customHeight="1">
      <c r="B22" s="40"/>
      <c r="C22" s="41"/>
      <c r="D22" s="37" t="s">
        <v>35</v>
      </c>
      <c r="E22" s="41"/>
      <c r="F22" s="41"/>
      <c r="G22" s="41"/>
      <c r="H22" s="41"/>
      <c r="I22" s="37" t="s">
        <v>28</v>
      </c>
      <c r="J22" s="34" t="s">
        <v>22</v>
      </c>
      <c r="K22" s="41"/>
      <c r="L22" s="45"/>
    </row>
    <row r="23" s="1" customFormat="1" ht="18" customHeight="1">
      <c r="B23" s="40"/>
      <c r="C23" s="41"/>
      <c r="D23" s="41"/>
      <c r="E23" s="34" t="s">
        <v>36</v>
      </c>
      <c r="F23" s="41"/>
      <c r="G23" s="41"/>
      <c r="H23" s="41"/>
      <c r="I23" s="37" t="s">
        <v>31</v>
      </c>
      <c r="J23" s="34" t="s">
        <v>22</v>
      </c>
      <c r="K23" s="41"/>
      <c r="L23" s="45"/>
    </row>
    <row r="24" s="1" customFormat="1" ht="6.96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5"/>
    </row>
    <row r="25" s="1" customFormat="1" ht="14.4" customHeight="1">
      <c r="B25" s="40"/>
      <c r="C25" s="41"/>
      <c r="D25" s="37" t="s">
        <v>37</v>
      </c>
      <c r="E25" s="41"/>
      <c r="F25" s="41"/>
      <c r="G25" s="41"/>
      <c r="H25" s="41"/>
      <c r="I25" s="41"/>
      <c r="J25" s="41"/>
      <c r="K25" s="41"/>
      <c r="L25" s="45"/>
    </row>
    <row r="26" s="7" customFormat="1" ht="16.5" customHeight="1">
      <c r="B26" s="150"/>
      <c r="C26" s="151"/>
      <c r="D26" s="151"/>
      <c r="E26" s="38" t="s">
        <v>22</v>
      </c>
      <c r="F26" s="38"/>
      <c r="G26" s="38"/>
      <c r="H26" s="38"/>
      <c r="I26" s="151"/>
      <c r="J26" s="151"/>
      <c r="K26" s="151"/>
      <c r="L26" s="152"/>
    </row>
    <row r="27" s="1" customFormat="1" ht="6.96" customHeight="1"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5"/>
    </row>
    <row r="28" s="1" customFormat="1" ht="6.96" customHeight="1">
      <c r="B28" s="40"/>
      <c r="C28" s="41"/>
      <c r="D28" s="100"/>
      <c r="E28" s="100"/>
      <c r="F28" s="100"/>
      <c r="G28" s="100"/>
      <c r="H28" s="100"/>
      <c r="I28" s="100"/>
      <c r="J28" s="100"/>
      <c r="K28" s="100"/>
      <c r="L28" s="153"/>
    </row>
    <row r="29" s="1" customFormat="1">
      <c r="B29" s="40"/>
      <c r="C29" s="41"/>
      <c r="D29" s="41"/>
      <c r="E29" s="37" t="s">
        <v>103</v>
      </c>
      <c r="F29" s="41"/>
      <c r="G29" s="41"/>
      <c r="H29" s="41"/>
      <c r="I29" s="41"/>
      <c r="J29" s="41"/>
      <c r="K29" s="154">
        <f>I62</f>
        <v>0</v>
      </c>
      <c r="L29" s="45"/>
    </row>
    <row r="30" s="1" customFormat="1">
      <c r="B30" s="40"/>
      <c r="C30" s="41"/>
      <c r="D30" s="41"/>
      <c r="E30" s="37" t="s">
        <v>104</v>
      </c>
      <c r="F30" s="41"/>
      <c r="G30" s="41"/>
      <c r="H30" s="41"/>
      <c r="I30" s="41"/>
      <c r="J30" s="41"/>
      <c r="K30" s="154">
        <f>J62</f>
        <v>530985</v>
      </c>
      <c r="L30" s="45"/>
    </row>
    <row r="31" s="1" customFormat="1" ht="25.44" customHeight="1">
      <c r="B31" s="40"/>
      <c r="C31" s="41"/>
      <c r="D31" s="155" t="s">
        <v>38</v>
      </c>
      <c r="E31" s="41"/>
      <c r="F31" s="41"/>
      <c r="G31" s="41"/>
      <c r="H31" s="41"/>
      <c r="I31" s="41"/>
      <c r="J31" s="41"/>
      <c r="K31" s="156">
        <f>ROUND(K88,2)</f>
        <v>530985</v>
      </c>
      <c r="L31" s="45"/>
    </row>
    <row r="32" s="1" customFormat="1" ht="6.96" customHeight="1">
      <c r="B32" s="40"/>
      <c r="C32" s="41"/>
      <c r="D32" s="100"/>
      <c r="E32" s="100"/>
      <c r="F32" s="100"/>
      <c r="G32" s="100"/>
      <c r="H32" s="100"/>
      <c r="I32" s="100"/>
      <c r="J32" s="100"/>
      <c r="K32" s="100"/>
      <c r="L32" s="153"/>
    </row>
    <row r="33" s="1" customFormat="1" ht="14.4" customHeight="1">
      <c r="B33" s="40"/>
      <c r="C33" s="41"/>
      <c r="D33" s="41"/>
      <c r="E33" s="41"/>
      <c r="F33" s="46" t="s">
        <v>40</v>
      </c>
      <c r="G33" s="41"/>
      <c r="H33" s="41"/>
      <c r="I33" s="46" t="s">
        <v>39</v>
      </c>
      <c r="J33" s="41"/>
      <c r="K33" s="46" t="s">
        <v>41</v>
      </c>
      <c r="L33" s="45"/>
    </row>
    <row r="34" s="1" customFormat="1" ht="14.4" customHeight="1">
      <c r="B34" s="40"/>
      <c r="C34" s="41"/>
      <c r="D34" s="49" t="s">
        <v>42</v>
      </c>
      <c r="E34" s="49" t="s">
        <v>43</v>
      </c>
      <c r="F34" s="157">
        <f>ROUND(SUM(BE88:BE114), 2)</f>
        <v>530985</v>
      </c>
      <c r="G34" s="41"/>
      <c r="H34" s="41"/>
      <c r="I34" s="158">
        <v>0.20999999999999999</v>
      </c>
      <c r="J34" s="41"/>
      <c r="K34" s="157">
        <f>ROUND(ROUND((SUM(BE88:BE114)), 2)*I34, 2)</f>
        <v>111506.85000000001</v>
      </c>
      <c r="L34" s="45"/>
    </row>
    <row r="35" s="1" customFormat="1" ht="14.4" customHeight="1">
      <c r="B35" s="40"/>
      <c r="C35" s="41"/>
      <c r="D35" s="41"/>
      <c r="E35" s="49" t="s">
        <v>44</v>
      </c>
      <c r="F35" s="157">
        <f>ROUND(SUM(BF88:BF114), 2)</f>
        <v>0</v>
      </c>
      <c r="G35" s="41"/>
      <c r="H35" s="41"/>
      <c r="I35" s="158">
        <v>0.14999999999999999</v>
      </c>
      <c r="J35" s="41"/>
      <c r="K35" s="157">
        <f>ROUND(ROUND((SUM(BF88:BF114)), 2)*I35, 2)</f>
        <v>0</v>
      </c>
      <c r="L35" s="45"/>
    </row>
    <row r="36" hidden="1" s="1" customFormat="1" ht="14.4" customHeight="1">
      <c r="B36" s="40"/>
      <c r="C36" s="41"/>
      <c r="D36" s="41"/>
      <c r="E36" s="49" t="s">
        <v>45</v>
      </c>
      <c r="F36" s="157">
        <f>ROUND(SUM(BG88:BG114), 2)</f>
        <v>0</v>
      </c>
      <c r="G36" s="41"/>
      <c r="H36" s="41"/>
      <c r="I36" s="158">
        <v>0.20999999999999999</v>
      </c>
      <c r="J36" s="41"/>
      <c r="K36" s="157">
        <v>0</v>
      </c>
      <c r="L36" s="45"/>
    </row>
    <row r="37" hidden="1" s="1" customFormat="1" ht="14.4" customHeight="1">
      <c r="B37" s="40"/>
      <c r="C37" s="41"/>
      <c r="D37" s="41"/>
      <c r="E37" s="49" t="s">
        <v>46</v>
      </c>
      <c r="F37" s="157">
        <f>ROUND(SUM(BH88:BH114), 2)</f>
        <v>0</v>
      </c>
      <c r="G37" s="41"/>
      <c r="H37" s="41"/>
      <c r="I37" s="158">
        <v>0.14999999999999999</v>
      </c>
      <c r="J37" s="41"/>
      <c r="K37" s="157">
        <v>0</v>
      </c>
      <c r="L37" s="45"/>
    </row>
    <row r="38" hidden="1" s="1" customFormat="1" ht="14.4" customHeight="1">
      <c r="B38" s="40"/>
      <c r="C38" s="41"/>
      <c r="D38" s="41"/>
      <c r="E38" s="49" t="s">
        <v>47</v>
      </c>
      <c r="F38" s="157">
        <f>ROUND(SUM(BI88:BI114), 2)</f>
        <v>0</v>
      </c>
      <c r="G38" s="41"/>
      <c r="H38" s="41"/>
      <c r="I38" s="158">
        <v>0</v>
      </c>
      <c r="J38" s="41"/>
      <c r="K38" s="157">
        <v>0</v>
      </c>
      <c r="L38" s="45"/>
    </row>
    <row r="39" s="1" customFormat="1" ht="6.96" customHeight="1">
      <c r="B39" s="40"/>
      <c r="C39" s="41"/>
      <c r="D39" s="41"/>
      <c r="E39" s="41"/>
      <c r="F39" s="41"/>
      <c r="G39" s="41"/>
      <c r="H39" s="41"/>
      <c r="I39" s="41"/>
      <c r="J39" s="41"/>
      <c r="K39" s="41"/>
      <c r="L39" s="45"/>
    </row>
    <row r="40" s="1" customFormat="1" ht="25.44" customHeight="1">
      <c r="B40" s="40"/>
      <c r="C40" s="159"/>
      <c r="D40" s="160" t="s">
        <v>48</v>
      </c>
      <c r="E40" s="92"/>
      <c r="F40" s="92"/>
      <c r="G40" s="161" t="s">
        <v>49</v>
      </c>
      <c r="H40" s="162" t="s">
        <v>50</v>
      </c>
      <c r="I40" s="92"/>
      <c r="J40" s="92"/>
      <c r="K40" s="163">
        <f>SUM(K31:K38)</f>
        <v>642491.84999999998</v>
      </c>
      <c r="L40" s="164"/>
    </row>
    <row r="41" s="1" customFormat="1" ht="14.4" customHeight="1"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3"/>
    </row>
    <row r="45" s="1" customFormat="1" ht="6.96" customHeight="1">
      <c r="B45" s="165"/>
      <c r="C45" s="166"/>
      <c r="D45" s="166"/>
      <c r="E45" s="166"/>
      <c r="F45" s="166"/>
      <c r="G45" s="166"/>
      <c r="H45" s="166"/>
      <c r="I45" s="166"/>
      <c r="J45" s="166"/>
      <c r="K45" s="166"/>
      <c r="L45" s="167"/>
    </row>
    <row r="46" s="1" customFormat="1" ht="36.96" customHeight="1">
      <c r="B46" s="40"/>
      <c r="C46" s="30" t="s">
        <v>105</v>
      </c>
      <c r="D46" s="41"/>
      <c r="E46" s="41"/>
      <c r="F46" s="41"/>
      <c r="G46" s="41"/>
      <c r="H46" s="41"/>
      <c r="I46" s="41"/>
      <c r="J46" s="41"/>
      <c r="K46" s="41"/>
      <c r="L46" s="45"/>
    </row>
    <row r="47" s="1" customFormat="1" ht="6.96" customHeight="1"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45"/>
    </row>
    <row r="48" s="1" customFormat="1" ht="14.4" customHeight="1">
      <c r="B48" s="40"/>
      <c r="C48" s="37" t="s">
        <v>17</v>
      </c>
      <c r="D48" s="41"/>
      <c r="E48" s="41"/>
      <c r="F48" s="41"/>
      <c r="G48" s="41"/>
      <c r="H48" s="41"/>
      <c r="I48" s="41"/>
      <c r="J48" s="41"/>
      <c r="K48" s="41"/>
      <c r="L48" s="45"/>
    </row>
    <row r="49" s="1" customFormat="1" ht="16.5" customHeight="1">
      <c r="B49" s="40"/>
      <c r="C49" s="41"/>
      <c r="D49" s="41"/>
      <c r="E49" s="147" t="str">
        <f>E7</f>
        <v>Pavilon FTZ v areálu ČZÚ</v>
      </c>
      <c r="F49" s="37"/>
      <c r="G49" s="37"/>
      <c r="H49" s="37"/>
      <c r="I49" s="41"/>
      <c r="J49" s="41"/>
      <c r="K49" s="41"/>
      <c r="L49" s="45"/>
    </row>
    <row r="50">
      <c r="B50" s="28"/>
      <c r="C50" s="37" t="s">
        <v>99</v>
      </c>
      <c r="D50" s="29"/>
      <c r="E50" s="29"/>
      <c r="F50" s="29"/>
      <c r="G50" s="29"/>
      <c r="H50" s="29"/>
      <c r="I50" s="29"/>
      <c r="J50" s="29"/>
      <c r="K50" s="29"/>
      <c r="L50" s="31"/>
    </row>
    <row r="51" s="1" customFormat="1" ht="16.5" customHeight="1">
      <c r="B51" s="40"/>
      <c r="C51" s="41"/>
      <c r="D51" s="41"/>
      <c r="E51" s="147" t="s">
        <v>676</v>
      </c>
      <c r="F51" s="41"/>
      <c r="G51" s="41"/>
      <c r="H51" s="41"/>
      <c r="I51" s="41"/>
      <c r="J51" s="41"/>
      <c r="K51" s="41"/>
      <c r="L51" s="45"/>
    </row>
    <row r="52" s="1" customFormat="1" ht="14.4" customHeight="1">
      <c r="B52" s="40"/>
      <c r="C52" s="37" t="s">
        <v>101</v>
      </c>
      <c r="D52" s="41"/>
      <c r="E52" s="41"/>
      <c r="F52" s="41"/>
      <c r="G52" s="41"/>
      <c r="H52" s="41"/>
      <c r="I52" s="41"/>
      <c r="J52" s="41"/>
      <c r="K52" s="41"/>
      <c r="L52" s="45"/>
    </row>
    <row r="53" s="1" customFormat="1" ht="17.25" customHeight="1">
      <c r="B53" s="40"/>
      <c r="C53" s="41"/>
      <c r="D53" s="41"/>
      <c r="E53" s="148" t="str">
        <f>E11</f>
        <v>VON - Soupis prací - Vedlejší a ostatní náklady</v>
      </c>
      <c r="F53" s="41"/>
      <c r="G53" s="41"/>
      <c r="H53" s="41"/>
      <c r="I53" s="41"/>
      <c r="J53" s="41"/>
      <c r="K53" s="41"/>
      <c r="L53" s="45"/>
    </row>
    <row r="54" s="1" customFormat="1" ht="6.96" customHeight="1"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45"/>
    </row>
    <row r="55" s="1" customFormat="1" ht="18" customHeight="1">
      <c r="B55" s="40"/>
      <c r="C55" s="37" t="s">
        <v>23</v>
      </c>
      <c r="D55" s="41"/>
      <c r="E55" s="41"/>
      <c r="F55" s="34" t="str">
        <f>F14</f>
        <v>Praha-Suchdol</v>
      </c>
      <c r="G55" s="41"/>
      <c r="H55" s="41"/>
      <c r="I55" s="37" t="s">
        <v>25</v>
      </c>
      <c r="J55" s="149" t="str">
        <f>IF(J14="","",J14)</f>
        <v>16. 1. 2017</v>
      </c>
      <c r="K55" s="41"/>
      <c r="L55" s="45"/>
    </row>
    <row r="56" s="1" customFormat="1" ht="6.96" customHeight="1"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5"/>
    </row>
    <row r="57" s="1" customFormat="1">
      <c r="B57" s="40"/>
      <c r="C57" s="37" t="s">
        <v>27</v>
      </c>
      <c r="D57" s="41"/>
      <c r="E57" s="41"/>
      <c r="F57" s="34" t="str">
        <f>E17</f>
        <v xml:space="preserve">ČZÚ v Praze, Kamýcká 129,Praha 6            </v>
      </c>
      <c r="G57" s="41"/>
      <c r="H57" s="41"/>
      <c r="I57" s="37" t="s">
        <v>35</v>
      </c>
      <c r="J57" s="38" t="str">
        <f>E23</f>
        <v>OSA projekt s.r.o.,Kafková 10,Ostrava</v>
      </c>
      <c r="K57" s="41"/>
      <c r="L57" s="45"/>
    </row>
    <row r="58" s="1" customFormat="1" ht="14.4" customHeight="1">
      <c r="B58" s="40"/>
      <c r="C58" s="37" t="s">
        <v>33</v>
      </c>
      <c r="D58" s="41"/>
      <c r="E58" s="41"/>
      <c r="F58" s="34" t="str">
        <f>IF(E20="","",E20)</f>
        <v xml:space="preserve"> </v>
      </c>
      <c r="G58" s="41"/>
      <c r="H58" s="41"/>
      <c r="I58" s="41"/>
      <c r="J58" s="168"/>
      <c r="K58" s="41"/>
      <c r="L58" s="45"/>
    </row>
    <row r="59" s="1" customFormat="1" ht="10.32" customHeight="1"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5"/>
    </row>
    <row r="60" s="1" customFormat="1" ht="29.28" customHeight="1">
      <c r="B60" s="40"/>
      <c r="C60" s="169" t="s">
        <v>106</v>
      </c>
      <c r="D60" s="159"/>
      <c r="E60" s="159"/>
      <c r="F60" s="159"/>
      <c r="G60" s="159"/>
      <c r="H60" s="159"/>
      <c r="I60" s="170" t="s">
        <v>107</v>
      </c>
      <c r="J60" s="170" t="s">
        <v>108</v>
      </c>
      <c r="K60" s="170" t="s">
        <v>109</v>
      </c>
      <c r="L60" s="171"/>
    </row>
    <row r="61" s="1" customFormat="1" ht="10.32" customHeight="1"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5"/>
    </row>
    <row r="62" s="1" customFormat="1" ht="29.28" customHeight="1">
      <c r="B62" s="40"/>
      <c r="C62" s="172" t="s">
        <v>110</v>
      </c>
      <c r="D62" s="41"/>
      <c r="E62" s="41"/>
      <c r="F62" s="41"/>
      <c r="G62" s="41"/>
      <c r="H62" s="41"/>
      <c r="I62" s="156">
        <f>Q88</f>
        <v>0</v>
      </c>
      <c r="J62" s="156">
        <f>R88</f>
        <v>530985</v>
      </c>
      <c r="K62" s="156">
        <f>K88</f>
        <v>530985</v>
      </c>
      <c r="L62" s="45"/>
      <c r="AU62" s="24" t="s">
        <v>111</v>
      </c>
    </row>
    <row r="63" s="8" customFormat="1" ht="24.96" customHeight="1">
      <c r="B63" s="173"/>
      <c r="C63" s="174"/>
      <c r="D63" s="175" t="s">
        <v>678</v>
      </c>
      <c r="E63" s="176"/>
      <c r="F63" s="176"/>
      <c r="G63" s="176"/>
      <c r="H63" s="176"/>
      <c r="I63" s="177">
        <f>Q89</f>
        <v>0</v>
      </c>
      <c r="J63" s="177">
        <f>R89</f>
        <v>185000</v>
      </c>
      <c r="K63" s="177">
        <f>K89</f>
        <v>185000</v>
      </c>
      <c r="L63" s="178"/>
    </row>
    <row r="64" s="9" customFormat="1" ht="19.92" customHeight="1">
      <c r="B64" s="179"/>
      <c r="C64" s="180"/>
      <c r="D64" s="181" t="s">
        <v>679</v>
      </c>
      <c r="E64" s="182"/>
      <c r="F64" s="182"/>
      <c r="G64" s="182"/>
      <c r="H64" s="182"/>
      <c r="I64" s="183">
        <f>Q90</f>
        <v>0</v>
      </c>
      <c r="J64" s="183">
        <f>R90</f>
        <v>185000</v>
      </c>
      <c r="K64" s="183">
        <f>K90</f>
        <v>185000</v>
      </c>
      <c r="L64" s="184"/>
    </row>
    <row r="65" s="8" customFormat="1" ht="24.96" customHeight="1">
      <c r="B65" s="173"/>
      <c r="C65" s="174"/>
      <c r="D65" s="175" t="s">
        <v>680</v>
      </c>
      <c r="E65" s="176"/>
      <c r="F65" s="176"/>
      <c r="G65" s="176"/>
      <c r="H65" s="176"/>
      <c r="I65" s="177">
        <f>Q98</f>
        <v>0</v>
      </c>
      <c r="J65" s="177">
        <f>R98</f>
        <v>345985</v>
      </c>
      <c r="K65" s="177">
        <f>K98</f>
        <v>345985</v>
      </c>
      <c r="L65" s="178"/>
    </row>
    <row r="66" s="9" customFormat="1" ht="19.92" customHeight="1">
      <c r="B66" s="179"/>
      <c r="C66" s="180"/>
      <c r="D66" s="181" t="s">
        <v>681</v>
      </c>
      <c r="E66" s="182"/>
      <c r="F66" s="182"/>
      <c r="G66" s="182"/>
      <c r="H66" s="182"/>
      <c r="I66" s="183">
        <f>Q99</f>
        <v>0</v>
      </c>
      <c r="J66" s="183">
        <f>R99</f>
        <v>345985</v>
      </c>
      <c r="K66" s="183">
        <f>K99</f>
        <v>345985</v>
      </c>
      <c r="L66" s="184"/>
    </row>
    <row r="67" s="1" customFormat="1" ht="21.84" customHeight="1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45"/>
    </row>
    <row r="68" s="1" customFormat="1" ht="6.96" customHeight="1"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63"/>
    </row>
    <row r="72" s="1" customFormat="1" ht="6.96" customHeight="1"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6"/>
    </row>
    <row r="73" s="1" customFormat="1" ht="36.96" customHeight="1">
      <c r="B73" s="40"/>
      <c r="C73" s="67" t="s">
        <v>132</v>
      </c>
      <c r="D73" s="68"/>
      <c r="E73" s="68"/>
      <c r="F73" s="68"/>
      <c r="G73" s="68"/>
      <c r="H73" s="68"/>
      <c r="I73" s="68"/>
      <c r="J73" s="68"/>
      <c r="K73" s="68"/>
      <c r="L73" s="68"/>
      <c r="M73" s="66"/>
    </row>
    <row r="74" s="1" customFormat="1" ht="6.96" customHeight="1">
      <c r="B74" s="40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6"/>
    </row>
    <row r="75" s="1" customFormat="1" ht="14.4" customHeight="1">
      <c r="B75" s="40"/>
      <c r="C75" s="70" t="s">
        <v>17</v>
      </c>
      <c r="D75" s="68"/>
      <c r="E75" s="68"/>
      <c r="F75" s="68"/>
      <c r="G75" s="68"/>
      <c r="H75" s="68"/>
      <c r="I75" s="68"/>
      <c r="J75" s="68"/>
      <c r="K75" s="68"/>
      <c r="L75" s="68"/>
      <c r="M75" s="66"/>
    </row>
    <row r="76" s="1" customFormat="1" ht="16.5" customHeight="1">
      <c r="B76" s="40"/>
      <c r="C76" s="68"/>
      <c r="D76" s="68"/>
      <c r="E76" s="185" t="str">
        <f>E7</f>
        <v>Pavilon FTZ v areálu ČZÚ</v>
      </c>
      <c r="F76" s="70"/>
      <c r="G76" s="70"/>
      <c r="H76" s="70"/>
      <c r="I76" s="68"/>
      <c r="J76" s="68"/>
      <c r="K76" s="68"/>
      <c r="L76" s="68"/>
      <c r="M76" s="66"/>
    </row>
    <row r="77">
      <c r="B77" s="28"/>
      <c r="C77" s="70" t="s">
        <v>99</v>
      </c>
      <c r="D77" s="186"/>
      <c r="E77" s="186"/>
      <c r="F77" s="186"/>
      <c r="G77" s="186"/>
      <c r="H77" s="186"/>
      <c r="I77" s="186"/>
      <c r="J77" s="186"/>
      <c r="K77" s="186"/>
      <c r="L77" s="186"/>
      <c r="M77" s="187"/>
    </row>
    <row r="78" s="1" customFormat="1" ht="16.5" customHeight="1">
      <c r="B78" s="40"/>
      <c r="C78" s="68"/>
      <c r="D78" s="68"/>
      <c r="E78" s="185" t="s">
        <v>676</v>
      </c>
      <c r="F78" s="68"/>
      <c r="G78" s="68"/>
      <c r="H78" s="68"/>
      <c r="I78" s="68"/>
      <c r="J78" s="68"/>
      <c r="K78" s="68"/>
      <c r="L78" s="68"/>
      <c r="M78" s="66"/>
    </row>
    <row r="79" s="1" customFormat="1" ht="14.4" customHeight="1">
      <c r="B79" s="40"/>
      <c r="C79" s="70" t="s">
        <v>101</v>
      </c>
      <c r="D79" s="68"/>
      <c r="E79" s="68"/>
      <c r="F79" s="68"/>
      <c r="G79" s="68"/>
      <c r="H79" s="68"/>
      <c r="I79" s="68"/>
      <c r="J79" s="68"/>
      <c r="K79" s="68"/>
      <c r="L79" s="68"/>
      <c r="M79" s="66"/>
    </row>
    <row r="80" s="1" customFormat="1" ht="17.25" customHeight="1">
      <c r="B80" s="40"/>
      <c r="C80" s="68"/>
      <c r="D80" s="68"/>
      <c r="E80" s="76" t="str">
        <f>E11</f>
        <v>VON - Soupis prací - Vedlejší a ostatní náklady</v>
      </c>
      <c r="F80" s="68"/>
      <c r="G80" s="68"/>
      <c r="H80" s="68"/>
      <c r="I80" s="68"/>
      <c r="J80" s="68"/>
      <c r="K80" s="68"/>
      <c r="L80" s="68"/>
      <c r="M80" s="66"/>
    </row>
    <row r="81" s="1" customFormat="1" ht="6.96" customHeight="1">
      <c r="B81" s="40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6"/>
    </row>
    <row r="82" s="1" customFormat="1" ht="18" customHeight="1">
      <c r="B82" s="40"/>
      <c r="C82" s="70" t="s">
        <v>23</v>
      </c>
      <c r="D82" s="68"/>
      <c r="E82" s="68"/>
      <c r="F82" s="188" t="str">
        <f>F14</f>
        <v>Praha-Suchdol</v>
      </c>
      <c r="G82" s="68"/>
      <c r="H82" s="68"/>
      <c r="I82" s="70" t="s">
        <v>25</v>
      </c>
      <c r="J82" s="79" t="str">
        <f>IF(J14="","",J14)</f>
        <v>16. 1. 2017</v>
      </c>
      <c r="K82" s="68"/>
      <c r="L82" s="68"/>
      <c r="M82" s="66"/>
    </row>
    <row r="83" s="1" customFormat="1" ht="6.96" customHeight="1">
      <c r="B83" s="40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6"/>
    </row>
    <row r="84" s="1" customFormat="1">
      <c r="B84" s="40"/>
      <c r="C84" s="70" t="s">
        <v>27</v>
      </c>
      <c r="D84" s="68"/>
      <c r="E84" s="68"/>
      <c r="F84" s="188" t="str">
        <f>E17</f>
        <v xml:space="preserve">ČZÚ v Praze, Kamýcká 129,Praha 6            </v>
      </c>
      <c r="G84" s="68"/>
      <c r="H84" s="68"/>
      <c r="I84" s="70" t="s">
        <v>35</v>
      </c>
      <c r="J84" s="188" t="str">
        <f>E23</f>
        <v>OSA projekt s.r.o.,Kafková 10,Ostrava</v>
      </c>
      <c r="K84" s="68"/>
      <c r="L84" s="68"/>
      <c r="M84" s="66"/>
    </row>
    <row r="85" s="1" customFormat="1" ht="14.4" customHeight="1">
      <c r="B85" s="40"/>
      <c r="C85" s="70" t="s">
        <v>33</v>
      </c>
      <c r="D85" s="68"/>
      <c r="E85" s="68"/>
      <c r="F85" s="188" t="str">
        <f>IF(E20="","",E20)</f>
        <v xml:space="preserve"> </v>
      </c>
      <c r="G85" s="68"/>
      <c r="H85" s="68"/>
      <c r="I85" s="68"/>
      <c r="J85" s="68"/>
      <c r="K85" s="68"/>
      <c r="L85" s="68"/>
      <c r="M85" s="66"/>
    </row>
    <row r="86" s="1" customFormat="1" ht="10.32" customHeight="1">
      <c r="B86" s="40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6"/>
    </row>
    <row r="87" s="10" customFormat="1" ht="29.28" customHeight="1">
      <c r="B87" s="189"/>
      <c r="C87" s="190" t="s">
        <v>133</v>
      </c>
      <c r="D87" s="191" t="s">
        <v>57</v>
      </c>
      <c r="E87" s="191" t="s">
        <v>53</v>
      </c>
      <c r="F87" s="191" t="s">
        <v>134</v>
      </c>
      <c r="G87" s="191" t="s">
        <v>135</v>
      </c>
      <c r="H87" s="191" t="s">
        <v>136</v>
      </c>
      <c r="I87" s="191" t="s">
        <v>137</v>
      </c>
      <c r="J87" s="191" t="s">
        <v>138</v>
      </c>
      <c r="K87" s="191" t="s">
        <v>109</v>
      </c>
      <c r="L87" s="192" t="s">
        <v>139</v>
      </c>
      <c r="M87" s="193"/>
      <c r="N87" s="96" t="s">
        <v>140</v>
      </c>
      <c r="O87" s="97" t="s">
        <v>42</v>
      </c>
      <c r="P87" s="97" t="s">
        <v>141</v>
      </c>
      <c r="Q87" s="97" t="s">
        <v>142</v>
      </c>
      <c r="R87" s="97" t="s">
        <v>143</v>
      </c>
      <c r="S87" s="97" t="s">
        <v>144</v>
      </c>
      <c r="T87" s="97" t="s">
        <v>145</v>
      </c>
      <c r="U87" s="97" t="s">
        <v>146</v>
      </c>
      <c r="V87" s="97" t="s">
        <v>147</v>
      </c>
      <c r="W87" s="97" t="s">
        <v>148</v>
      </c>
      <c r="X87" s="98" t="s">
        <v>149</v>
      </c>
    </row>
    <row r="88" s="1" customFormat="1" ht="29.28" customHeight="1">
      <c r="B88" s="40"/>
      <c r="C88" s="102" t="s">
        <v>110</v>
      </c>
      <c r="D88" s="68"/>
      <c r="E88" s="68"/>
      <c r="F88" s="68"/>
      <c r="G88" s="68"/>
      <c r="H88" s="68"/>
      <c r="I88" s="68"/>
      <c r="J88" s="68"/>
      <c r="K88" s="194">
        <f>BK88</f>
        <v>530985</v>
      </c>
      <c r="L88" s="68"/>
      <c r="M88" s="66"/>
      <c r="N88" s="99"/>
      <c r="O88" s="100"/>
      <c r="P88" s="100"/>
      <c r="Q88" s="195">
        <f>Q89+Q98</f>
        <v>0</v>
      </c>
      <c r="R88" s="195">
        <f>R89+R98</f>
        <v>530985</v>
      </c>
      <c r="S88" s="100"/>
      <c r="T88" s="196">
        <f>T89+T98</f>
        <v>0</v>
      </c>
      <c r="U88" s="100"/>
      <c r="V88" s="196">
        <f>V89+V98</f>
        <v>0</v>
      </c>
      <c r="W88" s="100"/>
      <c r="X88" s="197">
        <f>X89+X98</f>
        <v>0</v>
      </c>
      <c r="AT88" s="24" t="s">
        <v>73</v>
      </c>
      <c r="AU88" s="24" t="s">
        <v>111</v>
      </c>
      <c r="BK88" s="198">
        <f>BK89+BK98</f>
        <v>530985</v>
      </c>
    </row>
    <row r="89" s="11" customFormat="1" ht="37.44" customHeight="1">
      <c r="B89" s="199"/>
      <c r="C89" s="200"/>
      <c r="D89" s="201" t="s">
        <v>73</v>
      </c>
      <c r="E89" s="202" t="s">
        <v>682</v>
      </c>
      <c r="F89" s="202" t="s">
        <v>683</v>
      </c>
      <c r="G89" s="200"/>
      <c r="H89" s="200"/>
      <c r="I89" s="200"/>
      <c r="J89" s="200"/>
      <c r="K89" s="203">
        <f>BK89</f>
        <v>185000</v>
      </c>
      <c r="L89" s="200"/>
      <c r="M89" s="204"/>
      <c r="N89" s="205"/>
      <c r="O89" s="206"/>
      <c r="P89" s="206"/>
      <c r="Q89" s="207">
        <f>Q90</f>
        <v>0</v>
      </c>
      <c r="R89" s="207">
        <f>R90</f>
        <v>185000</v>
      </c>
      <c r="S89" s="206"/>
      <c r="T89" s="208">
        <f>T90</f>
        <v>0</v>
      </c>
      <c r="U89" s="206"/>
      <c r="V89" s="208">
        <f>V90</f>
        <v>0</v>
      </c>
      <c r="W89" s="206"/>
      <c r="X89" s="209">
        <f>X90</f>
        <v>0</v>
      </c>
      <c r="AR89" s="210" t="s">
        <v>160</v>
      </c>
      <c r="AT89" s="211" t="s">
        <v>73</v>
      </c>
      <c r="AU89" s="211" t="s">
        <v>74</v>
      </c>
      <c r="AY89" s="210" t="s">
        <v>152</v>
      </c>
      <c r="BK89" s="212">
        <f>BK90</f>
        <v>185000</v>
      </c>
    </row>
    <row r="90" s="11" customFormat="1" ht="19.92" customHeight="1">
      <c r="B90" s="199"/>
      <c r="C90" s="200"/>
      <c r="D90" s="201" t="s">
        <v>73</v>
      </c>
      <c r="E90" s="213" t="s">
        <v>684</v>
      </c>
      <c r="F90" s="213" t="s">
        <v>683</v>
      </c>
      <c r="G90" s="200"/>
      <c r="H90" s="200"/>
      <c r="I90" s="200"/>
      <c r="J90" s="200"/>
      <c r="K90" s="214">
        <f>BK90</f>
        <v>185000</v>
      </c>
      <c r="L90" s="200"/>
      <c r="M90" s="204"/>
      <c r="N90" s="205"/>
      <c r="O90" s="206"/>
      <c r="P90" s="206"/>
      <c r="Q90" s="207">
        <f>SUM(Q91:Q97)</f>
        <v>0</v>
      </c>
      <c r="R90" s="207">
        <f>SUM(R91:R97)</f>
        <v>185000</v>
      </c>
      <c r="S90" s="206"/>
      <c r="T90" s="208">
        <f>SUM(T91:T97)</f>
        <v>0</v>
      </c>
      <c r="U90" s="206"/>
      <c r="V90" s="208">
        <f>SUM(V91:V97)</f>
        <v>0</v>
      </c>
      <c r="W90" s="206"/>
      <c r="X90" s="209">
        <f>SUM(X91:X97)</f>
        <v>0</v>
      </c>
      <c r="AR90" s="210" t="s">
        <v>160</v>
      </c>
      <c r="AT90" s="211" t="s">
        <v>73</v>
      </c>
      <c r="AU90" s="211" t="s">
        <v>81</v>
      </c>
      <c r="AY90" s="210" t="s">
        <v>152</v>
      </c>
      <c r="BK90" s="212">
        <f>SUM(BK91:BK97)</f>
        <v>185000</v>
      </c>
    </row>
    <row r="91" s="1" customFormat="1" ht="25.5" customHeight="1">
      <c r="B91" s="40"/>
      <c r="C91" s="215" t="s">
        <v>81</v>
      </c>
      <c r="D91" s="215" t="s">
        <v>156</v>
      </c>
      <c r="E91" s="216" t="s">
        <v>685</v>
      </c>
      <c r="F91" s="217" t="s">
        <v>686</v>
      </c>
      <c r="G91" s="218" t="s">
        <v>306</v>
      </c>
      <c r="H91" s="219">
        <v>10</v>
      </c>
      <c r="I91" s="220">
        <v>0</v>
      </c>
      <c r="J91" s="220">
        <v>3500</v>
      </c>
      <c r="K91" s="220">
        <f>ROUND(P91*H91,2)</f>
        <v>35000</v>
      </c>
      <c r="L91" s="217" t="s">
        <v>22</v>
      </c>
      <c r="M91" s="66"/>
      <c r="N91" s="221" t="s">
        <v>22</v>
      </c>
      <c r="O91" s="222" t="s">
        <v>43</v>
      </c>
      <c r="P91" s="157">
        <f>I91+J91</f>
        <v>3500</v>
      </c>
      <c r="Q91" s="157">
        <f>ROUND(I91*H91,2)</f>
        <v>0</v>
      </c>
      <c r="R91" s="157">
        <f>ROUND(J91*H91,2)</f>
        <v>35000</v>
      </c>
      <c r="S91" s="223">
        <v>0</v>
      </c>
      <c r="T91" s="223">
        <f>S91*H91</f>
        <v>0</v>
      </c>
      <c r="U91" s="223">
        <v>0</v>
      </c>
      <c r="V91" s="223">
        <f>U91*H91</f>
        <v>0</v>
      </c>
      <c r="W91" s="223">
        <v>0</v>
      </c>
      <c r="X91" s="224">
        <f>W91*H91</f>
        <v>0</v>
      </c>
      <c r="AR91" s="24" t="s">
        <v>160</v>
      </c>
      <c r="AT91" s="24" t="s">
        <v>156</v>
      </c>
      <c r="AU91" s="24" t="s">
        <v>83</v>
      </c>
      <c r="AY91" s="24" t="s">
        <v>152</v>
      </c>
      <c r="BE91" s="225">
        <f>IF(O91="základní",K91,0)</f>
        <v>35000</v>
      </c>
      <c r="BF91" s="225">
        <f>IF(O91="snížená",K91,0)</f>
        <v>0</v>
      </c>
      <c r="BG91" s="225">
        <f>IF(O91="zákl. přenesená",K91,0)</f>
        <v>0</v>
      </c>
      <c r="BH91" s="225">
        <f>IF(O91="sníž. přenesená",K91,0)</f>
        <v>0</v>
      </c>
      <c r="BI91" s="225">
        <f>IF(O91="nulová",K91,0)</f>
        <v>0</v>
      </c>
      <c r="BJ91" s="24" t="s">
        <v>81</v>
      </c>
      <c r="BK91" s="225">
        <f>ROUND(P91*H91,2)</f>
        <v>35000</v>
      </c>
      <c r="BL91" s="24" t="s">
        <v>160</v>
      </c>
      <c r="BM91" s="24" t="s">
        <v>687</v>
      </c>
    </row>
    <row r="92" s="13" customFormat="1">
      <c r="B92" s="246"/>
      <c r="C92" s="247"/>
      <c r="D92" s="228" t="s">
        <v>163</v>
      </c>
      <c r="E92" s="248" t="s">
        <v>22</v>
      </c>
      <c r="F92" s="249" t="s">
        <v>688</v>
      </c>
      <c r="G92" s="247"/>
      <c r="H92" s="248" t="s">
        <v>22</v>
      </c>
      <c r="I92" s="247"/>
      <c r="J92" s="247"/>
      <c r="K92" s="247"/>
      <c r="L92" s="247"/>
      <c r="M92" s="250"/>
      <c r="N92" s="251"/>
      <c r="O92" s="252"/>
      <c r="P92" s="252"/>
      <c r="Q92" s="252"/>
      <c r="R92" s="252"/>
      <c r="S92" s="252"/>
      <c r="T92" s="252"/>
      <c r="U92" s="252"/>
      <c r="V92" s="252"/>
      <c r="W92" s="252"/>
      <c r="X92" s="253"/>
      <c r="AT92" s="254" t="s">
        <v>163</v>
      </c>
      <c r="AU92" s="254" t="s">
        <v>83</v>
      </c>
      <c r="AV92" s="13" t="s">
        <v>81</v>
      </c>
      <c r="AW92" s="13" t="s">
        <v>7</v>
      </c>
      <c r="AX92" s="13" t="s">
        <v>74</v>
      </c>
      <c r="AY92" s="254" t="s">
        <v>152</v>
      </c>
    </row>
    <row r="93" s="12" customFormat="1">
      <c r="B93" s="226"/>
      <c r="C93" s="227"/>
      <c r="D93" s="228" t="s">
        <v>163</v>
      </c>
      <c r="E93" s="229" t="s">
        <v>22</v>
      </c>
      <c r="F93" s="230" t="s">
        <v>227</v>
      </c>
      <c r="G93" s="227"/>
      <c r="H93" s="231">
        <v>10</v>
      </c>
      <c r="I93" s="227"/>
      <c r="J93" s="227"/>
      <c r="K93" s="227"/>
      <c r="L93" s="227"/>
      <c r="M93" s="232"/>
      <c r="N93" s="233"/>
      <c r="O93" s="234"/>
      <c r="P93" s="234"/>
      <c r="Q93" s="234"/>
      <c r="R93" s="234"/>
      <c r="S93" s="234"/>
      <c r="T93" s="234"/>
      <c r="U93" s="234"/>
      <c r="V93" s="234"/>
      <c r="W93" s="234"/>
      <c r="X93" s="235"/>
      <c r="AT93" s="236" t="s">
        <v>163</v>
      </c>
      <c r="AU93" s="236" t="s">
        <v>83</v>
      </c>
      <c r="AV93" s="12" t="s">
        <v>83</v>
      </c>
      <c r="AW93" s="12" t="s">
        <v>7</v>
      </c>
      <c r="AX93" s="12" t="s">
        <v>81</v>
      </c>
      <c r="AY93" s="236" t="s">
        <v>152</v>
      </c>
    </row>
    <row r="94" s="1" customFormat="1" ht="25.5" customHeight="1">
      <c r="B94" s="40"/>
      <c r="C94" s="215" t="s">
        <v>83</v>
      </c>
      <c r="D94" s="215" t="s">
        <v>156</v>
      </c>
      <c r="E94" s="216" t="s">
        <v>689</v>
      </c>
      <c r="F94" s="217" t="s">
        <v>690</v>
      </c>
      <c r="G94" s="218" t="s">
        <v>691</v>
      </c>
      <c r="H94" s="219">
        <v>1</v>
      </c>
      <c r="I94" s="220">
        <v>0</v>
      </c>
      <c r="J94" s="220">
        <v>30000</v>
      </c>
      <c r="K94" s="220">
        <f>ROUND(P94*H94,2)</f>
        <v>30000</v>
      </c>
      <c r="L94" s="217" t="s">
        <v>192</v>
      </c>
      <c r="M94" s="66"/>
      <c r="N94" s="221" t="s">
        <v>22</v>
      </c>
      <c r="O94" s="222" t="s">
        <v>43</v>
      </c>
      <c r="P94" s="157">
        <f>I94+J94</f>
        <v>30000</v>
      </c>
      <c r="Q94" s="157">
        <f>ROUND(I94*H94,2)</f>
        <v>0</v>
      </c>
      <c r="R94" s="157">
        <f>ROUND(J94*H94,2)</f>
        <v>30000</v>
      </c>
      <c r="S94" s="223">
        <v>0</v>
      </c>
      <c r="T94" s="223">
        <f>S94*H94</f>
        <v>0</v>
      </c>
      <c r="U94" s="223">
        <v>0</v>
      </c>
      <c r="V94" s="223">
        <f>U94*H94</f>
        <v>0</v>
      </c>
      <c r="W94" s="223">
        <v>0</v>
      </c>
      <c r="X94" s="224">
        <f>W94*H94</f>
        <v>0</v>
      </c>
      <c r="AR94" s="24" t="s">
        <v>160</v>
      </c>
      <c r="AT94" s="24" t="s">
        <v>156</v>
      </c>
      <c r="AU94" s="24" t="s">
        <v>83</v>
      </c>
      <c r="AY94" s="24" t="s">
        <v>152</v>
      </c>
      <c r="BE94" s="225">
        <f>IF(O94="základní",K94,0)</f>
        <v>30000</v>
      </c>
      <c r="BF94" s="225">
        <f>IF(O94="snížená",K94,0)</f>
        <v>0</v>
      </c>
      <c r="BG94" s="225">
        <f>IF(O94="zákl. přenesená",K94,0)</f>
        <v>0</v>
      </c>
      <c r="BH94" s="225">
        <f>IF(O94="sníž. přenesená",K94,0)</f>
        <v>0</v>
      </c>
      <c r="BI94" s="225">
        <f>IF(O94="nulová",K94,0)</f>
        <v>0</v>
      </c>
      <c r="BJ94" s="24" t="s">
        <v>81</v>
      </c>
      <c r="BK94" s="225">
        <f>ROUND(P94*H94,2)</f>
        <v>30000</v>
      </c>
      <c r="BL94" s="24" t="s">
        <v>160</v>
      </c>
      <c r="BM94" s="24" t="s">
        <v>692</v>
      </c>
    </row>
    <row r="95" s="12" customFormat="1">
      <c r="B95" s="226"/>
      <c r="C95" s="227"/>
      <c r="D95" s="228" t="s">
        <v>163</v>
      </c>
      <c r="E95" s="229" t="s">
        <v>22</v>
      </c>
      <c r="F95" s="230" t="s">
        <v>81</v>
      </c>
      <c r="G95" s="227"/>
      <c r="H95" s="231">
        <v>1</v>
      </c>
      <c r="I95" s="227"/>
      <c r="J95" s="227"/>
      <c r="K95" s="227"/>
      <c r="L95" s="227"/>
      <c r="M95" s="232"/>
      <c r="N95" s="233"/>
      <c r="O95" s="234"/>
      <c r="P95" s="234"/>
      <c r="Q95" s="234"/>
      <c r="R95" s="234"/>
      <c r="S95" s="234"/>
      <c r="T95" s="234"/>
      <c r="U95" s="234"/>
      <c r="V95" s="234"/>
      <c r="W95" s="234"/>
      <c r="X95" s="235"/>
      <c r="AT95" s="236" t="s">
        <v>163</v>
      </c>
      <c r="AU95" s="236" t="s">
        <v>83</v>
      </c>
      <c r="AV95" s="12" t="s">
        <v>83</v>
      </c>
      <c r="AW95" s="12" t="s">
        <v>7</v>
      </c>
      <c r="AX95" s="12" t="s">
        <v>81</v>
      </c>
      <c r="AY95" s="236" t="s">
        <v>152</v>
      </c>
    </row>
    <row r="96" s="1" customFormat="1" ht="25.5" customHeight="1">
      <c r="B96" s="40"/>
      <c r="C96" s="215" t="s">
        <v>161</v>
      </c>
      <c r="D96" s="215" t="s">
        <v>156</v>
      </c>
      <c r="E96" s="216" t="s">
        <v>693</v>
      </c>
      <c r="F96" s="217" t="s">
        <v>694</v>
      </c>
      <c r="G96" s="218" t="s">
        <v>691</v>
      </c>
      <c r="H96" s="219">
        <v>1</v>
      </c>
      <c r="I96" s="220">
        <v>0</v>
      </c>
      <c r="J96" s="220">
        <v>120000</v>
      </c>
      <c r="K96" s="220">
        <f>ROUND(P96*H96,2)</f>
        <v>120000</v>
      </c>
      <c r="L96" s="217" t="s">
        <v>22</v>
      </c>
      <c r="M96" s="66"/>
      <c r="N96" s="221" t="s">
        <v>22</v>
      </c>
      <c r="O96" s="222" t="s">
        <v>43</v>
      </c>
      <c r="P96" s="157">
        <f>I96+J96</f>
        <v>120000</v>
      </c>
      <c r="Q96" s="157">
        <f>ROUND(I96*H96,2)</f>
        <v>0</v>
      </c>
      <c r="R96" s="157">
        <f>ROUND(J96*H96,2)</f>
        <v>120000</v>
      </c>
      <c r="S96" s="223">
        <v>0</v>
      </c>
      <c r="T96" s="223">
        <f>S96*H96</f>
        <v>0</v>
      </c>
      <c r="U96" s="223">
        <v>0</v>
      </c>
      <c r="V96" s="223">
        <f>U96*H96</f>
        <v>0</v>
      </c>
      <c r="W96" s="223">
        <v>0</v>
      </c>
      <c r="X96" s="224">
        <f>W96*H96</f>
        <v>0</v>
      </c>
      <c r="AR96" s="24" t="s">
        <v>160</v>
      </c>
      <c r="AT96" s="24" t="s">
        <v>156</v>
      </c>
      <c r="AU96" s="24" t="s">
        <v>83</v>
      </c>
      <c r="AY96" s="24" t="s">
        <v>152</v>
      </c>
      <c r="BE96" s="225">
        <f>IF(O96="základní",K96,0)</f>
        <v>120000</v>
      </c>
      <c r="BF96" s="225">
        <f>IF(O96="snížená",K96,0)</f>
        <v>0</v>
      </c>
      <c r="BG96" s="225">
        <f>IF(O96="zákl. přenesená",K96,0)</f>
        <v>0</v>
      </c>
      <c r="BH96" s="225">
        <f>IF(O96="sníž. přenesená",K96,0)</f>
        <v>0</v>
      </c>
      <c r="BI96" s="225">
        <f>IF(O96="nulová",K96,0)</f>
        <v>0</v>
      </c>
      <c r="BJ96" s="24" t="s">
        <v>81</v>
      </c>
      <c r="BK96" s="225">
        <f>ROUND(P96*H96,2)</f>
        <v>120000</v>
      </c>
      <c r="BL96" s="24" t="s">
        <v>160</v>
      </c>
      <c r="BM96" s="24" t="s">
        <v>695</v>
      </c>
    </row>
    <row r="97" s="12" customFormat="1">
      <c r="B97" s="226"/>
      <c r="C97" s="227"/>
      <c r="D97" s="228" t="s">
        <v>163</v>
      </c>
      <c r="E97" s="229" t="s">
        <v>22</v>
      </c>
      <c r="F97" s="230" t="s">
        <v>81</v>
      </c>
      <c r="G97" s="227"/>
      <c r="H97" s="231">
        <v>1</v>
      </c>
      <c r="I97" s="227"/>
      <c r="J97" s="227"/>
      <c r="K97" s="227"/>
      <c r="L97" s="227"/>
      <c r="M97" s="232"/>
      <c r="N97" s="233"/>
      <c r="O97" s="234"/>
      <c r="P97" s="234"/>
      <c r="Q97" s="234"/>
      <c r="R97" s="234"/>
      <c r="S97" s="234"/>
      <c r="T97" s="234"/>
      <c r="U97" s="234"/>
      <c r="V97" s="234"/>
      <c r="W97" s="234"/>
      <c r="X97" s="235"/>
      <c r="AT97" s="236" t="s">
        <v>163</v>
      </c>
      <c r="AU97" s="236" t="s">
        <v>83</v>
      </c>
      <c r="AV97" s="12" t="s">
        <v>83</v>
      </c>
      <c r="AW97" s="12" t="s">
        <v>7</v>
      </c>
      <c r="AX97" s="12" t="s">
        <v>81</v>
      </c>
      <c r="AY97" s="236" t="s">
        <v>152</v>
      </c>
    </row>
    <row r="98" s="11" customFormat="1" ht="37.44" customHeight="1">
      <c r="B98" s="199"/>
      <c r="C98" s="200"/>
      <c r="D98" s="201" t="s">
        <v>73</v>
      </c>
      <c r="E98" s="202" t="s">
        <v>696</v>
      </c>
      <c r="F98" s="202" t="s">
        <v>697</v>
      </c>
      <c r="G98" s="200"/>
      <c r="H98" s="200"/>
      <c r="I98" s="200"/>
      <c r="J98" s="200"/>
      <c r="K98" s="203">
        <f>BK98</f>
        <v>345985</v>
      </c>
      <c r="L98" s="200"/>
      <c r="M98" s="204"/>
      <c r="N98" s="205"/>
      <c r="O98" s="206"/>
      <c r="P98" s="206"/>
      <c r="Q98" s="207">
        <f>Q99</f>
        <v>0</v>
      </c>
      <c r="R98" s="207">
        <f>R99</f>
        <v>345985</v>
      </c>
      <c r="S98" s="206"/>
      <c r="T98" s="208">
        <f>T99</f>
        <v>0</v>
      </c>
      <c r="U98" s="206"/>
      <c r="V98" s="208">
        <f>V99</f>
        <v>0</v>
      </c>
      <c r="W98" s="206"/>
      <c r="X98" s="209">
        <f>X99</f>
        <v>0</v>
      </c>
      <c r="AR98" s="210" t="s">
        <v>181</v>
      </c>
      <c r="AT98" s="211" t="s">
        <v>73</v>
      </c>
      <c r="AU98" s="211" t="s">
        <v>74</v>
      </c>
      <c r="AY98" s="210" t="s">
        <v>152</v>
      </c>
      <c r="BK98" s="212">
        <f>BK99</f>
        <v>345985</v>
      </c>
    </row>
    <row r="99" s="11" customFormat="1" ht="19.92" customHeight="1">
      <c r="B99" s="199"/>
      <c r="C99" s="200"/>
      <c r="D99" s="201" t="s">
        <v>73</v>
      </c>
      <c r="E99" s="213" t="s">
        <v>74</v>
      </c>
      <c r="F99" s="213" t="s">
        <v>697</v>
      </c>
      <c r="G99" s="200"/>
      <c r="H99" s="200"/>
      <c r="I99" s="200"/>
      <c r="J99" s="200"/>
      <c r="K99" s="214">
        <f>BK99</f>
        <v>345985</v>
      </c>
      <c r="L99" s="200"/>
      <c r="M99" s="204"/>
      <c r="N99" s="205"/>
      <c r="O99" s="206"/>
      <c r="P99" s="206"/>
      <c r="Q99" s="207">
        <f>SUM(Q100:Q114)</f>
        <v>0</v>
      </c>
      <c r="R99" s="207">
        <f>SUM(R100:R114)</f>
        <v>345985</v>
      </c>
      <c r="S99" s="206"/>
      <c r="T99" s="208">
        <f>SUM(T100:T114)</f>
        <v>0</v>
      </c>
      <c r="U99" s="206"/>
      <c r="V99" s="208">
        <f>SUM(V100:V114)</f>
        <v>0</v>
      </c>
      <c r="W99" s="206"/>
      <c r="X99" s="209">
        <f>SUM(X100:X114)</f>
        <v>0</v>
      </c>
      <c r="AR99" s="210" t="s">
        <v>181</v>
      </c>
      <c r="AT99" s="211" t="s">
        <v>73</v>
      </c>
      <c r="AU99" s="211" t="s">
        <v>81</v>
      </c>
      <c r="AY99" s="210" t="s">
        <v>152</v>
      </c>
      <c r="BK99" s="212">
        <f>SUM(BK100:BK114)</f>
        <v>345985</v>
      </c>
    </row>
    <row r="100" s="1" customFormat="1" ht="16.5" customHeight="1">
      <c r="B100" s="40"/>
      <c r="C100" s="215" t="s">
        <v>160</v>
      </c>
      <c r="D100" s="215" t="s">
        <v>156</v>
      </c>
      <c r="E100" s="216" t="s">
        <v>698</v>
      </c>
      <c r="F100" s="217" t="s">
        <v>699</v>
      </c>
      <c r="G100" s="218" t="s">
        <v>691</v>
      </c>
      <c r="H100" s="219">
        <v>1</v>
      </c>
      <c r="I100" s="220">
        <v>0</v>
      </c>
      <c r="J100" s="220">
        <v>30000</v>
      </c>
      <c r="K100" s="220">
        <f>ROUND(P100*H100,2)</f>
        <v>30000</v>
      </c>
      <c r="L100" s="217" t="s">
        <v>192</v>
      </c>
      <c r="M100" s="66"/>
      <c r="N100" s="221" t="s">
        <v>22</v>
      </c>
      <c r="O100" s="222" t="s">
        <v>43</v>
      </c>
      <c r="P100" s="157">
        <f>I100+J100</f>
        <v>30000</v>
      </c>
      <c r="Q100" s="157">
        <f>ROUND(I100*H100,2)</f>
        <v>0</v>
      </c>
      <c r="R100" s="157">
        <f>ROUND(J100*H100,2)</f>
        <v>30000</v>
      </c>
      <c r="S100" s="223">
        <v>0</v>
      </c>
      <c r="T100" s="223">
        <f>S100*H100</f>
        <v>0</v>
      </c>
      <c r="U100" s="223">
        <v>0</v>
      </c>
      <c r="V100" s="223">
        <f>U100*H100</f>
        <v>0</v>
      </c>
      <c r="W100" s="223">
        <v>0</v>
      </c>
      <c r="X100" s="224">
        <f>W100*H100</f>
        <v>0</v>
      </c>
      <c r="AR100" s="24" t="s">
        <v>700</v>
      </c>
      <c r="AT100" s="24" t="s">
        <v>156</v>
      </c>
      <c r="AU100" s="24" t="s">
        <v>83</v>
      </c>
      <c r="AY100" s="24" t="s">
        <v>152</v>
      </c>
      <c r="BE100" s="225">
        <f>IF(O100="základní",K100,0)</f>
        <v>30000</v>
      </c>
      <c r="BF100" s="225">
        <f>IF(O100="snížená",K100,0)</f>
        <v>0</v>
      </c>
      <c r="BG100" s="225">
        <f>IF(O100="zákl. přenesená",K100,0)</f>
        <v>0</v>
      </c>
      <c r="BH100" s="225">
        <f>IF(O100="sníž. přenesená",K100,0)</f>
        <v>0</v>
      </c>
      <c r="BI100" s="225">
        <f>IF(O100="nulová",K100,0)</f>
        <v>0</v>
      </c>
      <c r="BJ100" s="24" t="s">
        <v>81</v>
      </c>
      <c r="BK100" s="225">
        <f>ROUND(P100*H100,2)</f>
        <v>30000</v>
      </c>
      <c r="BL100" s="24" t="s">
        <v>700</v>
      </c>
      <c r="BM100" s="24" t="s">
        <v>701</v>
      </c>
    </row>
    <row r="101" s="13" customFormat="1">
      <c r="B101" s="246"/>
      <c r="C101" s="247"/>
      <c r="D101" s="228" t="s">
        <v>163</v>
      </c>
      <c r="E101" s="248" t="s">
        <v>22</v>
      </c>
      <c r="F101" s="249" t="s">
        <v>702</v>
      </c>
      <c r="G101" s="247"/>
      <c r="H101" s="248" t="s">
        <v>22</v>
      </c>
      <c r="I101" s="247"/>
      <c r="J101" s="247"/>
      <c r="K101" s="247"/>
      <c r="L101" s="247"/>
      <c r="M101" s="250"/>
      <c r="N101" s="251"/>
      <c r="O101" s="252"/>
      <c r="P101" s="252"/>
      <c r="Q101" s="252"/>
      <c r="R101" s="252"/>
      <c r="S101" s="252"/>
      <c r="T101" s="252"/>
      <c r="U101" s="252"/>
      <c r="V101" s="252"/>
      <c r="W101" s="252"/>
      <c r="X101" s="253"/>
      <c r="AT101" s="254" t="s">
        <v>163</v>
      </c>
      <c r="AU101" s="254" t="s">
        <v>83</v>
      </c>
      <c r="AV101" s="13" t="s">
        <v>81</v>
      </c>
      <c r="AW101" s="13" t="s">
        <v>7</v>
      </c>
      <c r="AX101" s="13" t="s">
        <v>74</v>
      </c>
      <c r="AY101" s="254" t="s">
        <v>152</v>
      </c>
    </row>
    <row r="102" s="12" customFormat="1">
      <c r="B102" s="226"/>
      <c r="C102" s="227"/>
      <c r="D102" s="228" t="s">
        <v>163</v>
      </c>
      <c r="E102" s="229" t="s">
        <v>22</v>
      </c>
      <c r="F102" s="230" t="s">
        <v>81</v>
      </c>
      <c r="G102" s="227"/>
      <c r="H102" s="231">
        <v>1</v>
      </c>
      <c r="I102" s="227"/>
      <c r="J102" s="227"/>
      <c r="K102" s="227"/>
      <c r="L102" s="227"/>
      <c r="M102" s="232"/>
      <c r="N102" s="233"/>
      <c r="O102" s="234"/>
      <c r="P102" s="234"/>
      <c r="Q102" s="234"/>
      <c r="R102" s="234"/>
      <c r="S102" s="234"/>
      <c r="T102" s="234"/>
      <c r="U102" s="234"/>
      <c r="V102" s="234"/>
      <c r="W102" s="234"/>
      <c r="X102" s="235"/>
      <c r="AT102" s="236" t="s">
        <v>163</v>
      </c>
      <c r="AU102" s="236" t="s">
        <v>83</v>
      </c>
      <c r="AV102" s="12" t="s">
        <v>83</v>
      </c>
      <c r="AW102" s="12" t="s">
        <v>7</v>
      </c>
      <c r="AX102" s="12" t="s">
        <v>81</v>
      </c>
      <c r="AY102" s="236" t="s">
        <v>152</v>
      </c>
    </row>
    <row r="103" s="1" customFormat="1" ht="25.5" customHeight="1">
      <c r="B103" s="40"/>
      <c r="C103" s="215" t="s">
        <v>181</v>
      </c>
      <c r="D103" s="215" t="s">
        <v>156</v>
      </c>
      <c r="E103" s="216" t="s">
        <v>703</v>
      </c>
      <c r="F103" s="217" t="s">
        <v>704</v>
      </c>
      <c r="G103" s="218" t="s">
        <v>691</v>
      </c>
      <c r="H103" s="219">
        <v>1</v>
      </c>
      <c r="I103" s="220">
        <v>0</v>
      </c>
      <c r="J103" s="220">
        <v>25000</v>
      </c>
      <c r="K103" s="220">
        <f>ROUND(P103*H103,2)</f>
        <v>25000</v>
      </c>
      <c r="L103" s="217" t="s">
        <v>192</v>
      </c>
      <c r="M103" s="66"/>
      <c r="N103" s="221" t="s">
        <v>22</v>
      </c>
      <c r="O103" s="222" t="s">
        <v>43</v>
      </c>
      <c r="P103" s="157">
        <f>I103+J103</f>
        <v>25000</v>
      </c>
      <c r="Q103" s="157">
        <f>ROUND(I103*H103,2)</f>
        <v>0</v>
      </c>
      <c r="R103" s="157">
        <f>ROUND(J103*H103,2)</f>
        <v>25000</v>
      </c>
      <c r="S103" s="223">
        <v>0</v>
      </c>
      <c r="T103" s="223">
        <f>S103*H103</f>
        <v>0</v>
      </c>
      <c r="U103" s="223">
        <v>0</v>
      </c>
      <c r="V103" s="223">
        <f>U103*H103</f>
        <v>0</v>
      </c>
      <c r="W103" s="223">
        <v>0</v>
      </c>
      <c r="X103" s="224">
        <f>W103*H103</f>
        <v>0</v>
      </c>
      <c r="AR103" s="24" t="s">
        <v>700</v>
      </c>
      <c r="AT103" s="24" t="s">
        <v>156</v>
      </c>
      <c r="AU103" s="24" t="s">
        <v>83</v>
      </c>
      <c r="AY103" s="24" t="s">
        <v>152</v>
      </c>
      <c r="BE103" s="225">
        <f>IF(O103="základní",K103,0)</f>
        <v>25000</v>
      </c>
      <c r="BF103" s="225">
        <f>IF(O103="snížená",K103,0)</f>
        <v>0</v>
      </c>
      <c r="BG103" s="225">
        <f>IF(O103="zákl. přenesená",K103,0)</f>
        <v>0</v>
      </c>
      <c r="BH103" s="225">
        <f>IF(O103="sníž. přenesená",K103,0)</f>
        <v>0</v>
      </c>
      <c r="BI103" s="225">
        <f>IF(O103="nulová",K103,0)</f>
        <v>0</v>
      </c>
      <c r="BJ103" s="24" t="s">
        <v>81</v>
      </c>
      <c r="BK103" s="225">
        <f>ROUND(P103*H103,2)</f>
        <v>25000</v>
      </c>
      <c r="BL103" s="24" t="s">
        <v>700</v>
      </c>
      <c r="BM103" s="24" t="s">
        <v>705</v>
      </c>
    </row>
    <row r="104" s="12" customFormat="1">
      <c r="B104" s="226"/>
      <c r="C104" s="227"/>
      <c r="D104" s="228" t="s">
        <v>163</v>
      </c>
      <c r="E104" s="229" t="s">
        <v>22</v>
      </c>
      <c r="F104" s="230" t="s">
        <v>81</v>
      </c>
      <c r="G104" s="227"/>
      <c r="H104" s="231">
        <v>1</v>
      </c>
      <c r="I104" s="227"/>
      <c r="J104" s="227"/>
      <c r="K104" s="227"/>
      <c r="L104" s="227"/>
      <c r="M104" s="232"/>
      <c r="N104" s="233"/>
      <c r="O104" s="234"/>
      <c r="P104" s="234"/>
      <c r="Q104" s="234"/>
      <c r="R104" s="234"/>
      <c r="S104" s="234"/>
      <c r="T104" s="234"/>
      <c r="U104" s="234"/>
      <c r="V104" s="234"/>
      <c r="W104" s="234"/>
      <c r="X104" s="235"/>
      <c r="AT104" s="236" t="s">
        <v>163</v>
      </c>
      <c r="AU104" s="236" t="s">
        <v>83</v>
      </c>
      <c r="AV104" s="12" t="s">
        <v>83</v>
      </c>
      <c r="AW104" s="12" t="s">
        <v>7</v>
      </c>
      <c r="AX104" s="12" t="s">
        <v>81</v>
      </c>
      <c r="AY104" s="236" t="s">
        <v>152</v>
      </c>
    </row>
    <row r="105" s="1" customFormat="1" ht="25.5" customHeight="1">
      <c r="B105" s="40"/>
      <c r="C105" s="215" t="s">
        <v>187</v>
      </c>
      <c r="D105" s="215" t="s">
        <v>156</v>
      </c>
      <c r="E105" s="216" t="s">
        <v>706</v>
      </c>
      <c r="F105" s="217" t="s">
        <v>707</v>
      </c>
      <c r="G105" s="218" t="s">
        <v>691</v>
      </c>
      <c r="H105" s="219">
        <v>1</v>
      </c>
      <c r="I105" s="220">
        <v>0</v>
      </c>
      <c r="J105" s="220">
        <v>30000</v>
      </c>
      <c r="K105" s="220">
        <f>ROUND(P105*H105,2)</f>
        <v>30000</v>
      </c>
      <c r="L105" s="217" t="s">
        <v>192</v>
      </c>
      <c r="M105" s="66"/>
      <c r="N105" s="221" t="s">
        <v>22</v>
      </c>
      <c r="O105" s="222" t="s">
        <v>43</v>
      </c>
      <c r="P105" s="157">
        <f>I105+J105</f>
        <v>30000</v>
      </c>
      <c r="Q105" s="157">
        <f>ROUND(I105*H105,2)</f>
        <v>0</v>
      </c>
      <c r="R105" s="157">
        <f>ROUND(J105*H105,2)</f>
        <v>30000</v>
      </c>
      <c r="S105" s="223">
        <v>0</v>
      </c>
      <c r="T105" s="223">
        <f>S105*H105</f>
        <v>0</v>
      </c>
      <c r="U105" s="223">
        <v>0</v>
      </c>
      <c r="V105" s="223">
        <f>U105*H105</f>
        <v>0</v>
      </c>
      <c r="W105" s="223">
        <v>0</v>
      </c>
      <c r="X105" s="224">
        <f>W105*H105</f>
        <v>0</v>
      </c>
      <c r="AR105" s="24" t="s">
        <v>700</v>
      </c>
      <c r="AT105" s="24" t="s">
        <v>156</v>
      </c>
      <c r="AU105" s="24" t="s">
        <v>83</v>
      </c>
      <c r="AY105" s="24" t="s">
        <v>152</v>
      </c>
      <c r="BE105" s="225">
        <f>IF(O105="základní",K105,0)</f>
        <v>30000</v>
      </c>
      <c r="BF105" s="225">
        <f>IF(O105="snížená",K105,0)</f>
        <v>0</v>
      </c>
      <c r="BG105" s="225">
        <f>IF(O105="zákl. přenesená",K105,0)</f>
        <v>0</v>
      </c>
      <c r="BH105" s="225">
        <f>IF(O105="sníž. přenesená",K105,0)</f>
        <v>0</v>
      </c>
      <c r="BI105" s="225">
        <f>IF(O105="nulová",K105,0)</f>
        <v>0</v>
      </c>
      <c r="BJ105" s="24" t="s">
        <v>81</v>
      </c>
      <c r="BK105" s="225">
        <f>ROUND(P105*H105,2)</f>
        <v>30000</v>
      </c>
      <c r="BL105" s="24" t="s">
        <v>700</v>
      </c>
      <c r="BM105" s="24" t="s">
        <v>708</v>
      </c>
    </row>
    <row r="106" s="12" customFormat="1">
      <c r="B106" s="226"/>
      <c r="C106" s="227"/>
      <c r="D106" s="228" t="s">
        <v>163</v>
      </c>
      <c r="E106" s="229" t="s">
        <v>22</v>
      </c>
      <c r="F106" s="230" t="s">
        <v>81</v>
      </c>
      <c r="G106" s="227"/>
      <c r="H106" s="231">
        <v>1</v>
      </c>
      <c r="I106" s="227"/>
      <c r="J106" s="227"/>
      <c r="K106" s="227"/>
      <c r="L106" s="227"/>
      <c r="M106" s="232"/>
      <c r="N106" s="233"/>
      <c r="O106" s="234"/>
      <c r="P106" s="234"/>
      <c r="Q106" s="234"/>
      <c r="R106" s="234"/>
      <c r="S106" s="234"/>
      <c r="T106" s="234"/>
      <c r="U106" s="234"/>
      <c r="V106" s="234"/>
      <c r="W106" s="234"/>
      <c r="X106" s="235"/>
      <c r="AT106" s="236" t="s">
        <v>163</v>
      </c>
      <c r="AU106" s="236" t="s">
        <v>83</v>
      </c>
      <c r="AV106" s="12" t="s">
        <v>83</v>
      </c>
      <c r="AW106" s="12" t="s">
        <v>7</v>
      </c>
      <c r="AX106" s="12" t="s">
        <v>81</v>
      </c>
      <c r="AY106" s="236" t="s">
        <v>152</v>
      </c>
    </row>
    <row r="107" s="13" customFormat="1">
      <c r="B107" s="246"/>
      <c r="C107" s="247"/>
      <c r="D107" s="228" t="s">
        <v>163</v>
      </c>
      <c r="E107" s="248" t="s">
        <v>22</v>
      </c>
      <c r="F107" s="249" t="s">
        <v>709</v>
      </c>
      <c r="G107" s="247"/>
      <c r="H107" s="248" t="s">
        <v>22</v>
      </c>
      <c r="I107" s="247"/>
      <c r="J107" s="247"/>
      <c r="K107" s="247"/>
      <c r="L107" s="247"/>
      <c r="M107" s="250"/>
      <c r="N107" s="251"/>
      <c r="O107" s="252"/>
      <c r="P107" s="252"/>
      <c r="Q107" s="252"/>
      <c r="R107" s="252"/>
      <c r="S107" s="252"/>
      <c r="T107" s="252"/>
      <c r="U107" s="252"/>
      <c r="V107" s="252"/>
      <c r="W107" s="252"/>
      <c r="X107" s="253"/>
      <c r="AT107" s="254" t="s">
        <v>163</v>
      </c>
      <c r="AU107" s="254" t="s">
        <v>83</v>
      </c>
      <c r="AV107" s="13" t="s">
        <v>81</v>
      </c>
      <c r="AW107" s="13" t="s">
        <v>7</v>
      </c>
      <c r="AX107" s="13" t="s">
        <v>74</v>
      </c>
      <c r="AY107" s="254" t="s">
        <v>152</v>
      </c>
    </row>
    <row r="108" s="1" customFormat="1" ht="25.5" customHeight="1">
      <c r="B108" s="40"/>
      <c r="C108" s="215" t="s">
        <v>196</v>
      </c>
      <c r="D108" s="215" t="s">
        <v>156</v>
      </c>
      <c r="E108" s="216" t="s">
        <v>710</v>
      </c>
      <c r="F108" s="217" t="s">
        <v>711</v>
      </c>
      <c r="G108" s="218" t="s">
        <v>691</v>
      </c>
      <c r="H108" s="219">
        <v>1</v>
      </c>
      <c r="I108" s="220">
        <v>0</v>
      </c>
      <c r="J108" s="220">
        <v>40000</v>
      </c>
      <c r="K108" s="220">
        <f>ROUND(P108*H108,2)</f>
        <v>40000</v>
      </c>
      <c r="L108" s="217" t="s">
        <v>22</v>
      </c>
      <c r="M108" s="66"/>
      <c r="N108" s="221" t="s">
        <v>22</v>
      </c>
      <c r="O108" s="222" t="s">
        <v>43</v>
      </c>
      <c r="P108" s="157">
        <f>I108+J108</f>
        <v>40000</v>
      </c>
      <c r="Q108" s="157">
        <f>ROUND(I108*H108,2)</f>
        <v>0</v>
      </c>
      <c r="R108" s="157">
        <f>ROUND(J108*H108,2)</f>
        <v>40000</v>
      </c>
      <c r="S108" s="223">
        <v>0</v>
      </c>
      <c r="T108" s="223">
        <f>S108*H108</f>
        <v>0</v>
      </c>
      <c r="U108" s="223">
        <v>0</v>
      </c>
      <c r="V108" s="223">
        <f>U108*H108</f>
        <v>0</v>
      </c>
      <c r="W108" s="223">
        <v>0</v>
      </c>
      <c r="X108" s="224">
        <f>W108*H108</f>
        <v>0</v>
      </c>
      <c r="AR108" s="24" t="s">
        <v>160</v>
      </c>
      <c r="AT108" s="24" t="s">
        <v>156</v>
      </c>
      <c r="AU108" s="24" t="s">
        <v>83</v>
      </c>
      <c r="AY108" s="24" t="s">
        <v>152</v>
      </c>
      <c r="BE108" s="225">
        <f>IF(O108="základní",K108,0)</f>
        <v>40000</v>
      </c>
      <c r="BF108" s="225">
        <f>IF(O108="snížená",K108,0)</f>
        <v>0</v>
      </c>
      <c r="BG108" s="225">
        <f>IF(O108="zákl. přenesená",K108,0)</f>
        <v>0</v>
      </c>
      <c r="BH108" s="225">
        <f>IF(O108="sníž. přenesená",K108,0)</f>
        <v>0</v>
      </c>
      <c r="BI108" s="225">
        <f>IF(O108="nulová",K108,0)</f>
        <v>0</v>
      </c>
      <c r="BJ108" s="24" t="s">
        <v>81</v>
      </c>
      <c r="BK108" s="225">
        <f>ROUND(P108*H108,2)</f>
        <v>40000</v>
      </c>
      <c r="BL108" s="24" t="s">
        <v>160</v>
      </c>
      <c r="BM108" s="24" t="s">
        <v>712</v>
      </c>
    </row>
    <row r="109" s="13" customFormat="1">
      <c r="B109" s="246"/>
      <c r="C109" s="247"/>
      <c r="D109" s="228" t="s">
        <v>163</v>
      </c>
      <c r="E109" s="248" t="s">
        <v>22</v>
      </c>
      <c r="F109" s="249" t="s">
        <v>713</v>
      </c>
      <c r="G109" s="247"/>
      <c r="H109" s="248" t="s">
        <v>22</v>
      </c>
      <c r="I109" s="247"/>
      <c r="J109" s="247"/>
      <c r="K109" s="247"/>
      <c r="L109" s="247"/>
      <c r="M109" s="250"/>
      <c r="N109" s="251"/>
      <c r="O109" s="252"/>
      <c r="P109" s="252"/>
      <c r="Q109" s="252"/>
      <c r="R109" s="252"/>
      <c r="S109" s="252"/>
      <c r="T109" s="252"/>
      <c r="U109" s="252"/>
      <c r="V109" s="252"/>
      <c r="W109" s="252"/>
      <c r="X109" s="253"/>
      <c r="AT109" s="254" t="s">
        <v>163</v>
      </c>
      <c r="AU109" s="254" t="s">
        <v>83</v>
      </c>
      <c r="AV109" s="13" t="s">
        <v>81</v>
      </c>
      <c r="AW109" s="13" t="s">
        <v>7</v>
      </c>
      <c r="AX109" s="13" t="s">
        <v>74</v>
      </c>
      <c r="AY109" s="254" t="s">
        <v>152</v>
      </c>
    </row>
    <row r="110" s="12" customFormat="1">
      <c r="B110" s="226"/>
      <c r="C110" s="227"/>
      <c r="D110" s="228" t="s">
        <v>163</v>
      </c>
      <c r="E110" s="229" t="s">
        <v>22</v>
      </c>
      <c r="F110" s="230" t="s">
        <v>81</v>
      </c>
      <c r="G110" s="227"/>
      <c r="H110" s="231">
        <v>1</v>
      </c>
      <c r="I110" s="227"/>
      <c r="J110" s="227"/>
      <c r="K110" s="227"/>
      <c r="L110" s="227"/>
      <c r="M110" s="232"/>
      <c r="N110" s="233"/>
      <c r="O110" s="234"/>
      <c r="P110" s="234"/>
      <c r="Q110" s="234"/>
      <c r="R110" s="234"/>
      <c r="S110" s="234"/>
      <c r="T110" s="234"/>
      <c r="U110" s="234"/>
      <c r="V110" s="234"/>
      <c r="W110" s="234"/>
      <c r="X110" s="235"/>
      <c r="AT110" s="236" t="s">
        <v>163</v>
      </c>
      <c r="AU110" s="236" t="s">
        <v>83</v>
      </c>
      <c r="AV110" s="12" t="s">
        <v>83</v>
      </c>
      <c r="AW110" s="12" t="s">
        <v>7</v>
      </c>
      <c r="AX110" s="12" t="s">
        <v>81</v>
      </c>
      <c r="AY110" s="236" t="s">
        <v>152</v>
      </c>
    </row>
    <row r="111" s="1" customFormat="1" ht="16.5" customHeight="1">
      <c r="B111" s="40"/>
      <c r="C111" s="215" t="s">
        <v>193</v>
      </c>
      <c r="D111" s="215" t="s">
        <v>156</v>
      </c>
      <c r="E111" s="216" t="s">
        <v>714</v>
      </c>
      <c r="F111" s="217" t="s">
        <v>715</v>
      </c>
      <c r="G111" s="218" t="s">
        <v>691</v>
      </c>
      <c r="H111" s="219">
        <v>1</v>
      </c>
      <c r="I111" s="220">
        <v>0</v>
      </c>
      <c r="J111" s="220">
        <v>135297</v>
      </c>
      <c r="K111" s="220">
        <f>ROUND(P111*H111,2)</f>
        <v>135297</v>
      </c>
      <c r="L111" s="217" t="s">
        <v>192</v>
      </c>
      <c r="M111" s="66"/>
      <c r="N111" s="221" t="s">
        <v>22</v>
      </c>
      <c r="O111" s="222" t="s">
        <v>43</v>
      </c>
      <c r="P111" s="157">
        <f>I111+J111</f>
        <v>135297</v>
      </c>
      <c r="Q111" s="157">
        <f>ROUND(I111*H111,2)</f>
        <v>0</v>
      </c>
      <c r="R111" s="157">
        <f>ROUND(J111*H111,2)</f>
        <v>135297</v>
      </c>
      <c r="S111" s="223">
        <v>0</v>
      </c>
      <c r="T111" s="223">
        <f>S111*H111</f>
        <v>0</v>
      </c>
      <c r="U111" s="223">
        <v>0</v>
      </c>
      <c r="V111" s="223">
        <f>U111*H111</f>
        <v>0</v>
      </c>
      <c r="W111" s="223">
        <v>0</v>
      </c>
      <c r="X111" s="224">
        <f>W111*H111</f>
        <v>0</v>
      </c>
      <c r="AR111" s="24" t="s">
        <v>160</v>
      </c>
      <c r="AT111" s="24" t="s">
        <v>156</v>
      </c>
      <c r="AU111" s="24" t="s">
        <v>83</v>
      </c>
      <c r="AY111" s="24" t="s">
        <v>152</v>
      </c>
      <c r="BE111" s="225">
        <f>IF(O111="základní",K111,0)</f>
        <v>135297</v>
      </c>
      <c r="BF111" s="225">
        <f>IF(O111="snížená",K111,0)</f>
        <v>0</v>
      </c>
      <c r="BG111" s="225">
        <f>IF(O111="zákl. přenesená",K111,0)</f>
        <v>0</v>
      </c>
      <c r="BH111" s="225">
        <f>IF(O111="sníž. přenesená",K111,0)</f>
        <v>0</v>
      </c>
      <c r="BI111" s="225">
        <f>IF(O111="nulová",K111,0)</f>
        <v>0</v>
      </c>
      <c r="BJ111" s="24" t="s">
        <v>81</v>
      </c>
      <c r="BK111" s="225">
        <f>ROUND(P111*H111,2)</f>
        <v>135297</v>
      </c>
      <c r="BL111" s="24" t="s">
        <v>160</v>
      </c>
      <c r="BM111" s="24" t="s">
        <v>716</v>
      </c>
    </row>
    <row r="112" s="12" customFormat="1">
      <c r="B112" s="226"/>
      <c r="C112" s="227"/>
      <c r="D112" s="228" t="s">
        <v>163</v>
      </c>
      <c r="E112" s="229" t="s">
        <v>22</v>
      </c>
      <c r="F112" s="230" t="s">
        <v>81</v>
      </c>
      <c r="G112" s="227"/>
      <c r="H112" s="231">
        <v>1</v>
      </c>
      <c r="I112" s="227"/>
      <c r="J112" s="227"/>
      <c r="K112" s="227"/>
      <c r="L112" s="227"/>
      <c r="M112" s="232"/>
      <c r="N112" s="233"/>
      <c r="O112" s="234"/>
      <c r="P112" s="234"/>
      <c r="Q112" s="234"/>
      <c r="R112" s="234"/>
      <c r="S112" s="234"/>
      <c r="T112" s="234"/>
      <c r="U112" s="234"/>
      <c r="V112" s="234"/>
      <c r="W112" s="234"/>
      <c r="X112" s="235"/>
      <c r="AT112" s="236" t="s">
        <v>163</v>
      </c>
      <c r="AU112" s="236" t="s">
        <v>83</v>
      </c>
      <c r="AV112" s="12" t="s">
        <v>83</v>
      </c>
      <c r="AW112" s="12" t="s">
        <v>7</v>
      </c>
      <c r="AX112" s="12" t="s">
        <v>81</v>
      </c>
      <c r="AY112" s="236" t="s">
        <v>152</v>
      </c>
    </row>
    <row r="113" s="1" customFormat="1" ht="16.5" customHeight="1">
      <c r="B113" s="40"/>
      <c r="C113" s="215" t="s">
        <v>208</v>
      </c>
      <c r="D113" s="215" t="s">
        <v>156</v>
      </c>
      <c r="E113" s="216" t="s">
        <v>717</v>
      </c>
      <c r="F113" s="217" t="s">
        <v>718</v>
      </c>
      <c r="G113" s="218" t="s">
        <v>691</v>
      </c>
      <c r="H113" s="219">
        <v>1</v>
      </c>
      <c r="I113" s="220">
        <v>0</v>
      </c>
      <c r="J113" s="220">
        <v>85688</v>
      </c>
      <c r="K113" s="220">
        <f>ROUND(P113*H113,2)</f>
        <v>85688</v>
      </c>
      <c r="L113" s="217" t="s">
        <v>192</v>
      </c>
      <c r="M113" s="66"/>
      <c r="N113" s="221" t="s">
        <v>22</v>
      </c>
      <c r="O113" s="222" t="s">
        <v>43</v>
      </c>
      <c r="P113" s="157">
        <f>I113+J113</f>
        <v>85688</v>
      </c>
      <c r="Q113" s="157">
        <f>ROUND(I113*H113,2)</f>
        <v>0</v>
      </c>
      <c r="R113" s="157">
        <f>ROUND(J113*H113,2)</f>
        <v>85688</v>
      </c>
      <c r="S113" s="223">
        <v>0</v>
      </c>
      <c r="T113" s="223">
        <f>S113*H113</f>
        <v>0</v>
      </c>
      <c r="U113" s="223">
        <v>0</v>
      </c>
      <c r="V113" s="223">
        <f>U113*H113</f>
        <v>0</v>
      </c>
      <c r="W113" s="223">
        <v>0</v>
      </c>
      <c r="X113" s="224">
        <f>W113*H113</f>
        <v>0</v>
      </c>
      <c r="AR113" s="24" t="s">
        <v>160</v>
      </c>
      <c r="AT113" s="24" t="s">
        <v>156</v>
      </c>
      <c r="AU113" s="24" t="s">
        <v>83</v>
      </c>
      <c r="AY113" s="24" t="s">
        <v>152</v>
      </c>
      <c r="BE113" s="225">
        <f>IF(O113="základní",K113,0)</f>
        <v>85688</v>
      </c>
      <c r="BF113" s="225">
        <f>IF(O113="snížená",K113,0)</f>
        <v>0</v>
      </c>
      <c r="BG113" s="225">
        <f>IF(O113="zákl. přenesená",K113,0)</f>
        <v>0</v>
      </c>
      <c r="BH113" s="225">
        <f>IF(O113="sníž. přenesená",K113,0)</f>
        <v>0</v>
      </c>
      <c r="BI113" s="225">
        <f>IF(O113="nulová",K113,0)</f>
        <v>0</v>
      </c>
      <c r="BJ113" s="24" t="s">
        <v>81</v>
      </c>
      <c r="BK113" s="225">
        <f>ROUND(P113*H113,2)</f>
        <v>85688</v>
      </c>
      <c r="BL113" s="24" t="s">
        <v>160</v>
      </c>
      <c r="BM113" s="24" t="s">
        <v>719</v>
      </c>
    </row>
    <row r="114" s="12" customFormat="1">
      <c r="B114" s="226"/>
      <c r="C114" s="227"/>
      <c r="D114" s="228" t="s">
        <v>163</v>
      </c>
      <c r="E114" s="229" t="s">
        <v>22</v>
      </c>
      <c r="F114" s="230" t="s">
        <v>81</v>
      </c>
      <c r="G114" s="227"/>
      <c r="H114" s="231">
        <v>1</v>
      </c>
      <c r="I114" s="227"/>
      <c r="J114" s="227"/>
      <c r="K114" s="227"/>
      <c r="L114" s="227"/>
      <c r="M114" s="232"/>
      <c r="N114" s="269"/>
      <c r="O114" s="270"/>
      <c r="P114" s="270"/>
      <c r="Q114" s="270"/>
      <c r="R114" s="270"/>
      <c r="S114" s="270"/>
      <c r="T114" s="270"/>
      <c r="U114" s="270"/>
      <c r="V114" s="270"/>
      <c r="W114" s="270"/>
      <c r="X114" s="271"/>
      <c r="AT114" s="236" t="s">
        <v>163</v>
      </c>
      <c r="AU114" s="236" t="s">
        <v>83</v>
      </c>
      <c r="AV114" s="12" t="s">
        <v>83</v>
      </c>
      <c r="AW114" s="12" t="s">
        <v>7</v>
      </c>
      <c r="AX114" s="12" t="s">
        <v>81</v>
      </c>
      <c r="AY114" s="236" t="s">
        <v>152</v>
      </c>
    </row>
    <row r="115" s="1" customFormat="1" ht="6.96" customHeight="1"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6"/>
    </row>
  </sheetData>
  <sheetProtection sheet="1" autoFilter="0" formatColumns="0" formatRows="0" objects="1" scenarios="1" spinCount="100000" saltValue="atJSfk1/g+0yQ0E+Z2kLwWOmNV+Qg25LQ3IaHpKa9ywy2G5g1ntvq0jg7MdYNjNHZ0X8DYvDXoqv3qWBf/fECw==" hashValue="I2PcQKnlTvOKjGDOHq9D2aGNpHoXbiHD1qcYt54jrfDaj4jYae0jRyX3MjJcAlJLs2305ZTNGGl4McQ2iDxekg==" algorithmName="SHA-512" password="CC35"/>
  <autoFilter ref="C87:L114"/>
  <mergeCells count="13">
    <mergeCell ref="E7:H7"/>
    <mergeCell ref="E9:H9"/>
    <mergeCell ref="E11:H11"/>
    <mergeCell ref="E26:H26"/>
    <mergeCell ref="E49:H49"/>
    <mergeCell ref="E51:H51"/>
    <mergeCell ref="E53:H53"/>
    <mergeCell ref="J57:J58"/>
    <mergeCell ref="E76:H76"/>
    <mergeCell ref="E78:H78"/>
    <mergeCell ref="E80:H80"/>
    <mergeCell ref="G1:H1"/>
    <mergeCell ref="M2:Z2"/>
  </mergeCells>
  <hyperlinks>
    <hyperlink ref="F1:G1" location="C2" display="1) Krycí list soupisu"/>
    <hyperlink ref="G1:H1" location="C60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2" customWidth="1"/>
    <col min="2" max="2" width="1.664063" style="272" customWidth="1"/>
    <col min="3" max="4" width="5" style="272" customWidth="1"/>
    <col min="5" max="5" width="11.67" style="272" customWidth="1"/>
    <col min="6" max="6" width="9.17" style="272" customWidth="1"/>
    <col min="7" max="7" width="5" style="272" customWidth="1"/>
    <col min="8" max="8" width="77.83" style="272" customWidth="1"/>
    <col min="9" max="10" width="20" style="272" customWidth="1"/>
    <col min="11" max="11" width="1.664063" style="272" customWidth="1"/>
  </cols>
  <sheetData>
    <row r="1" ht="37.5" customHeight="1"/>
    <row r="2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5" customFormat="1" ht="45" customHeight="1">
      <c r="B3" s="276"/>
      <c r="C3" s="277" t="s">
        <v>720</v>
      </c>
      <c r="D3" s="277"/>
      <c r="E3" s="277"/>
      <c r="F3" s="277"/>
      <c r="G3" s="277"/>
      <c r="H3" s="277"/>
      <c r="I3" s="277"/>
      <c r="J3" s="277"/>
      <c r="K3" s="278"/>
    </row>
    <row r="4" ht="25.5" customHeight="1">
      <c r="B4" s="279"/>
      <c r="C4" s="280" t="s">
        <v>721</v>
      </c>
      <c r="D4" s="280"/>
      <c r="E4" s="280"/>
      <c r="F4" s="280"/>
      <c r="G4" s="280"/>
      <c r="H4" s="280"/>
      <c r="I4" s="280"/>
      <c r="J4" s="280"/>
      <c r="K4" s="281"/>
    </row>
    <row r="5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ht="15" customHeight="1">
      <c r="B6" s="279"/>
      <c r="C6" s="283" t="s">
        <v>722</v>
      </c>
      <c r="D6" s="283"/>
      <c r="E6" s="283"/>
      <c r="F6" s="283"/>
      <c r="G6" s="283"/>
      <c r="H6" s="283"/>
      <c r="I6" s="283"/>
      <c r="J6" s="283"/>
      <c r="K6" s="281"/>
    </row>
    <row r="7" ht="15" customHeight="1">
      <c r="B7" s="284"/>
      <c r="C7" s="283" t="s">
        <v>723</v>
      </c>
      <c r="D7" s="283"/>
      <c r="E7" s="283"/>
      <c r="F7" s="283"/>
      <c r="G7" s="283"/>
      <c r="H7" s="283"/>
      <c r="I7" s="283"/>
      <c r="J7" s="283"/>
      <c r="K7" s="281"/>
    </row>
    <row r="8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ht="15" customHeight="1">
      <c r="B9" s="284"/>
      <c r="C9" s="283" t="s">
        <v>724</v>
      </c>
      <c r="D9" s="283"/>
      <c r="E9" s="283"/>
      <c r="F9" s="283"/>
      <c r="G9" s="283"/>
      <c r="H9" s="283"/>
      <c r="I9" s="283"/>
      <c r="J9" s="283"/>
      <c r="K9" s="281"/>
    </row>
    <row r="10" ht="15" customHeight="1">
      <c r="B10" s="284"/>
      <c r="C10" s="283"/>
      <c r="D10" s="283" t="s">
        <v>725</v>
      </c>
      <c r="E10" s="283"/>
      <c r="F10" s="283"/>
      <c r="G10" s="283"/>
      <c r="H10" s="283"/>
      <c r="I10" s="283"/>
      <c r="J10" s="283"/>
      <c r="K10" s="281"/>
    </row>
    <row r="11" ht="15" customHeight="1">
      <c r="B11" s="284"/>
      <c r="C11" s="285"/>
      <c r="D11" s="283" t="s">
        <v>726</v>
      </c>
      <c r="E11" s="283"/>
      <c r="F11" s="283"/>
      <c r="G11" s="283"/>
      <c r="H11" s="283"/>
      <c r="I11" s="283"/>
      <c r="J11" s="283"/>
      <c r="K11" s="281"/>
    </row>
    <row r="12" ht="12.75" customHeight="1">
      <c r="B12" s="284"/>
      <c r="C12" s="285"/>
      <c r="D12" s="285"/>
      <c r="E12" s="285"/>
      <c r="F12" s="285"/>
      <c r="G12" s="285"/>
      <c r="H12" s="285"/>
      <c r="I12" s="285"/>
      <c r="J12" s="285"/>
      <c r="K12" s="281"/>
    </row>
    <row r="13" ht="15" customHeight="1">
      <c r="B13" s="284"/>
      <c r="C13" s="285"/>
      <c r="D13" s="283" t="s">
        <v>727</v>
      </c>
      <c r="E13" s="283"/>
      <c r="F13" s="283"/>
      <c r="G13" s="283"/>
      <c r="H13" s="283"/>
      <c r="I13" s="283"/>
      <c r="J13" s="283"/>
      <c r="K13" s="281"/>
    </row>
    <row r="14" ht="15" customHeight="1">
      <c r="B14" s="284"/>
      <c r="C14" s="285"/>
      <c r="D14" s="283" t="s">
        <v>728</v>
      </c>
      <c r="E14" s="283"/>
      <c r="F14" s="283"/>
      <c r="G14" s="283"/>
      <c r="H14" s="283"/>
      <c r="I14" s="283"/>
      <c r="J14" s="283"/>
      <c r="K14" s="281"/>
    </row>
    <row r="15" ht="15" customHeight="1">
      <c r="B15" s="284"/>
      <c r="C15" s="285"/>
      <c r="D15" s="283" t="s">
        <v>729</v>
      </c>
      <c r="E15" s="283"/>
      <c r="F15" s="283"/>
      <c r="G15" s="283"/>
      <c r="H15" s="283"/>
      <c r="I15" s="283"/>
      <c r="J15" s="283"/>
      <c r="K15" s="281"/>
    </row>
    <row r="16" ht="15" customHeight="1">
      <c r="B16" s="284"/>
      <c r="C16" s="285"/>
      <c r="D16" s="285"/>
      <c r="E16" s="286" t="s">
        <v>80</v>
      </c>
      <c r="F16" s="283" t="s">
        <v>730</v>
      </c>
      <c r="G16" s="283"/>
      <c r="H16" s="283"/>
      <c r="I16" s="283"/>
      <c r="J16" s="283"/>
      <c r="K16" s="281"/>
    </row>
    <row r="17" ht="15" customHeight="1">
      <c r="B17" s="284"/>
      <c r="C17" s="285"/>
      <c r="D17" s="285"/>
      <c r="E17" s="286" t="s">
        <v>731</v>
      </c>
      <c r="F17" s="283" t="s">
        <v>732</v>
      </c>
      <c r="G17" s="283"/>
      <c r="H17" s="283"/>
      <c r="I17" s="283"/>
      <c r="J17" s="283"/>
      <c r="K17" s="281"/>
    </row>
    <row r="18" ht="15" customHeight="1">
      <c r="B18" s="284"/>
      <c r="C18" s="285"/>
      <c r="D18" s="285"/>
      <c r="E18" s="286" t="s">
        <v>733</v>
      </c>
      <c r="F18" s="283" t="s">
        <v>734</v>
      </c>
      <c r="G18" s="283"/>
      <c r="H18" s="283"/>
      <c r="I18" s="283"/>
      <c r="J18" s="283"/>
      <c r="K18" s="281"/>
    </row>
    <row r="19" ht="15" customHeight="1">
      <c r="B19" s="284"/>
      <c r="C19" s="285"/>
      <c r="D19" s="285"/>
      <c r="E19" s="286" t="s">
        <v>88</v>
      </c>
      <c r="F19" s="283" t="s">
        <v>89</v>
      </c>
      <c r="G19" s="283"/>
      <c r="H19" s="283"/>
      <c r="I19" s="283"/>
      <c r="J19" s="283"/>
      <c r="K19" s="281"/>
    </row>
    <row r="20" ht="15" customHeight="1">
      <c r="B20" s="284"/>
      <c r="C20" s="285"/>
      <c r="D20" s="285"/>
      <c r="E20" s="286" t="s">
        <v>682</v>
      </c>
      <c r="F20" s="283" t="s">
        <v>683</v>
      </c>
      <c r="G20" s="283"/>
      <c r="H20" s="283"/>
      <c r="I20" s="283"/>
      <c r="J20" s="283"/>
      <c r="K20" s="281"/>
    </row>
    <row r="21" ht="15" customHeight="1">
      <c r="B21" s="284"/>
      <c r="C21" s="285"/>
      <c r="D21" s="285"/>
      <c r="E21" s="286" t="s">
        <v>86</v>
      </c>
      <c r="F21" s="283" t="s">
        <v>735</v>
      </c>
      <c r="G21" s="283"/>
      <c r="H21" s="283"/>
      <c r="I21" s="283"/>
      <c r="J21" s="283"/>
      <c r="K21" s="281"/>
    </row>
    <row r="22" ht="12.75" customHeight="1">
      <c r="B22" s="284"/>
      <c r="C22" s="285"/>
      <c r="D22" s="285"/>
      <c r="E22" s="285"/>
      <c r="F22" s="285"/>
      <c r="G22" s="285"/>
      <c r="H22" s="285"/>
      <c r="I22" s="285"/>
      <c r="J22" s="285"/>
      <c r="K22" s="281"/>
    </row>
    <row r="23" ht="15" customHeight="1">
      <c r="B23" s="284"/>
      <c r="C23" s="283" t="s">
        <v>736</v>
      </c>
      <c r="D23" s="283"/>
      <c r="E23" s="283"/>
      <c r="F23" s="283"/>
      <c r="G23" s="283"/>
      <c r="H23" s="283"/>
      <c r="I23" s="283"/>
      <c r="J23" s="283"/>
      <c r="K23" s="281"/>
    </row>
    <row r="24" ht="15" customHeight="1">
      <c r="B24" s="284"/>
      <c r="C24" s="283" t="s">
        <v>737</v>
      </c>
      <c r="D24" s="283"/>
      <c r="E24" s="283"/>
      <c r="F24" s="283"/>
      <c r="G24" s="283"/>
      <c r="H24" s="283"/>
      <c r="I24" s="283"/>
      <c r="J24" s="283"/>
      <c r="K24" s="281"/>
    </row>
    <row r="25" ht="15" customHeight="1">
      <c r="B25" s="284"/>
      <c r="C25" s="283"/>
      <c r="D25" s="283" t="s">
        <v>738</v>
      </c>
      <c r="E25" s="283"/>
      <c r="F25" s="283"/>
      <c r="G25" s="283"/>
      <c r="H25" s="283"/>
      <c r="I25" s="283"/>
      <c r="J25" s="283"/>
      <c r="K25" s="281"/>
    </row>
    <row r="26" ht="15" customHeight="1">
      <c r="B26" s="284"/>
      <c r="C26" s="285"/>
      <c r="D26" s="283" t="s">
        <v>739</v>
      </c>
      <c r="E26" s="283"/>
      <c r="F26" s="283"/>
      <c r="G26" s="283"/>
      <c r="H26" s="283"/>
      <c r="I26" s="283"/>
      <c r="J26" s="283"/>
      <c r="K26" s="281"/>
    </row>
    <row r="27" ht="12.75" customHeight="1">
      <c r="B27" s="284"/>
      <c r="C27" s="285"/>
      <c r="D27" s="285"/>
      <c r="E27" s="285"/>
      <c r="F27" s="285"/>
      <c r="G27" s="285"/>
      <c r="H27" s="285"/>
      <c r="I27" s="285"/>
      <c r="J27" s="285"/>
      <c r="K27" s="281"/>
    </row>
    <row r="28" ht="15" customHeight="1">
      <c r="B28" s="284"/>
      <c r="C28" s="285"/>
      <c r="D28" s="283" t="s">
        <v>740</v>
      </c>
      <c r="E28" s="283"/>
      <c r="F28" s="283"/>
      <c r="G28" s="283"/>
      <c r="H28" s="283"/>
      <c r="I28" s="283"/>
      <c r="J28" s="283"/>
      <c r="K28" s="281"/>
    </row>
    <row r="29" ht="15" customHeight="1">
      <c r="B29" s="284"/>
      <c r="C29" s="285"/>
      <c r="D29" s="283" t="s">
        <v>741</v>
      </c>
      <c r="E29" s="283"/>
      <c r="F29" s="283"/>
      <c r="G29" s="283"/>
      <c r="H29" s="283"/>
      <c r="I29" s="283"/>
      <c r="J29" s="283"/>
      <c r="K29" s="281"/>
    </row>
    <row r="30" ht="12.75" customHeight="1">
      <c r="B30" s="284"/>
      <c r="C30" s="285"/>
      <c r="D30" s="285"/>
      <c r="E30" s="285"/>
      <c r="F30" s="285"/>
      <c r="G30" s="285"/>
      <c r="H30" s="285"/>
      <c r="I30" s="285"/>
      <c r="J30" s="285"/>
      <c r="K30" s="281"/>
    </row>
    <row r="31" ht="15" customHeight="1">
      <c r="B31" s="284"/>
      <c r="C31" s="285"/>
      <c r="D31" s="283" t="s">
        <v>742</v>
      </c>
      <c r="E31" s="283"/>
      <c r="F31" s="283"/>
      <c r="G31" s="283"/>
      <c r="H31" s="283"/>
      <c r="I31" s="283"/>
      <c r="J31" s="283"/>
      <c r="K31" s="281"/>
    </row>
    <row r="32" ht="15" customHeight="1">
      <c r="B32" s="284"/>
      <c r="C32" s="285"/>
      <c r="D32" s="283" t="s">
        <v>743</v>
      </c>
      <c r="E32" s="283"/>
      <c r="F32" s="283"/>
      <c r="G32" s="283"/>
      <c r="H32" s="283"/>
      <c r="I32" s="283"/>
      <c r="J32" s="283"/>
      <c r="K32" s="281"/>
    </row>
    <row r="33" ht="15" customHeight="1">
      <c r="B33" s="284"/>
      <c r="C33" s="285"/>
      <c r="D33" s="283" t="s">
        <v>744</v>
      </c>
      <c r="E33" s="283"/>
      <c r="F33" s="283"/>
      <c r="G33" s="283"/>
      <c r="H33" s="283"/>
      <c r="I33" s="283"/>
      <c r="J33" s="283"/>
      <c r="K33" s="281"/>
    </row>
    <row r="34" ht="15" customHeight="1">
      <c r="B34" s="284"/>
      <c r="C34" s="285"/>
      <c r="D34" s="283"/>
      <c r="E34" s="287" t="s">
        <v>133</v>
      </c>
      <c r="F34" s="283"/>
      <c r="G34" s="283" t="s">
        <v>745</v>
      </c>
      <c r="H34" s="283"/>
      <c r="I34" s="283"/>
      <c r="J34" s="283"/>
      <c r="K34" s="281"/>
    </row>
    <row r="35" ht="30.75" customHeight="1">
      <c r="B35" s="284"/>
      <c r="C35" s="285"/>
      <c r="D35" s="283"/>
      <c r="E35" s="287" t="s">
        <v>746</v>
      </c>
      <c r="F35" s="283"/>
      <c r="G35" s="283" t="s">
        <v>747</v>
      </c>
      <c r="H35" s="283"/>
      <c r="I35" s="283"/>
      <c r="J35" s="283"/>
      <c r="K35" s="281"/>
    </row>
    <row r="36" ht="15" customHeight="1">
      <c r="B36" s="284"/>
      <c r="C36" s="285"/>
      <c r="D36" s="283"/>
      <c r="E36" s="287" t="s">
        <v>53</v>
      </c>
      <c r="F36" s="283"/>
      <c r="G36" s="283" t="s">
        <v>748</v>
      </c>
      <c r="H36" s="283"/>
      <c r="I36" s="283"/>
      <c r="J36" s="283"/>
      <c r="K36" s="281"/>
    </row>
    <row r="37" ht="15" customHeight="1">
      <c r="B37" s="284"/>
      <c r="C37" s="285"/>
      <c r="D37" s="283"/>
      <c r="E37" s="287" t="s">
        <v>134</v>
      </c>
      <c r="F37" s="283"/>
      <c r="G37" s="283" t="s">
        <v>749</v>
      </c>
      <c r="H37" s="283"/>
      <c r="I37" s="283"/>
      <c r="J37" s="283"/>
      <c r="K37" s="281"/>
    </row>
    <row r="38" ht="15" customHeight="1">
      <c r="B38" s="284"/>
      <c r="C38" s="285"/>
      <c r="D38" s="283"/>
      <c r="E38" s="287" t="s">
        <v>135</v>
      </c>
      <c r="F38" s="283"/>
      <c r="G38" s="283" t="s">
        <v>750</v>
      </c>
      <c r="H38" s="283"/>
      <c r="I38" s="283"/>
      <c r="J38" s="283"/>
      <c r="K38" s="281"/>
    </row>
    <row r="39" ht="15" customHeight="1">
      <c r="B39" s="284"/>
      <c r="C39" s="285"/>
      <c r="D39" s="283"/>
      <c r="E39" s="287" t="s">
        <v>136</v>
      </c>
      <c r="F39" s="283"/>
      <c r="G39" s="283" t="s">
        <v>751</v>
      </c>
      <c r="H39" s="283"/>
      <c r="I39" s="283"/>
      <c r="J39" s="283"/>
      <c r="K39" s="281"/>
    </row>
    <row r="40" ht="15" customHeight="1">
      <c r="B40" s="284"/>
      <c r="C40" s="285"/>
      <c r="D40" s="283"/>
      <c r="E40" s="287" t="s">
        <v>752</v>
      </c>
      <c r="F40" s="283"/>
      <c r="G40" s="283" t="s">
        <v>753</v>
      </c>
      <c r="H40" s="283"/>
      <c r="I40" s="283"/>
      <c r="J40" s="283"/>
      <c r="K40" s="281"/>
    </row>
    <row r="41" ht="15" customHeight="1">
      <c r="B41" s="284"/>
      <c r="C41" s="285"/>
      <c r="D41" s="283"/>
      <c r="E41" s="287"/>
      <c r="F41" s="283"/>
      <c r="G41" s="283" t="s">
        <v>754</v>
      </c>
      <c r="H41" s="283"/>
      <c r="I41" s="283"/>
      <c r="J41" s="283"/>
      <c r="K41" s="281"/>
    </row>
    <row r="42" ht="15" customHeight="1">
      <c r="B42" s="284"/>
      <c r="C42" s="285"/>
      <c r="D42" s="283"/>
      <c r="E42" s="287" t="s">
        <v>755</v>
      </c>
      <c r="F42" s="283"/>
      <c r="G42" s="283" t="s">
        <v>756</v>
      </c>
      <c r="H42" s="283"/>
      <c r="I42" s="283"/>
      <c r="J42" s="283"/>
      <c r="K42" s="281"/>
    </row>
    <row r="43" ht="15" customHeight="1">
      <c r="B43" s="284"/>
      <c r="C43" s="285"/>
      <c r="D43" s="283"/>
      <c r="E43" s="287" t="s">
        <v>139</v>
      </c>
      <c r="F43" s="283"/>
      <c r="G43" s="283" t="s">
        <v>757</v>
      </c>
      <c r="H43" s="283"/>
      <c r="I43" s="283"/>
      <c r="J43" s="283"/>
      <c r="K43" s="281"/>
    </row>
    <row r="44" ht="12.75" customHeight="1">
      <c r="B44" s="284"/>
      <c r="C44" s="285"/>
      <c r="D44" s="283"/>
      <c r="E44" s="283"/>
      <c r="F44" s="283"/>
      <c r="G44" s="283"/>
      <c r="H44" s="283"/>
      <c r="I44" s="283"/>
      <c r="J44" s="283"/>
      <c r="K44" s="281"/>
    </row>
    <row r="45" ht="15" customHeight="1">
      <c r="B45" s="284"/>
      <c r="C45" s="285"/>
      <c r="D45" s="283" t="s">
        <v>758</v>
      </c>
      <c r="E45" s="283"/>
      <c r="F45" s="283"/>
      <c r="G45" s="283"/>
      <c r="H45" s="283"/>
      <c r="I45" s="283"/>
      <c r="J45" s="283"/>
      <c r="K45" s="281"/>
    </row>
    <row r="46" ht="15" customHeight="1">
      <c r="B46" s="284"/>
      <c r="C46" s="285"/>
      <c r="D46" s="285"/>
      <c r="E46" s="283" t="s">
        <v>759</v>
      </c>
      <c r="F46" s="283"/>
      <c r="G46" s="283"/>
      <c r="H46" s="283"/>
      <c r="I46" s="283"/>
      <c r="J46" s="283"/>
      <c r="K46" s="281"/>
    </row>
    <row r="47" ht="15" customHeight="1">
      <c r="B47" s="284"/>
      <c r="C47" s="285"/>
      <c r="D47" s="285"/>
      <c r="E47" s="283" t="s">
        <v>760</v>
      </c>
      <c r="F47" s="283"/>
      <c r="G47" s="283"/>
      <c r="H47" s="283"/>
      <c r="I47" s="283"/>
      <c r="J47" s="283"/>
      <c r="K47" s="281"/>
    </row>
    <row r="48" ht="15" customHeight="1">
      <c r="B48" s="284"/>
      <c r="C48" s="285"/>
      <c r="D48" s="285"/>
      <c r="E48" s="283" t="s">
        <v>761</v>
      </c>
      <c r="F48" s="283"/>
      <c r="G48" s="283"/>
      <c r="H48" s="283"/>
      <c r="I48" s="283"/>
      <c r="J48" s="283"/>
      <c r="K48" s="281"/>
    </row>
    <row r="49" ht="15" customHeight="1">
      <c r="B49" s="284"/>
      <c r="C49" s="285"/>
      <c r="D49" s="283" t="s">
        <v>762</v>
      </c>
      <c r="E49" s="283"/>
      <c r="F49" s="283"/>
      <c r="G49" s="283"/>
      <c r="H49" s="283"/>
      <c r="I49" s="283"/>
      <c r="J49" s="283"/>
      <c r="K49" s="281"/>
    </row>
    <row r="50" ht="25.5" customHeight="1">
      <c r="B50" s="279"/>
      <c r="C50" s="280" t="s">
        <v>763</v>
      </c>
      <c r="D50" s="280"/>
      <c r="E50" s="280"/>
      <c r="F50" s="280"/>
      <c r="G50" s="280"/>
      <c r="H50" s="280"/>
      <c r="I50" s="280"/>
      <c r="J50" s="280"/>
      <c r="K50" s="281"/>
    </row>
    <row r="51" ht="5.25" customHeight="1">
      <c r="B51" s="279"/>
      <c r="C51" s="282"/>
      <c r="D51" s="282"/>
      <c r="E51" s="282"/>
      <c r="F51" s="282"/>
      <c r="G51" s="282"/>
      <c r="H51" s="282"/>
      <c r="I51" s="282"/>
      <c r="J51" s="282"/>
      <c r="K51" s="281"/>
    </row>
    <row r="52" ht="15" customHeight="1">
      <c r="B52" s="279"/>
      <c r="C52" s="283" t="s">
        <v>764</v>
      </c>
      <c r="D52" s="283"/>
      <c r="E52" s="283"/>
      <c r="F52" s="283"/>
      <c r="G52" s="283"/>
      <c r="H52" s="283"/>
      <c r="I52" s="283"/>
      <c r="J52" s="283"/>
      <c r="K52" s="281"/>
    </row>
    <row r="53" ht="15" customHeight="1">
      <c r="B53" s="279"/>
      <c r="C53" s="283" t="s">
        <v>765</v>
      </c>
      <c r="D53" s="283"/>
      <c r="E53" s="283"/>
      <c r="F53" s="283"/>
      <c r="G53" s="283"/>
      <c r="H53" s="283"/>
      <c r="I53" s="283"/>
      <c r="J53" s="283"/>
      <c r="K53" s="281"/>
    </row>
    <row r="54" ht="12.75" customHeight="1">
      <c r="B54" s="279"/>
      <c r="C54" s="283"/>
      <c r="D54" s="283"/>
      <c r="E54" s="283"/>
      <c r="F54" s="283"/>
      <c r="G54" s="283"/>
      <c r="H54" s="283"/>
      <c r="I54" s="283"/>
      <c r="J54" s="283"/>
      <c r="K54" s="281"/>
    </row>
    <row r="55" ht="15" customHeight="1">
      <c r="B55" s="279"/>
      <c r="C55" s="283" t="s">
        <v>766</v>
      </c>
      <c r="D55" s="283"/>
      <c r="E55" s="283"/>
      <c r="F55" s="283"/>
      <c r="G55" s="283"/>
      <c r="H55" s="283"/>
      <c r="I55" s="283"/>
      <c r="J55" s="283"/>
      <c r="K55" s="281"/>
    </row>
    <row r="56" ht="15" customHeight="1">
      <c r="B56" s="279"/>
      <c r="C56" s="285"/>
      <c r="D56" s="283" t="s">
        <v>767</v>
      </c>
      <c r="E56" s="283"/>
      <c r="F56" s="283"/>
      <c r="G56" s="283"/>
      <c r="H56" s="283"/>
      <c r="I56" s="283"/>
      <c r="J56" s="283"/>
      <c r="K56" s="281"/>
    </row>
    <row r="57" ht="15" customHeight="1">
      <c r="B57" s="279"/>
      <c r="C57" s="285"/>
      <c r="D57" s="283" t="s">
        <v>768</v>
      </c>
      <c r="E57" s="283"/>
      <c r="F57" s="283"/>
      <c r="G57" s="283"/>
      <c r="H57" s="283"/>
      <c r="I57" s="283"/>
      <c r="J57" s="283"/>
      <c r="K57" s="281"/>
    </row>
    <row r="58" ht="15" customHeight="1">
      <c r="B58" s="279"/>
      <c r="C58" s="285"/>
      <c r="D58" s="283" t="s">
        <v>769</v>
      </c>
      <c r="E58" s="283"/>
      <c r="F58" s="283"/>
      <c r="G58" s="283"/>
      <c r="H58" s="283"/>
      <c r="I58" s="283"/>
      <c r="J58" s="283"/>
      <c r="K58" s="281"/>
    </row>
    <row r="59" ht="15" customHeight="1">
      <c r="B59" s="279"/>
      <c r="C59" s="285"/>
      <c r="D59" s="283" t="s">
        <v>770</v>
      </c>
      <c r="E59" s="283"/>
      <c r="F59" s="283"/>
      <c r="G59" s="283"/>
      <c r="H59" s="283"/>
      <c r="I59" s="283"/>
      <c r="J59" s="283"/>
      <c r="K59" s="281"/>
    </row>
    <row r="60" ht="15" customHeight="1">
      <c r="B60" s="279"/>
      <c r="C60" s="285"/>
      <c r="D60" s="288" t="s">
        <v>771</v>
      </c>
      <c r="E60" s="288"/>
      <c r="F60" s="288"/>
      <c r="G60" s="288"/>
      <c r="H60" s="288"/>
      <c r="I60" s="288"/>
      <c r="J60" s="288"/>
      <c r="K60" s="281"/>
    </row>
    <row r="61" ht="15" customHeight="1">
      <c r="B61" s="279"/>
      <c r="C61" s="285"/>
      <c r="D61" s="283" t="s">
        <v>772</v>
      </c>
      <c r="E61" s="283"/>
      <c r="F61" s="283"/>
      <c r="G61" s="283"/>
      <c r="H61" s="283"/>
      <c r="I61" s="283"/>
      <c r="J61" s="283"/>
      <c r="K61" s="281"/>
    </row>
    <row r="62" ht="12.75" customHeight="1">
      <c r="B62" s="279"/>
      <c r="C62" s="285"/>
      <c r="D62" s="285"/>
      <c r="E62" s="289"/>
      <c r="F62" s="285"/>
      <c r="G62" s="285"/>
      <c r="H62" s="285"/>
      <c r="I62" s="285"/>
      <c r="J62" s="285"/>
      <c r="K62" s="281"/>
    </row>
    <row r="63" ht="15" customHeight="1">
      <c r="B63" s="279"/>
      <c r="C63" s="285"/>
      <c r="D63" s="283" t="s">
        <v>773</v>
      </c>
      <c r="E63" s="283"/>
      <c r="F63" s="283"/>
      <c r="G63" s="283"/>
      <c r="H63" s="283"/>
      <c r="I63" s="283"/>
      <c r="J63" s="283"/>
      <c r="K63" s="281"/>
    </row>
    <row r="64" ht="15" customHeight="1">
      <c r="B64" s="279"/>
      <c r="C64" s="285"/>
      <c r="D64" s="288" t="s">
        <v>774</v>
      </c>
      <c r="E64" s="288"/>
      <c r="F64" s="288"/>
      <c r="G64" s="288"/>
      <c r="H64" s="288"/>
      <c r="I64" s="288"/>
      <c r="J64" s="288"/>
      <c r="K64" s="281"/>
    </row>
    <row r="65" ht="15" customHeight="1">
      <c r="B65" s="279"/>
      <c r="C65" s="285"/>
      <c r="D65" s="283" t="s">
        <v>775</v>
      </c>
      <c r="E65" s="283"/>
      <c r="F65" s="283"/>
      <c r="G65" s="283"/>
      <c r="H65" s="283"/>
      <c r="I65" s="283"/>
      <c r="J65" s="283"/>
      <c r="K65" s="281"/>
    </row>
    <row r="66" ht="15" customHeight="1">
      <c r="B66" s="279"/>
      <c r="C66" s="285"/>
      <c r="D66" s="283" t="s">
        <v>776</v>
      </c>
      <c r="E66" s="283"/>
      <c r="F66" s="283"/>
      <c r="G66" s="283"/>
      <c r="H66" s="283"/>
      <c r="I66" s="283"/>
      <c r="J66" s="283"/>
      <c r="K66" s="281"/>
    </row>
    <row r="67" ht="15" customHeight="1">
      <c r="B67" s="279"/>
      <c r="C67" s="285"/>
      <c r="D67" s="283" t="s">
        <v>777</v>
      </c>
      <c r="E67" s="283"/>
      <c r="F67" s="283"/>
      <c r="G67" s="283"/>
      <c r="H67" s="283"/>
      <c r="I67" s="283"/>
      <c r="J67" s="283"/>
      <c r="K67" s="281"/>
    </row>
    <row r="68" ht="15" customHeight="1">
      <c r="B68" s="279"/>
      <c r="C68" s="285"/>
      <c r="D68" s="283" t="s">
        <v>778</v>
      </c>
      <c r="E68" s="283"/>
      <c r="F68" s="283"/>
      <c r="G68" s="283"/>
      <c r="H68" s="283"/>
      <c r="I68" s="283"/>
      <c r="J68" s="283"/>
      <c r="K68" s="281"/>
    </row>
    <row r="69" ht="12.75" customHeight="1">
      <c r="B69" s="290"/>
      <c r="C69" s="291"/>
      <c r="D69" s="291"/>
      <c r="E69" s="291"/>
      <c r="F69" s="291"/>
      <c r="G69" s="291"/>
      <c r="H69" s="291"/>
      <c r="I69" s="291"/>
      <c r="J69" s="291"/>
      <c r="K69" s="292"/>
    </row>
    <row r="70" ht="18.75" customHeight="1">
      <c r="B70" s="293"/>
      <c r="C70" s="293"/>
      <c r="D70" s="293"/>
      <c r="E70" s="293"/>
      <c r="F70" s="293"/>
      <c r="G70" s="293"/>
      <c r="H70" s="293"/>
      <c r="I70" s="293"/>
      <c r="J70" s="293"/>
      <c r="K70" s="294"/>
    </row>
    <row r="71" ht="18.75" customHeight="1">
      <c r="B71" s="294"/>
      <c r="C71" s="294"/>
      <c r="D71" s="294"/>
      <c r="E71" s="294"/>
      <c r="F71" s="294"/>
      <c r="G71" s="294"/>
      <c r="H71" s="294"/>
      <c r="I71" s="294"/>
      <c r="J71" s="294"/>
      <c r="K71" s="294"/>
    </row>
    <row r="72" ht="7.5" customHeight="1">
      <c r="B72" s="295"/>
      <c r="C72" s="296"/>
      <c r="D72" s="296"/>
      <c r="E72" s="296"/>
      <c r="F72" s="296"/>
      <c r="G72" s="296"/>
      <c r="H72" s="296"/>
      <c r="I72" s="296"/>
      <c r="J72" s="296"/>
      <c r="K72" s="297"/>
    </row>
    <row r="73" ht="45" customHeight="1">
      <c r="B73" s="298"/>
      <c r="C73" s="299" t="s">
        <v>97</v>
      </c>
      <c r="D73" s="299"/>
      <c r="E73" s="299"/>
      <c r="F73" s="299"/>
      <c r="G73" s="299"/>
      <c r="H73" s="299"/>
      <c r="I73" s="299"/>
      <c r="J73" s="299"/>
      <c r="K73" s="300"/>
    </row>
    <row r="74" ht="17.25" customHeight="1">
      <c r="B74" s="298"/>
      <c r="C74" s="301" t="s">
        <v>779</v>
      </c>
      <c r="D74" s="301"/>
      <c r="E74" s="301"/>
      <c r="F74" s="301" t="s">
        <v>780</v>
      </c>
      <c r="G74" s="302"/>
      <c r="H74" s="301" t="s">
        <v>134</v>
      </c>
      <c r="I74" s="301" t="s">
        <v>57</v>
      </c>
      <c r="J74" s="301" t="s">
        <v>781</v>
      </c>
      <c r="K74" s="300"/>
    </row>
    <row r="75" ht="17.25" customHeight="1">
      <c r="B75" s="298"/>
      <c r="C75" s="303" t="s">
        <v>782</v>
      </c>
      <c r="D75" s="303"/>
      <c r="E75" s="303"/>
      <c r="F75" s="304" t="s">
        <v>783</v>
      </c>
      <c r="G75" s="305"/>
      <c r="H75" s="303"/>
      <c r="I75" s="303"/>
      <c r="J75" s="303" t="s">
        <v>784</v>
      </c>
      <c r="K75" s="300"/>
    </row>
    <row r="76" ht="5.25" customHeight="1">
      <c r="B76" s="298"/>
      <c r="C76" s="306"/>
      <c r="D76" s="306"/>
      <c r="E76" s="306"/>
      <c r="F76" s="306"/>
      <c r="G76" s="307"/>
      <c r="H76" s="306"/>
      <c r="I76" s="306"/>
      <c r="J76" s="306"/>
      <c r="K76" s="300"/>
    </row>
    <row r="77" ht="15" customHeight="1">
      <c r="B77" s="298"/>
      <c r="C77" s="287" t="s">
        <v>53</v>
      </c>
      <c r="D77" s="306"/>
      <c r="E77" s="306"/>
      <c r="F77" s="308" t="s">
        <v>785</v>
      </c>
      <c r="G77" s="307"/>
      <c r="H77" s="287" t="s">
        <v>786</v>
      </c>
      <c r="I77" s="287" t="s">
        <v>787</v>
      </c>
      <c r="J77" s="287">
        <v>20</v>
      </c>
      <c r="K77" s="300"/>
    </row>
    <row r="78" ht="15" customHeight="1">
      <c r="B78" s="298"/>
      <c r="C78" s="287" t="s">
        <v>788</v>
      </c>
      <c r="D78" s="287"/>
      <c r="E78" s="287"/>
      <c r="F78" s="308" t="s">
        <v>785</v>
      </c>
      <c r="G78" s="307"/>
      <c r="H78" s="287" t="s">
        <v>789</v>
      </c>
      <c r="I78" s="287" t="s">
        <v>787</v>
      </c>
      <c r="J78" s="287">
        <v>120</v>
      </c>
      <c r="K78" s="300"/>
    </row>
    <row r="79" ht="15" customHeight="1">
      <c r="B79" s="309"/>
      <c r="C79" s="287" t="s">
        <v>790</v>
      </c>
      <c r="D79" s="287"/>
      <c r="E79" s="287"/>
      <c r="F79" s="308" t="s">
        <v>791</v>
      </c>
      <c r="G79" s="307"/>
      <c r="H79" s="287" t="s">
        <v>792</v>
      </c>
      <c r="I79" s="287" t="s">
        <v>787</v>
      </c>
      <c r="J79" s="287">
        <v>50</v>
      </c>
      <c r="K79" s="300"/>
    </row>
    <row r="80" ht="15" customHeight="1">
      <c r="B80" s="309"/>
      <c r="C80" s="287" t="s">
        <v>793</v>
      </c>
      <c r="D80" s="287"/>
      <c r="E80" s="287"/>
      <c r="F80" s="308" t="s">
        <v>785</v>
      </c>
      <c r="G80" s="307"/>
      <c r="H80" s="287" t="s">
        <v>794</v>
      </c>
      <c r="I80" s="287" t="s">
        <v>795</v>
      </c>
      <c r="J80" s="287"/>
      <c r="K80" s="300"/>
    </row>
    <row r="81" ht="15" customHeight="1">
      <c r="B81" s="309"/>
      <c r="C81" s="310" t="s">
        <v>796</v>
      </c>
      <c r="D81" s="310"/>
      <c r="E81" s="310"/>
      <c r="F81" s="311" t="s">
        <v>791</v>
      </c>
      <c r="G81" s="310"/>
      <c r="H81" s="310" t="s">
        <v>797</v>
      </c>
      <c r="I81" s="310" t="s">
        <v>787</v>
      </c>
      <c r="J81" s="310">
        <v>15</v>
      </c>
      <c r="K81" s="300"/>
    </row>
    <row r="82" ht="15" customHeight="1">
      <c r="B82" s="309"/>
      <c r="C82" s="310" t="s">
        <v>798</v>
      </c>
      <c r="D82" s="310"/>
      <c r="E82" s="310"/>
      <c r="F82" s="311" t="s">
        <v>791</v>
      </c>
      <c r="G82" s="310"/>
      <c r="H82" s="310" t="s">
        <v>799</v>
      </c>
      <c r="I82" s="310" t="s">
        <v>787</v>
      </c>
      <c r="J82" s="310">
        <v>15</v>
      </c>
      <c r="K82" s="300"/>
    </row>
    <row r="83" ht="15" customHeight="1">
      <c r="B83" s="309"/>
      <c r="C83" s="310" t="s">
        <v>800</v>
      </c>
      <c r="D83" s="310"/>
      <c r="E83" s="310"/>
      <c r="F83" s="311" t="s">
        <v>791</v>
      </c>
      <c r="G83" s="310"/>
      <c r="H83" s="310" t="s">
        <v>801</v>
      </c>
      <c r="I83" s="310" t="s">
        <v>787</v>
      </c>
      <c r="J83" s="310">
        <v>20</v>
      </c>
      <c r="K83" s="300"/>
    </row>
    <row r="84" ht="15" customHeight="1">
      <c r="B84" s="309"/>
      <c r="C84" s="310" t="s">
        <v>802</v>
      </c>
      <c r="D84" s="310"/>
      <c r="E84" s="310"/>
      <c r="F84" s="311" t="s">
        <v>791</v>
      </c>
      <c r="G84" s="310"/>
      <c r="H84" s="310" t="s">
        <v>803</v>
      </c>
      <c r="I84" s="310" t="s">
        <v>787</v>
      </c>
      <c r="J84" s="310">
        <v>20</v>
      </c>
      <c r="K84" s="300"/>
    </row>
    <row r="85" ht="15" customHeight="1">
      <c r="B85" s="309"/>
      <c r="C85" s="287" t="s">
        <v>804</v>
      </c>
      <c r="D85" s="287"/>
      <c r="E85" s="287"/>
      <c r="F85" s="308" t="s">
        <v>791</v>
      </c>
      <c r="G85" s="307"/>
      <c r="H85" s="287" t="s">
        <v>805</v>
      </c>
      <c r="I85" s="287" t="s">
        <v>787</v>
      </c>
      <c r="J85" s="287">
        <v>50</v>
      </c>
      <c r="K85" s="300"/>
    </row>
    <row r="86" ht="15" customHeight="1">
      <c r="B86" s="309"/>
      <c r="C86" s="287" t="s">
        <v>806</v>
      </c>
      <c r="D86" s="287"/>
      <c r="E86" s="287"/>
      <c r="F86" s="308" t="s">
        <v>791</v>
      </c>
      <c r="G86" s="307"/>
      <c r="H86" s="287" t="s">
        <v>807</v>
      </c>
      <c r="I86" s="287" t="s">
        <v>787</v>
      </c>
      <c r="J86" s="287">
        <v>20</v>
      </c>
      <c r="K86" s="300"/>
    </row>
    <row r="87" ht="15" customHeight="1">
      <c r="B87" s="309"/>
      <c r="C87" s="287" t="s">
        <v>808</v>
      </c>
      <c r="D87" s="287"/>
      <c r="E87" s="287"/>
      <c r="F87" s="308" t="s">
        <v>791</v>
      </c>
      <c r="G87" s="307"/>
      <c r="H87" s="287" t="s">
        <v>809</v>
      </c>
      <c r="I87" s="287" t="s">
        <v>787</v>
      </c>
      <c r="J87" s="287">
        <v>20</v>
      </c>
      <c r="K87" s="300"/>
    </row>
    <row r="88" ht="15" customHeight="1">
      <c r="B88" s="309"/>
      <c r="C88" s="287" t="s">
        <v>810</v>
      </c>
      <c r="D88" s="287"/>
      <c r="E88" s="287"/>
      <c r="F88" s="308" t="s">
        <v>791</v>
      </c>
      <c r="G88" s="307"/>
      <c r="H88" s="287" t="s">
        <v>811</v>
      </c>
      <c r="I88" s="287" t="s">
        <v>787</v>
      </c>
      <c r="J88" s="287">
        <v>50</v>
      </c>
      <c r="K88" s="300"/>
    </row>
    <row r="89" ht="15" customHeight="1">
      <c r="B89" s="309"/>
      <c r="C89" s="287" t="s">
        <v>812</v>
      </c>
      <c r="D89" s="287"/>
      <c r="E89" s="287"/>
      <c r="F89" s="308" t="s">
        <v>791</v>
      </c>
      <c r="G89" s="307"/>
      <c r="H89" s="287" t="s">
        <v>812</v>
      </c>
      <c r="I89" s="287" t="s">
        <v>787</v>
      </c>
      <c r="J89" s="287">
        <v>50</v>
      </c>
      <c r="K89" s="300"/>
    </row>
    <row r="90" ht="15" customHeight="1">
      <c r="B90" s="309"/>
      <c r="C90" s="287" t="s">
        <v>140</v>
      </c>
      <c r="D90" s="287"/>
      <c r="E90" s="287"/>
      <c r="F90" s="308" t="s">
        <v>791</v>
      </c>
      <c r="G90" s="307"/>
      <c r="H90" s="287" t="s">
        <v>813</v>
      </c>
      <c r="I90" s="287" t="s">
        <v>787</v>
      </c>
      <c r="J90" s="287">
        <v>255</v>
      </c>
      <c r="K90" s="300"/>
    </row>
    <row r="91" ht="15" customHeight="1">
      <c r="B91" s="309"/>
      <c r="C91" s="287" t="s">
        <v>814</v>
      </c>
      <c r="D91" s="287"/>
      <c r="E91" s="287"/>
      <c r="F91" s="308" t="s">
        <v>785</v>
      </c>
      <c r="G91" s="307"/>
      <c r="H91" s="287" t="s">
        <v>815</v>
      </c>
      <c r="I91" s="287" t="s">
        <v>816</v>
      </c>
      <c r="J91" s="287"/>
      <c r="K91" s="300"/>
    </row>
    <row r="92" ht="15" customHeight="1">
      <c r="B92" s="309"/>
      <c r="C92" s="287" t="s">
        <v>817</v>
      </c>
      <c r="D92" s="287"/>
      <c r="E92" s="287"/>
      <c r="F92" s="308" t="s">
        <v>785</v>
      </c>
      <c r="G92" s="307"/>
      <c r="H92" s="287" t="s">
        <v>818</v>
      </c>
      <c r="I92" s="287" t="s">
        <v>819</v>
      </c>
      <c r="J92" s="287"/>
      <c r="K92" s="300"/>
    </row>
    <row r="93" ht="15" customHeight="1">
      <c r="B93" s="309"/>
      <c r="C93" s="287" t="s">
        <v>820</v>
      </c>
      <c r="D93" s="287"/>
      <c r="E93" s="287"/>
      <c r="F93" s="308" t="s">
        <v>785</v>
      </c>
      <c r="G93" s="307"/>
      <c r="H93" s="287" t="s">
        <v>820</v>
      </c>
      <c r="I93" s="287" t="s">
        <v>819</v>
      </c>
      <c r="J93" s="287"/>
      <c r="K93" s="300"/>
    </row>
    <row r="94" ht="15" customHeight="1">
      <c r="B94" s="309"/>
      <c r="C94" s="287" t="s">
        <v>38</v>
      </c>
      <c r="D94" s="287"/>
      <c r="E94" s="287"/>
      <c r="F94" s="308" t="s">
        <v>785</v>
      </c>
      <c r="G94" s="307"/>
      <c r="H94" s="287" t="s">
        <v>821</v>
      </c>
      <c r="I94" s="287" t="s">
        <v>819</v>
      </c>
      <c r="J94" s="287"/>
      <c r="K94" s="300"/>
    </row>
    <row r="95" ht="15" customHeight="1">
      <c r="B95" s="309"/>
      <c r="C95" s="287" t="s">
        <v>48</v>
      </c>
      <c r="D95" s="287"/>
      <c r="E95" s="287"/>
      <c r="F95" s="308" t="s">
        <v>785</v>
      </c>
      <c r="G95" s="307"/>
      <c r="H95" s="287" t="s">
        <v>822</v>
      </c>
      <c r="I95" s="287" t="s">
        <v>819</v>
      </c>
      <c r="J95" s="287"/>
      <c r="K95" s="300"/>
    </row>
    <row r="96" ht="15" customHeight="1">
      <c r="B96" s="312"/>
      <c r="C96" s="313"/>
      <c r="D96" s="313"/>
      <c r="E96" s="313"/>
      <c r="F96" s="313"/>
      <c r="G96" s="313"/>
      <c r="H96" s="313"/>
      <c r="I96" s="313"/>
      <c r="J96" s="313"/>
      <c r="K96" s="314"/>
    </row>
    <row r="97" ht="18.75" customHeight="1">
      <c r="B97" s="315"/>
      <c r="C97" s="316"/>
      <c r="D97" s="316"/>
      <c r="E97" s="316"/>
      <c r="F97" s="316"/>
      <c r="G97" s="316"/>
      <c r="H97" s="316"/>
      <c r="I97" s="316"/>
      <c r="J97" s="316"/>
      <c r="K97" s="315"/>
    </row>
    <row r="98" ht="18.75" customHeight="1">
      <c r="B98" s="294"/>
      <c r="C98" s="294"/>
      <c r="D98" s="294"/>
      <c r="E98" s="294"/>
      <c r="F98" s="294"/>
      <c r="G98" s="294"/>
      <c r="H98" s="294"/>
      <c r="I98" s="294"/>
      <c r="J98" s="294"/>
      <c r="K98" s="294"/>
    </row>
    <row r="99" ht="7.5" customHeight="1">
      <c r="B99" s="295"/>
      <c r="C99" s="296"/>
      <c r="D99" s="296"/>
      <c r="E99" s="296"/>
      <c r="F99" s="296"/>
      <c r="G99" s="296"/>
      <c r="H99" s="296"/>
      <c r="I99" s="296"/>
      <c r="J99" s="296"/>
      <c r="K99" s="297"/>
    </row>
    <row r="100" ht="45" customHeight="1">
      <c r="B100" s="298"/>
      <c r="C100" s="299" t="s">
        <v>823</v>
      </c>
      <c r="D100" s="299"/>
      <c r="E100" s="299"/>
      <c r="F100" s="299"/>
      <c r="G100" s="299"/>
      <c r="H100" s="299"/>
      <c r="I100" s="299"/>
      <c r="J100" s="299"/>
      <c r="K100" s="300"/>
    </row>
    <row r="101" ht="17.25" customHeight="1">
      <c r="B101" s="298"/>
      <c r="C101" s="301" t="s">
        <v>779</v>
      </c>
      <c r="D101" s="301"/>
      <c r="E101" s="301"/>
      <c r="F101" s="301" t="s">
        <v>780</v>
      </c>
      <c r="G101" s="302"/>
      <c r="H101" s="301" t="s">
        <v>134</v>
      </c>
      <c r="I101" s="301" t="s">
        <v>57</v>
      </c>
      <c r="J101" s="301" t="s">
        <v>781</v>
      </c>
      <c r="K101" s="300"/>
    </row>
    <row r="102" ht="17.25" customHeight="1">
      <c r="B102" s="298"/>
      <c r="C102" s="303" t="s">
        <v>782</v>
      </c>
      <c r="D102" s="303"/>
      <c r="E102" s="303"/>
      <c r="F102" s="304" t="s">
        <v>783</v>
      </c>
      <c r="G102" s="305"/>
      <c r="H102" s="303"/>
      <c r="I102" s="303"/>
      <c r="J102" s="303" t="s">
        <v>784</v>
      </c>
      <c r="K102" s="300"/>
    </row>
    <row r="103" ht="5.25" customHeight="1">
      <c r="B103" s="298"/>
      <c r="C103" s="301"/>
      <c r="D103" s="301"/>
      <c r="E103" s="301"/>
      <c r="F103" s="301"/>
      <c r="G103" s="317"/>
      <c r="H103" s="301"/>
      <c r="I103" s="301"/>
      <c r="J103" s="301"/>
      <c r="K103" s="300"/>
    </row>
    <row r="104" ht="15" customHeight="1">
      <c r="B104" s="298"/>
      <c r="C104" s="287" t="s">
        <v>53</v>
      </c>
      <c r="D104" s="306"/>
      <c r="E104" s="306"/>
      <c r="F104" s="308" t="s">
        <v>785</v>
      </c>
      <c r="G104" s="317"/>
      <c r="H104" s="287" t="s">
        <v>824</v>
      </c>
      <c r="I104" s="287" t="s">
        <v>787</v>
      </c>
      <c r="J104" s="287">
        <v>20</v>
      </c>
      <c r="K104" s="300"/>
    </row>
    <row r="105" ht="15" customHeight="1">
      <c r="B105" s="298"/>
      <c r="C105" s="287" t="s">
        <v>788</v>
      </c>
      <c r="D105" s="287"/>
      <c r="E105" s="287"/>
      <c r="F105" s="308" t="s">
        <v>785</v>
      </c>
      <c r="G105" s="287"/>
      <c r="H105" s="287" t="s">
        <v>824</v>
      </c>
      <c r="I105" s="287" t="s">
        <v>787</v>
      </c>
      <c r="J105" s="287">
        <v>120</v>
      </c>
      <c r="K105" s="300"/>
    </row>
    <row r="106" ht="15" customHeight="1">
      <c r="B106" s="309"/>
      <c r="C106" s="287" t="s">
        <v>790</v>
      </c>
      <c r="D106" s="287"/>
      <c r="E106" s="287"/>
      <c r="F106" s="308" t="s">
        <v>791</v>
      </c>
      <c r="G106" s="287"/>
      <c r="H106" s="287" t="s">
        <v>824</v>
      </c>
      <c r="I106" s="287" t="s">
        <v>787</v>
      </c>
      <c r="J106" s="287">
        <v>50</v>
      </c>
      <c r="K106" s="300"/>
    </row>
    <row r="107" ht="15" customHeight="1">
      <c r="B107" s="309"/>
      <c r="C107" s="287" t="s">
        <v>793</v>
      </c>
      <c r="D107" s="287"/>
      <c r="E107" s="287"/>
      <c r="F107" s="308" t="s">
        <v>785</v>
      </c>
      <c r="G107" s="287"/>
      <c r="H107" s="287" t="s">
        <v>824</v>
      </c>
      <c r="I107" s="287" t="s">
        <v>795</v>
      </c>
      <c r="J107" s="287"/>
      <c r="K107" s="300"/>
    </row>
    <row r="108" ht="15" customHeight="1">
      <c r="B108" s="309"/>
      <c r="C108" s="287" t="s">
        <v>804</v>
      </c>
      <c r="D108" s="287"/>
      <c r="E108" s="287"/>
      <c r="F108" s="308" t="s">
        <v>791</v>
      </c>
      <c r="G108" s="287"/>
      <c r="H108" s="287" t="s">
        <v>824</v>
      </c>
      <c r="I108" s="287" t="s">
        <v>787</v>
      </c>
      <c r="J108" s="287">
        <v>50</v>
      </c>
      <c r="K108" s="300"/>
    </row>
    <row r="109" ht="15" customHeight="1">
      <c r="B109" s="309"/>
      <c r="C109" s="287" t="s">
        <v>812</v>
      </c>
      <c r="D109" s="287"/>
      <c r="E109" s="287"/>
      <c r="F109" s="308" t="s">
        <v>791</v>
      </c>
      <c r="G109" s="287"/>
      <c r="H109" s="287" t="s">
        <v>824</v>
      </c>
      <c r="I109" s="287" t="s">
        <v>787</v>
      </c>
      <c r="J109" s="287">
        <v>50</v>
      </c>
      <c r="K109" s="300"/>
    </row>
    <row r="110" ht="15" customHeight="1">
      <c r="B110" s="309"/>
      <c r="C110" s="287" t="s">
        <v>810</v>
      </c>
      <c r="D110" s="287"/>
      <c r="E110" s="287"/>
      <c r="F110" s="308" t="s">
        <v>791</v>
      </c>
      <c r="G110" s="287"/>
      <c r="H110" s="287" t="s">
        <v>824</v>
      </c>
      <c r="I110" s="287" t="s">
        <v>787</v>
      </c>
      <c r="J110" s="287">
        <v>50</v>
      </c>
      <c r="K110" s="300"/>
    </row>
    <row r="111" ht="15" customHeight="1">
      <c r="B111" s="309"/>
      <c r="C111" s="287" t="s">
        <v>53</v>
      </c>
      <c r="D111" s="287"/>
      <c r="E111" s="287"/>
      <c r="F111" s="308" t="s">
        <v>785</v>
      </c>
      <c r="G111" s="287"/>
      <c r="H111" s="287" t="s">
        <v>825</v>
      </c>
      <c r="I111" s="287" t="s">
        <v>787</v>
      </c>
      <c r="J111" s="287">
        <v>20</v>
      </c>
      <c r="K111" s="300"/>
    </row>
    <row r="112" ht="15" customHeight="1">
      <c r="B112" s="309"/>
      <c r="C112" s="287" t="s">
        <v>826</v>
      </c>
      <c r="D112" s="287"/>
      <c r="E112" s="287"/>
      <c r="F112" s="308" t="s">
        <v>785</v>
      </c>
      <c r="G112" s="287"/>
      <c r="H112" s="287" t="s">
        <v>827</v>
      </c>
      <c r="I112" s="287" t="s">
        <v>787</v>
      </c>
      <c r="J112" s="287">
        <v>120</v>
      </c>
      <c r="K112" s="300"/>
    </row>
    <row r="113" ht="15" customHeight="1">
      <c r="B113" s="309"/>
      <c r="C113" s="287" t="s">
        <v>38</v>
      </c>
      <c r="D113" s="287"/>
      <c r="E113" s="287"/>
      <c r="F113" s="308" t="s">
        <v>785</v>
      </c>
      <c r="G113" s="287"/>
      <c r="H113" s="287" t="s">
        <v>828</v>
      </c>
      <c r="I113" s="287" t="s">
        <v>819</v>
      </c>
      <c r="J113" s="287"/>
      <c r="K113" s="300"/>
    </row>
    <row r="114" ht="15" customHeight="1">
      <c r="B114" s="309"/>
      <c r="C114" s="287" t="s">
        <v>48</v>
      </c>
      <c r="D114" s="287"/>
      <c r="E114" s="287"/>
      <c r="F114" s="308" t="s">
        <v>785</v>
      </c>
      <c r="G114" s="287"/>
      <c r="H114" s="287" t="s">
        <v>829</v>
      </c>
      <c r="I114" s="287" t="s">
        <v>819</v>
      </c>
      <c r="J114" s="287"/>
      <c r="K114" s="300"/>
    </row>
    <row r="115" ht="15" customHeight="1">
      <c r="B115" s="309"/>
      <c r="C115" s="287" t="s">
        <v>57</v>
      </c>
      <c r="D115" s="287"/>
      <c r="E115" s="287"/>
      <c r="F115" s="308" t="s">
        <v>785</v>
      </c>
      <c r="G115" s="287"/>
      <c r="H115" s="287" t="s">
        <v>830</v>
      </c>
      <c r="I115" s="287" t="s">
        <v>831</v>
      </c>
      <c r="J115" s="287"/>
      <c r="K115" s="300"/>
    </row>
    <row r="116" ht="15" customHeight="1">
      <c r="B116" s="312"/>
      <c r="C116" s="318"/>
      <c r="D116" s="318"/>
      <c r="E116" s="318"/>
      <c r="F116" s="318"/>
      <c r="G116" s="318"/>
      <c r="H116" s="318"/>
      <c r="I116" s="318"/>
      <c r="J116" s="318"/>
      <c r="K116" s="314"/>
    </row>
    <row r="117" ht="18.75" customHeight="1">
      <c r="B117" s="319"/>
      <c r="C117" s="283"/>
      <c r="D117" s="283"/>
      <c r="E117" s="283"/>
      <c r="F117" s="320"/>
      <c r="G117" s="283"/>
      <c r="H117" s="283"/>
      <c r="I117" s="283"/>
      <c r="J117" s="283"/>
      <c r="K117" s="319"/>
    </row>
    <row r="118" ht="18.75" customHeight="1">
      <c r="B118" s="294"/>
      <c r="C118" s="294"/>
      <c r="D118" s="294"/>
      <c r="E118" s="294"/>
      <c r="F118" s="294"/>
      <c r="G118" s="294"/>
      <c r="H118" s="294"/>
      <c r="I118" s="294"/>
      <c r="J118" s="294"/>
      <c r="K118" s="294"/>
    </row>
    <row r="119" ht="7.5" customHeight="1">
      <c r="B119" s="321"/>
      <c r="C119" s="322"/>
      <c r="D119" s="322"/>
      <c r="E119" s="322"/>
      <c r="F119" s="322"/>
      <c r="G119" s="322"/>
      <c r="H119" s="322"/>
      <c r="I119" s="322"/>
      <c r="J119" s="322"/>
      <c r="K119" s="323"/>
    </row>
    <row r="120" ht="45" customHeight="1">
      <c r="B120" s="324"/>
      <c r="C120" s="277" t="s">
        <v>832</v>
      </c>
      <c r="D120" s="277"/>
      <c r="E120" s="277"/>
      <c r="F120" s="277"/>
      <c r="G120" s="277"/>
      <c r="H120" s="277"/>
      <c r="I120" s="277"/>
      <c r="J120" s="277"/>
      <c r="K120" s="325"/>
    </row>
    <row r="121" ht="17.25" customHeight="1">
      <c r="B121" s="326"/>
      <c r="C121" s="301" t="s">
        <v>779</v>
      </c>
      <c r="D121" s="301"/>
      <c r="E121" s="301"/>
      <c r="F121" s="301" t="s">
        <v>780</v>
      </c>
      <c r="G121" s="302"/>
      <c r="H121" s="301" t="s">
        <v>134</v>
      </c>
      <c r="I121" s="301" t="s">
        <v>57</v>
      </c>
      <c r="J121" s="301" t="s">
        <v>781</v>
      </c>
      <c r="K121" s="327"/>
    </row>
    <row r="122" ht="17.25" customHeight="1">
      <c r="B122" s="326"/>
      <c r="C122" s="303" t="s">
        <v>782</v>
      </c>
      <c r="D122" s="303"/>
      <c r="E122" s="303"/>
      <c r="F122" s="304" t="s">
        <v>783</v>
      </c>
      <c r="G122" s="305"/>
      <c r="H122" s="303"/>
      <c r="I122" s="303"/>
      <c r="J122" s="303" t="s">
        <v>784</v>
      </c>
      <c r="K122" s="327"/>
    </row>
    <row r="123" ht="5.25" customHeight="1">
      <c r="B123" s="328"/>
      <c r="C123" s="306"/>
      <c r="D123" s="306"/>
      <c r="E123" s="306"/>
      <c r="F123" s="306"/>
      <c r="G123" s="287"/>
      <c r="H123" s="306"/>
      <c r="I123" s="306"/>
      <c r="J123" s="306"/>
      <c r="K123" s="329"/>
    </row>
    <row r="124" ht="15" customHeight="1">
      <c r="B124" s="328"/>
      <c r="C124" s="287" t="s">
        <v>788</v>
      </c>
      <c r="D124" s="306"/>
      <c r="E124" s="306"/>
      <c r="F124" s="308" t="s">
        <v>785</v>
      </c>
      <c r="G124" s="287"/>
      <c r="H124" s="287" t="s">
        <v>824</v>
      </c>
      <c r="I124" s="287" t="s">
        <v>787</v>
      </c>
      <c r="J124" s="287">
        <v>120</v>
      </c>
      <c r="K124" s="330"/>
    </row>
    <row r="125" ht="15" customHeight="1">
      <c r="B125" s="328"/>
      <c r="C125" s="287" t="s">
        <v>833</v>
      </c>
      <c r="D125" s="287"/>
      <c r="E125" s="287"/>
      <c r="F125" s="308" t="s">
        <v>785</v>
      </c>
      <c r="G125" s="287"/>
      <c r="H125" s="287" t="s">
        <v>834</v>
      </c>
      <c r="I125" s="287" t="s">
        <v>787</v>
      </c>
      <c r="J125" s="287" t="s">
        <v>835</v>
      </c>
      <c r="K125" s="330"/>
    </row>
    <row r="126" ht="15" customHeight="1">
      <c r="B126" s="328"/>
      <c r="C126" s="287" t="s">
        <v>86</v>
      </c>
      <c r="D126" s="287"/>
      <c r="E126" s="287"/>
      <c r="F126" s="308" t="s">
        <v>785</v>
      </c>
      <c r="G126" s="287"/>
      <c r="H126" s="287" t="s">
        <v>836</v>
      </c>
      <c r="I126" s="287" t="s">
        <v>787</v>
      </c>
      <c r="J126" s="287" t="s">
        <v>835</v>
      </c>
      <c r="K126" s="330"/>
    </row>
    <row r="127" ht="15" customHeight="1">
      <c r="B127" s="328"/>
      <c r="C127" s="287" t="s">
        <v>796</v>
      </c>
      <c r="D127" s="287"/>
      <c r="E127" s="287"/>
      <c r="F127" s="308" t="s">
        <v>791</v>
      </c>
      <c r="G127" s="287"/>
      <c r="H127" s="287" t="s">
        <v>797</v>
      </c>
      <c r="I127" s="287" t="s">
        <v>787</v>
      </c>
      <c r="J127" s="287">
        <v>15</v>
      </c>
      <c r="K127" s="330"/>
    </row>
    <row r="128" ht="15" customHeight="1">
      <c r="B128" s="328"/>
      <c r="C128" s="310" t="s">
        <v>798</v>
      </c>
      <c r="D128" s="310"/>
      <c r="E128" s="310"/>
      <c r="F128" s="311" t="s">
        <v>791</v>
      </c>
      <c r="G128" s="310"/>
      <c r="H128" s="310" t="s">
        <v>799</v>
      </c>
      <c r="I128" s="310" t="s">
        <v>787</v>
      </c>
      <c r="J128" s="310">
        <v>15</v>
      </c>
      <c r="K128" s="330"/>
    </row>
    <row r="129" ht="15" customHeight="1">
      <c r="B129" s="328"/>
      <c r="C129" s="310" t="s">
        <v>800</v>
      </c>
      <c r="D129" s="310"/>
      <c r="E129" s="310"/>
      <c r="F129" s="311" t="s">
        <v>791</v>
      </c>
      <c r="G129" s="310"/>
      <c r="H129" s="310" t="s">
        <v>801</v>
      </c>
      <c r="I129" s="310" t="s">
        <v>787</v>
      </c>
      <c r="J129" s="310">
        <v>20</v>
      </c>
      <c r="K129" s="330"/>
    </row>
    <row r="130" ht="15" customHeight="1">
      <c r="B130" s="328"/>
      <c r="C130" s="310" t="s">
        <v>802</v>
      </c>
      <c r="D130" s="310"/>
      <c r="E130" s="310"/>
      <c r="F130" s="311" t="s">
        <v>791</v>
      </c>
      <c r="G130" s="310"/>
      <c r="H130" s="310" t="s">
        <v>803</v>
      </c>
      <c r="I130" s="310" t="s">
        <v>787</v>
      </c>
      <c r="J130" s="310">
        <v>20</v>
      </c>
      <c r="K130" s="330"/>
    </row>
    <row r="131" ht="15" customHeight="1">
      <c r="B131" s="328"/>
      <c r="C131" s="287" t="s">
        <v>790</v>
      </c>
      <c r="D131" s="287"/>
      <c r="E131" s="287"/>
      <c r="F131" s="308" t="s">
        <v>791</v>
      </c>
      <c r="G131" s="287"/>
      <c r="H131" s="287" t="s">
        <v>824</v>
      </c>
      <c r="I131" s="287" t="s">
        <v>787</v>
      </c>
      <c r="J131" s="287">
        <v>50</v>
      </c>
      <c r="K131" s="330"/>
    </row>
    <row r="132" ht="15" customHeight="1">
      <c r="B132" s="328"/>
      <c r="C132" s="287" t="s">
        <v>804</v>
      </c>
      <c r="D132" s="287"/>
      <c r="E132" s="287"/>
      <c r="F132" s="308" t="s">
        <v>791</v>
      </c>
      <c r="G132" s="287"/>
      <c r="H132" s="287" t="s">
        <v>824</v>
      </c>
      <c r="I132" s="287" t="s">
        <v>787</v>
      </c>
      <c r="J132" s="287">
        <v>50</v>
      </c>
      <c r="K132" s="330"/>
    </row>
    <row r="133" ht="15" customHeight="1">
      <c r="B133" s="328"/>
      <c r="C133" s="287" t="s">
        <v>810</v>
      </c>
      <c r="D133" s="287"/>
      <c r="E133" s="287"/>
      <c r="F133" s="308" t="s">
        <v>791</v>
      </c>
      <c r="G133" s="287"/>
      <c r="H133" s="287" t="s">
        <v>824</v>
      </c>
      <c r="I133" s="287" t="s">
        <v>787</v>
      </c>
      <c r="J133" s="287">
        <v>50</v>
      </c>
      <c r="K133" s="330"/>
    </row>
    <row r="134" ht="15" customHeight="1">
      <c r="B134" s="328"/>
      <c r="C134" s="287" t="s">
        <v>812</v>
      </c>
      <c r="D134" s="287"/>
      <c r="E134" s="287"/>
      <c r="F134" s="308" t="s">
        <v>791</v>
      </c>
      <c r="G134" s="287"/>
      <c r="H134" s="287" t="s">
        <v>824</v>
      </c>
      <c r="I134" s="287" t="s">
        <v>787</v>
      </c>
      <c r="J134" s="287">
        <v>50</v>
      </c>
      <c r="K134" s="330"/>
    </row>
    <row r="135" ht="15" customHeight="1">
      <c r="B135" s="328"/>
      <c r="C135" s="287" t="s">
        <v>140</v>
      </c>
      <c r="D135" s="287"/>
      <c r="E135" s="287"/>
      <c r="F135" s="308" t="s">
        <v>791</v>
      </c>
      <c r="G135" s="287"/>
      <c r="H135" s="287" t="s">
        <v>837</v>
      </c>
      <c r="I135" s="287" t="s">
        <v>787</v>
      </c>
      <c r="J135" s="287">
        <v>255</v>
      </c>
      <c r="K135" s="330"/>
    </row>
    <row r="136" ht="15" customHeight="1">
      <c r="B136" s="328"/>
      <c r="C136" s="287" t="s">
        <v>814</v>
      </c>
      <c r="D136" s="287"/>
      <c r="E136" s="287"/>
      <c r="F136" s="308" t="s">
        <v>785</v>
      </c>
      <c r="G136" s="287"/>
      <c r="H136" s="287" t="s">
        <v>838</v>
      </c>
      <c r="I136" s="287" t="s">
        <v>816</v>
      </c>
      <c r="J136" s="287"/>
      <c r="K136" s="330"/>
    </row>
    <row r="137" ht="15" customHeight="1">
      <c r="B137" s="328"/>
      <c r="C137" s="287" t="s">
        <v>817</v>
      </c>
      <c r="D137" s="287"/>
      <c r="E137" s="287"/>
      <c r="F137" s="308" t="s">
        <v>785</v>
      </c>
      <c r="G137" s="287"/>
      <c r="H137" s="287" t="s">
        <v>839</v>
      </c>
      <c r="I137" s="287" t="s">
        <v>819</v>
      </c>
      <c r="J137" s="287"/>
      <c r="K137" s="330"/>
    </row>
    <row r="138" ht="15" customHeight="1">
      <c r="B138" s="328"/>
      <c r="C138" s="287" t="s">
        <v>820</v>
      </c>
      <c r="D138" s="287"/>
      <c r="E138" s="287"/>
      <c r="F138" s="308" t="s">
        <v>785</v>
      </c>
      <c r="G138" s="287"/>
      <c r="H138" s="287" t="s">
        <v>820</v>
      </c>
      <c r="I138" s="287" t="s">
        <v>819</v>
      </c>
      <c r="J138" s="287"/>
      <c r="K138" s="330"/>
    </row>
    <row r="139" ht="15" customHeight="1">
      <c r="B139" s="328"/>
      <c r="C139" s="287" t="s">
        <v>38</v>
      </c>
      <c r="D139" s="287"/>
      <c r="E139" s="287"/>
      <c r="F139" s="308" t="s">
        <v>785</v>
      </c>
      <c r="G139" s="287"/>
      <c r="H139" s="287" t="s">
        <v>840</v>
      </c>
      <c r="I139" s="287" t="s">
        <v>819</v>
      </c>
      <c r="J139" s="287"/>
      <c r="K139" s="330"/>
    </row>
    <row r="140" ht="15" customHeight="1">
      <c r="B140" s="328"/>
      <c r="C140" s="287" t="s">
        <v>841</v>
      </c>
      <c r="D140" s="287"/>
      <c r="E140" s="287"/>
      <c r="F140" s="308" t="s">
        <v>785</v>
      </c>
      <c r="G140" s="287"/>
      <c r="H140" s="287" t="s">
        <v>842</v>
      </c>
      <c r="I140" s="287" t="s">
        <v>819</v>
      </c>
      <c r="J140" s="287"/>
      <c r="K140" s="330"/>
    </row>
    <row r="141" ht="15" customHeight="1">
      <c r="B141" s="331"/>
      <c r="C141" s="332"/>
      <c r="D141" s="332"/>
      <c r="E141" s="332"/>
      <c r="F141" s="332"/>
      <c r="G141" s="332"/>
      <c r="H141" s="332"/>
      <c r="I141" s="332"/>
      <c r="J141" s="332"/>
      <c r="K141" s="333"/>
    </row>
    <row r="142" ht="18.75" customHeight="1">
      <c r="B142" s="283"/>
      <c r="C142" s="283"/>
      <c r="D142" s="283"/>
      <c r="E142" s="283"/>
      <c r="F142" s="320"/>
      <c r="G142" s="283"/>
      <c r="H142" s="283"/>
      <c r="I142" s="283"/>
      <c r="J142" s="283"/>
      <c r="K142" s="283"/>
    </row>
    <row r="143" ht="18.75" customHeight="1">
      <c r="B143" s="294"/>
      <c r="C143" s="294"/>
      <c r="D143" s="294"/>
      <c r="E143" s="294"/>
      <c r="F143" s="294"/>
      <c r="G143" s="294"/>
      <c r="H143" s="294"/>
      <c r="I143" s="294"/>
      <c r="J143" s="294"/>
      <c r="K143" s="294"/>
    </row>
    <row r="144" ht="7.5" customHeight="1">
      <c r="B144" s="295"/>
      <c r="C144" s="296"/>
      <c r="D144" s="296"/>
      <c r="E144" s="296"/>
      <c r="F144" s="296"/>
      <c r="G144" s="296"/>
      <c r="H144" s="296"/>
      <c r="I144" s="296"/>
      <c r="J144" s="296"/>
      <c r="K144" s="297"/>
    </row>
    <row r="145" ht="45" customHeight="1">
      <c r="B145" s="298"/>
      <c r="C145" s="299" t="s">
        <v>843</v>
      </c>
      <c r="D145" s="299"/>
      <c r="E145" s="299"/>
      <c r="F145" s="299"/>
      <c r="G145" s="299"/>
      <c r="H145" s="299"/>
      <c r="I145" s="299"/>
      <c r="J145" s="299"/>
      <c r="K145" s="300"/>
    </row>
    <row r="146" ht="17.25" customHeight="1">
      <c r="B146" s="298"/>
      <c r="C146" s="301" t="s">
        <v>779</v>
      </c>
      <c r="D146" s="301"/>
      <c r="E146" s="301"/>
      <c r="F146" s="301" t="s">
        <v>780</v>
      </c>
      <c r="G146" s="302"/>
      <c r="H146" s="301" t="s">
        <v>134</v>
      </c>
      <c r="I146" s="301" t="s">
        <v>57</v>
      </c>
      <c r="J146" s="301" t="s">
        <v>781</v>
      </c>
      <c r="K146" s="300"/>
    </row>
    <row r="147" ht="17.25" customHeight="1">
      <c r="B147" s="298"/>
      <c r="C147" s="303" t="s">
        <v>782</v>
      </c>
      <c r="D147" s="303"/>
      <c r="E147" s="303"/>
      <c r="F147" s="304" t="s">
        <v>783</v>
      </c>
      <c r="G147" s="305"/>
      <c r="H147" s="303"/>
      <c r="I147" s="303"/>
      <c r="J147" s="303" t="s">
        <v>784</v>
      </c>
      <c r="K147" s="300"/>
    </row>
    <row r="148" ht="5.25" customHeight="1">
      <c r="B148" s="309"/>
      <c r="C148" s="306"/>
      <c r="D148" s="306"/>
      <c r="E148" s="306"/>
      <c r="F148" s="306"/>
      <c r="G148" s="307"/>
      <c r="H148" s="306"/>
      <c r="I148" s="306"/>
      <c r="J148" s="306"/>
      <c r="K148" s="330"/>
    </row>
    <row r="149" ht="15" customHeight="1">
      <c r="B149" s="309"/>
      <c r="C149" s="334" t="s">
        <v>788</v>
      </c>
      <c r="D149" s="287"/>
      <c r="E149" s="287"/>
      <c r="F149" s="335" t="s">
        <v>785</v>
      </c>
      <c r="G149" s="287"/>
      <c r="H149" s="334" t="s">
        <v>824</v>
      </c>
      <c r="I149" s="334" t="s">
        <v>787</v>
      </c>
      <c r="J149" s="334">
        <v>120</v>
      </c>
      <c r="K149" s="330"/>
    </row>
    <row r="150" ht="15" customHeight="1">
      <c r="B150" s="309"/>
      <c r="C150" s="334" t="s">
        <v>833</v>
      </c>
      <c r="D150" s="287"/>
      <c r="E150" s="287"/>
      <c r="F150" s="335" t="s">
        <v>785</v>
      </c>
      <c r="G150" s="287"/>
      <c r="H150" s="334" t="s">
        <v>844</v>
      </c>
      <c r="I150" s="334" t="s">
        <v>787</v>
      </c>
      <c r="J150" s="334" t="s">
        <v>835</v>
      </c>
      <c r="K150" s="330"/>
    </row>
    <row r="151" ht="15" customHeight="1">
      <c r="B151" s="309"/>
      <c r="C151" s="334" t="s">
        <v>86</v>
      </c>
      <c r="D151" s="287"/>
      <c r="E151" s="287"/>
      <c r="F151" s="335" t="s">
        <v>785</v>
      </c>
      <c r="G151" s="287"/>
      <c r="H151" s="334" t="s">
        <v>845</v>
      </c>
      <c r="I151" s="334" t="s">
        <v>787</v>
      </c>
      <c r="J151" s="334" t="s">
        <v>835</v>
      </c>
      <c r="K151" s="330"/>
    </row>
    <row r="152" ht="15" customHeight="1">
      <c r="B152" s="309"/>
      <c r="C152" s="334" t="s">
        <v>790</v>
      </c>
      <c r="D152" s="287"/>
      <c r="E152" s="287"/>
      <c r="F152" s="335" t="s">
        <v>791</v>
      </c>
      <c r="G152" s="287"/>
      <c r="H152" s="334" t="s">
        <v>824</v>
      </c>
      <c r="I152" s="334" t="s">
        <v>787</v>
      </c>
      <c r="J152" s="334">
        <v>50</v>
      </c>
      <c r="K152" s="330"/>
    </row>
    <row r="153" ht="15" customHeight="1">
      <c r="B153" s="309"/>
      <c r="C153" s="334" t="s">
        <v>793</v>
      </c>
      <c r="D153" s="287"/>
      <c r="E153" s="287"/>
      <c r="F153" s="335" t="s">
        <v>785</v>
      </c>
      <c r="G153" s="287"/>
      <c r="H153" s="334" t="s">
        <v>824</v>
      </c>
      <c r="I153" s="334" t="s">
        <v>795</v>
      </c>
      <c r="J153" s="334"/>
      <c r="K153" s="330"/>
    </row>
    <row r="154" ht="15" customHeight="1">
      <c r="B154" s="309"/>
      <c r="C154" s="334" t="s">
        <v>804</v>
      </c>
      <c r="D154" s="287"/>
      <c r="E154" s="287"/>
      <c r="F154" s="335" t="s">
        <v>791</v>
      </c>
      <c r="G154" s="287"/>
      <c r="H154" s="334" t="s">
        <v>824</v>
      </c>
      <c r="I154" s="334" t="s">
        <v>787</v>
      </c>
      <c r="J154" s="334">
        <v>50</v>
      </c>
      <c r="K154" s="330"/>
    </row>
    <row r="155" ht="15" customHeight="1">
      <c r="B155" s="309"/>
      <c r="C155" s="334" t="s">
        <v>812</v>
      </c>
      <c r="D155" s="287"/>
      <c r="E155" s="287"/>
      <c r="F155" s="335" t="s">
        <v>791</v>
      </c>
      <c r="G155" s="287"/>
      <c r="H155" s="334" t="s">
        <v>824</v>
      </c>
      <c r="I155" s="334" t="s">
        <v>787</v>
      </c>
      <c r="J155" s="334">
        <v>50</v>
      </c>
      <c r="K155" s="330"/>
    </row>
    <row r="156" ht="15" customHeight="1">
      <c r="B156" s="309"/>
      <c r="C156" s="334" t="s">
        <v>810</v>
      </c>
      <c r="D156" s="287"/>
      <c r="E156" s="287"/>
      <c r="F156" s="335" t="s">
        <v>791</v>
      </c>
      <c r="G156" s="287"/>
      <c r="H156" s="334" t="s">
        <v>824</v>
      </c>
      <c r="I156" s="334" t="s">
        <v>787</v>
      </c>
      <c r="J156" s="334">
        <v>50</v>
      </c>
      <c r="K156" s="330"/>
    </row>
    <row r="157" ht="15" customHeight="1">
      <c r="B157" s="309"/>
      <c r="C157" s="334" t="s">
        <v>106</v>
      </c>
      <c r="D157" s="287"/>
      <c r="E157" s="287"/>
      <c r="F157" s="335" t="s">
        <v>785</v>
      </c>
      <c r="G157" s="287"/>
      <c r="H157" s="334" t="s">
        <v>846</v>
      </c>
      <c r="I157" s="334" t="s">
        <v>787</v>
      </c>
      <c r="J157" s="334" t="s">
        <v>847</v>
      </c>
      <c r="K157" s="330"/>
    </row>
    <row r="158" ht="15" customHeight="1">
      <c r="B158" s="309"/>
      <c r="C158" s="334" t="s">
        <v>848</v>
      </c>
      <c r="D158" s="287"/>
      <c r="E158" s="287"/>
      <c r="F158" s="335" t="s">
        <v>785</v>
      </c>
      <c r="G158" s="287"/>
      <c r="H158" s="334" t="s">
        <v>849</v>
      </c>
      <c r="I158" s="334" t="s">
        <v>819</v>
      </c>
      <c r="J158" s="334"/>
      <c r="K158" s="330"/>
    </row>
    <row r="159" ht="15" customHeight="1">
      <c r="B159" s="336"/>
      <c r="C159" s="318"/>
      <c r="D159" s="318"/>
      <c r="E159" s="318"/>
      <c r="F159" s="318"/>
      <c r="G159" s="318"/>
      <c r="H159" s="318"/>
      <c r="I159" s="318"/>
      <c r="J159" s="318"/>
      <c r="K159" s="337"/>
    </row>
    <row r="160" ht="18.75" customHeight="1">
      <c r="B160" s="283"/>
      <c r="C160" s="287"/>
      <c r="D160" s="287"/>
      <c r="E160" s="287"/>
      <c r="F160" s="308"/>
      <c r="G160" s="287"/>
      <c r="H160" s="287"/>
      <c r="I160" s="287"/>
      <c r="J160" s="287"/>
      <c r="K160" s="283"/>
    </row>
    <row r="161" ht="18.75" customHeight="1">
      <c r="B161" s="294"/>
      <c r="C161" s="294"/>
      <c r="D161" s="294"/>
      <c r="E161" s="294"/>
      <c r="F161" s="294"/>
      <c r="G161" s="294"/>
      <c r="H161" s="294"/>
      <c r="I161" s="294"/>
      <c r="J161" s="294"/>
      <c r="K161" s="294"/>
    </row>
    <row r="162" ht="7.5" customHeight="1">
      <c r="B162" s="273"/>
      <c r="C162" s="274"/>
      <c r="D162" s="274"/>
      <c r="E162" s="274"/>
      <c r="F162" s="274"/>
      <c r="G162" s="274"/>
      <c r="H162" s="274"/>
      <c r="I162" s="274"/>
      <c r="J162" s="274"/>
      <c r="K162" s="275"/>
    </row>
    <row r="163" ht="45" customHeight="1">
      <c r="B163" s="276"/>
      <c r="C163" s="277" t="s">
        <v>850</v>
      </c>
      <c r="D163" s="277"/>
      <c r="E163" s="277"/>
      <c r="F163" s="277"/>
      <c r="G163" s="277"/>
      <c r="H163" s="277"/>
      <c r="I163" s="277"/>
      <c r="J163" s="277"/>
      <c r="K163" s="278"/>
    </row>
    <row r="164" ht="17.25" customHeight="1">
      <c r="B164" s="276"/>
      <c r="C164" s="301" t="s">
        <v>779</v>
      </c>
      <c r="D164" s="301"/>
      <c r="E164" s="301"/>
      <c r="F164" s="301" t="s">
        <v>780</v>
      </c>
      <c r="G164" s="338"/>
      <c r="H164" s="339" t="s">
        <v>134</v>
      </c>
      <c r="I164" s="339" t="s">
        <v>57</v>
      </c>
      <c r="J164" s="301" t="s">
        <v>781</v>
      </c>
      <c r="K164" s="278"/>
    </row>
    <row r="165" ht="17.25" customHeight="1">
      <c r="B165" s="279"/>
      <c r="C165" s="303" t="s">
        <v>782</v>
      </c>
      <c r="D165" s="303"/>
      <c r="E165" s="303"/>
      <c r="F165" s="304" t="s">
        <v>783</v>
      </c>
      <c r="G165" s="340"/>
      <c r="H165" s="341"/>
      <c r="I165" s="341"/>
      <c r="J165" s="303" t="s">
        <v>784</v>
      </c>
      <c r="K165" s="281"/>
    </row>
    <row r="166" ht="5.25" customHeight="1">
      <c r="B166" s="309"/>
      <c r="C166" s="306"/>
      <c r="D166" s="306"/>
      <c r="E166" s="306"/>
      <c r="F166" s="306"/>
      <c r="G166" s="307"/>
      <c r="H166" s="306"/>
      <c r="I166" s="306"/>
      <c r="J166" s="306"/>
      <c r="K166" s="330"/>
    </row>
    <row r="167" ht="15" customHeight="1">
      <c r="B167" s="309"/>
      <c r="C167" s="287" t="s">
        <v>788</v>
      </c>
      <c r="D167" s="287"/>
      <c r="E167" s="287"/>
      <c r="F167" s="308" t="s">
        <v>785</v>
      </c>
      <c r="G167" s="287"/>
      <c r="H167" s="287" t="s">
        <v>824</v>
      </c>
      <c r="I167" s="287" t="s">
        <v>787</v>
      </c>
      <c r="J167" s="287">
        <v>120</v>
      </c>
      <c r="K167" s="330"/>
    </row>
    <row r="168" ht="15" customHeight="1">
      <c r="B168" s="309"/>
      <c r="C168" s="287" t="s">
        <v>833</v>
      </c>
      <c r="D168" s="287"/>
      <c r="E168" s="287"/>
      <c r="F168" s="308" t="s">
        <v>785</v>
      </c>
      <c r="G168" s="287"/>
      <c r="H168" s="287" t="s">
        <v>834</v>
      </c>
      <c r="I168" s="287" t="s">
        <v>787</v>
      </c>
      <c r="J168" s="287" t="s">
        <v>835</v>
      </c>
      <c r="K168" s="330"/>
    </row>
    <row r="169" ht="15" customHeight="1">
      <c r="B169" s="309"/>
      <c r="C169" s="287" t="s">
        <v>86</v>
      </c>
      <c r="D169" s="287"/>
      <c r="E169" s="287"/>
      <c r="F169" s="308" t="s">
        <v>785</v>
      </c>
      <c r="G169" s="287"/>
      <c r="H169" s="287" t="s">
        <v>851</v>
      </c>
      <c r="I169" s="287" t="s">
        <v>787</v>
      </c>
      <c r="J169" s="287" t="s">
        <v>835</v>
      </c>
      <c r="K169" s="330"/>
    </row>
    <row r="170" ht="15" customHeight="1">
      <c r="B170" s="309"/>
      <c r="C170" s="287" t="s">
        <v>790</v>
      </c>
      <c r="D170" s="287"/>
      <c r="E170" s="287"/>
      <c r="F170" s="308" t="s">
        <v>791</v>
      </c>
      <c r="G170" s="287"/>
      <c r="H170" s="287" t="s">
        <v>851</v>
      </c>
      <c r="I170" s="287" t="s">
        <v>787</v>
      </c>
      <c r="J170" s="287">
        <v>50</v>
      </c>
      <c r="K170" s="330"/>
    </row>
    <row r="171" ht="15" customHeight="1">
      <c r="B171" s="309"/>
      <c r="C171" s="287" t="s">
        <v>793</v>
      </c>
      <c r="D171" s="287"/>
      <c r="E171" s="287"/>
      <c r="F171" s="308" t="s">
        <v>785</v>
      </c>
      <c r="G171" s="287"/>
      <c r="H171" s="287" t="s">
        <v>851</v>
      </c>
      <c r="I171" s="287" t="s">
        <v>795</v>
      </c>
      <c r="J171" s="287"/>
      <c r="K171" s="330"/>
    </row>
    <row r="172" ht="15" customHeight="1">
      <c r="B172" s="309"/>
      <c r="C172" s="287" t="s">
        <v>804</v>
      </c>
      <c r="D172" s="287"/>
      <c r="E172" s="287"/>
      <c r="F172" s="308" t="s">
        <v>791</v>
      </c>
      <c r="G172" s="287"/>
      <c r="H172" s="287" t="s">
        <v>851</v>
      </c>
      <c r="I172" s="287" t="s">
        <v>787</v>
      </c>
      <c r="J172" s="287">
        <v>50</v>
      </c>
      <c r="K172" s="330"/>
    </row>
    <row r="173" ht="15" customHeight="1">
      <c r="B173" s="309"/>
      <c r="C173" s="287" t="s">
        <v>812</v>
      </c>
      <c r="D173" s="287"/>
      <c r="E173" s="287"/>
      <c r="F173" s="308" t="s">
        <v>791</v>
      </c>
      <c r="G173" s="287"/>
      <c r="H173" s="287" t="s">
        <v>851</v>
      </c>
      <c r="I173" s="287" t="s">
        <v>787</v>
      </c>
      <c r="J173" s="287">
        <v>50</v>
      </c>
      <c r="K173" s="330"/>
    </row>
    <row r="174" ht="15" customHeight="1">
      <c r="B174" s="309"/>
      <c r="C174" s="287" t="s">
        <v>810</v>
      </c>
      <c r="D174" s="287"/>
      <c r="E174" s="287"/>
      <c r="F174" s="308" t="s">
        <v>791</v>
      </c>
      <c r="G174" s="287"/>
      <c r="H174" s="287" t="s">
        <v>851</v>
      </c>
      <c r="I174" s="287" t="s">
        <v>787</v>
      </c>
      <c r="J174" s="287">
        <v>50</v>
      </c>
      <c r="K174" s="330"/>
    </row>
    <row r="175" ht="15" customHeight="1">
      <c r="B175" s="309"/>
      <c r="C175" s="287" t="s">
        <v>133</v>
      </c>
      <c r="D175" s="287"/>
      <c r="E175" s="287"/>
      <c r="F175" s="308" t="s">
        <v>785</v>
      </c>
      <c r="G175" s="287"/>
      <c r="H175" s="287" t="s">
        <v>852</v>
      </c>
      <c r="I175" s="287" t="s">
        <v>853</v>
      </c>
      <c r="J175" s="287"/>
      <c r="K175" s="330"/>
    </row>
    <row r="176" ht="15" customHeight="1">
      <c r="B176" s="309"/>
      <c r="C176" s="287" t="s">
        <v>57</v>
      </c>
      <c r="D176" s="287"/>
      <c r="E176" s="287"/>
      <c r="F176" s="308" t="s">
        <v>785</v>
      </c>
      <c r="G176" s="287"/>
      <c r="H176" s="287" t="s">
        <v>854</v>
      </c>
      <c r="I176" s="287" t="s">
        <v>855</v>
      </c>
      <c r="J176" s="287">
        <v>1</v>
      </c>
      <c r="K176" s="330"/>
    </row>
    <row r="177" ht="15" customHeight="1">
      <c r="B177" s="309"/>
      <c r="C177" s="287" t="s">
        <v>53</v>
      </c>
      <c r="D177" s="287"/>
      <c r="E177" s="287"/>
      <c r="F177" s="308" t="s">
        <v>785</v>
      </c>
      <c r="G177" s="287"/>
      <c r="H177" s="287" t="s">
        <v>856</v>
      </c>
      <c r="I177" s="287" t="s">
        <v>787</v>
      </c>
      <c r="J177" s="287">
        <v>20</v>
      </c>
      <c r="K177" s="330"/>
    </row>
    <row r="178" ht="15" customHeight="1">
      <c r="B178" s="309"/>
      <c r="C178" s="287" t="s">
        <v>134</v>
      </c>
      <c r="D178" s="287"/>
      <c r="E178" s="287"/>
      <c r="F178" s="308" t="s">
        <v>785</v>
      </c>
      <c r="G178" s="287"/>
      <c r="H178" s="287" t="s">
        <v>857</v>
      </c>
      <c r="I178" s="287" t="s">
        <v>787</v>
      </c>
      <c r="J178" s="287">
        <v>255</v>
      </c>
      <c r="K178" s="330"/>
    </row>
    <row r="179" ht="15" customHeight="1">
      <c r="B179" s="309"/>
      <c r="C179" s="287" t="s">
        <v>135</v>
      </c>
      <c r="D179" s="287"/>
      <c r="E179" s="287"/>
      <c r="F179" s="308" t="s">
        <v>785</v>
      </c>
      <c r="G179" s="287"/>
      <c r="H179" s="287" t="s">
        <v>750</v>
      </c>
      <c r="I179" s="287" t="s">
        <v>787</v>
      </c>
      <c r="J179" s="287">
        <v>10</v>
      </c>
      <c r="K179" s="330"/>
    </row>
    <row r="180" ht="15" customHeight="1">
      <c r="B180" s="309"/>
      <c r="C180" s="287" t="s">
        <v>136</v>
      </c>
      <c r="D180" s="287"/>
      <c r="E180" s="287"/>
      <c r="F180" s="308" t="s">
        <v>785</v>
      </c>
      <c r="G180" s="287"/>
      <c r="H180" s="287" t="s">
        <v>858</v>
      </c>
      <c r="I180" s="287" t="s">
        <v>819</v>
      </c>
      <c r="J180" s="287"/>
      <c r="K180" s="330"/>
    </row>
    <row r="181" ht="15" customHeight="1">
      <c r="B181" s="309"/>
      <c r="C181" s="287" t="s">
        <v>859</v>
      </c>
      <c r="D181" s="287"/>
      <c r="E181" s="287"/>
      <c r="F181" s="308" t="s">
        <v>785</v>
      </c>
      <c r="G181" s="287"/>
      <c r="H181" s="287" t="s">
        <v>860</v>
      </c>
      <c r="I181" s="287" t="s">
        <v>819</v>
      </c>
      <c r="J181" s="287"/>
      <c r="K181" s="330"/>
    </row>
    <row r="182" ht="15" customHeight="1">
      <c r="B182" s="309"/>
      <c r="C182" s="287" t="s">
        <v>848</v>
      </c>
      <c r="D182" s="287"/>
      <c r="E182" s="287"/>
      <c r="F182" s="308" t="s">
        <v>785</v>
      </c>
      <c r="G182" s="287"/>
      <c r="H182" s="287" t="s">
        <v>861</v>
      </c>
      <c r="I182" s="287" t="s">
        <v>819</v>
      </c>
      <c r="J182" s="287"/>
      <c r="K182" s="330"/>
    </row>
    <row r="183" ht="15" customHeight="1">
      <c r="B183" s="309"/>
      <c r="C183" s="287" t="s">
        <v>139</v>
      </c>
      <c r="D183" s="287"/>
      <c r="E183" s="287"/>
      <c r="F183" s="308" t="s">
        <v>791</v>
      </c>
      <c r="G183" s="287"/>
      <c r="H183" s="287" t="s">
        <v>862</v>
      </c>
      <c r="I183" s="287" t="s">
        <v>787</v>
      </c>
      <c r="J183" s="287">
        <v>50</v>
      </c>
      <c r="K183" s="330"/>
    </row>
    <row r="184" ht="15" customHeight="1">
      <c r="B184" s="309"/>
      <c r="C184" s="287" t="s">
        <v>863</v>
      </c>
      <c r="D184" s="287"/>
      <c r="E184" s="287"/>
      <c r="F184" s="308" t="s">
        <v>791</v>
      </c>
      <c r="G184" s="287"/>
      <c r="H184" s="287" t="s">
        <v>864</v>
      </c>
      <c r="I184" s="287" t="s">
        <v>865</v>
      </c>
      <c r="J184" s="287"/>
      <c r="K184" s="330"/>
    </row>
    <row r="185" ht="15" customHeight="1">
      <c r="B185" s="309"/>
      <c r="C185" s="287" t="s">
        <v>866</v>
      </c>
      <c r="D185" s="287"/>
      <c r="E185" s="287"/>
      <c r="F185" s="308" t="s">
        <v>791</v>
      </c>
      <c r="G185" s="287"/>
      <c r="H185" s="287" t="s">
        <v>867</v>
      </c>
      <c r="I185" s="287" t="s">
        <v>865</v>
      </c>
      <c r="J185" s="287"/>
      <c r="K185" s="330"/>
    </row>
    <row r="186" ht="15" customHeight="1">
      <c r="B186" s="309"/>
      <c r="C186" s="287" t="s">
        <v>868</v>
      </c>
      <c r="D186" s="287"/>
      <c r="E186" s="287"/>
      <c r="F186" s="308" t="s">
        <v>791</v>
      </c>
      <c r="G186" s="287"/>
      <c r="H186" s="287" t="s">
        <v>869</v>
      </c>
      <c r="I186" s="287" t="s">
        <v>865</v>
      </c>
      <c r="J186" s="287"/>
      <c r="K186" s="330"/>
    </row>
    <row r="187" ht="15" customHeight="1">
      <c r="B187" s="309"/>
      <c r="C187" s="342" t="s">
        <v>870</v>
      </c>
      <c r="D187" s="287"/>
      <c r="E187" s="287"/>
      <c r="F187" s="308" t="s">
        <v>791</v>
      </c>
      <c r="G187" s="287"/>
      <c r="H187" s="287" t="s">
        <v>871</v>
      </c>
      <c r="I187" s="287" t="s">
        <v>872</v>
      </c>
      <c r="J187" s="343" t="s">
        <v>873</v>
      </c>
      <c r="K187" s="330"/>
    </row>
    <row r="188" ht="15" customHeight="1">
      <c r="B188" s="309"/>
      <c r="C188" s="293" t="s">
        <v>42</v>
      </c>
      <c r="D188" s="287"/>
      <c r="E188" s="287"/>
      <c r="F188" s="308" t="s">
        <v>785</v>
      </c>
      <c r="G188" s="287"/>
      <c r="H188" s="283" t="s">
        <v>874</v>
      </c>
      <c r="I188" s="287" t="s">
        <v>875</v>
      </c>
      <c r="J188" s="287"/>
      <c r="K188" s="330"/>
    </row>
    <row r="189" ht="15" customHeight="1">
      <c r="B189" s="309"/>
      <c r="C189" s="293" t="s">
        <v>876</v>
      </c>
      <c r="D189" s="287"/>
      <c r="E189" s="287"/>
      <c r="F189" s="308" t="s">
        <v>785</v>
      </c>
      <c r="G189" s="287"/>
      <c r="H189" s="287" t="s">
        <v>877</v>
      </c>
      <c r="I189" s="287" t="s">
        <v>819</v>
      </c>
      <c r="J189" s="287"/>
      <c r="K189" s="330"/>
    </row>
    <row r="190" ht="15" customHeight="1">
      <c r="B190" s="309"/>
      <c r="C190" s="293" t="s">
        <v>878</v>
      </c>
      <c r="D190" s="287"/>
      <c r="E190" s="287"/>
      <c r="F190" s="308" t="s">
        <v>785</v>
      </c>
      <c r="G190" s="287"/>
      <c r="H190" s="287" t="s">
        <v>879</v>
      </c>
      <c r="I190" s="287" t="s">
        <v>819</v>
      </c>
      <c r="J190" s="287"/>
      <c r="K190" s="330"/>
    </row>
    <row r="191" ht="15" customHeight="1">
      <c r="B191" s="309"/>
      <c r="C191" s="293" t="s">
        <v>880</v>
      </c>
      <c r="D191" s="287"/>
      <c r="E191" s="287"/>
      <c r="F191" s="308" t="s">
        <v>791</v>
      </c>
      <c r="G191" s="287"/>
      <c r="H191" s="287" t="s">
        <v>881</v>
      </c>
      <c r="I191" s="287" t="s">
        <v>819</v>
      </c>
      <c r="J191" s="287"/>
      <c r="K191" s="330"/>
    </row>
    <row r="192" ht="15" customHeight="1">
      <c r="B192" s="336"/>
      <c r="C192" s="344"/>
      <c r="D192" s="318"/>
      <c r="E192" s="318"/>
      <c r="F192" s="318"/>
      <c r="G192" s="318"/>
      <c r="H192" s="318"/>
      <c r="I192" s="318"/>
      <c r="J192" s="318"/>
      <c r="K192" s="337"/>
    </row>
    <row r="193" ht="18.75" customHeight="1">
      <c r="B193" s="283"/>
      <c r="C193" s="287"/>
      <c r="D193" s="287"/>
      <c r="E193" s="287"/>
      <c r="F193" s="308"/>
      <c r="G193" s="287"/>
      <c r="H193" s="287"/>
      <c r="I193" s="287"/>
      <c r="J193" s="287"/>
      <c r="K193" s="283"/>
    </row>
    <row r="194" ht="18.75" customHeight="1">
      <c r="B194" s="283"/>
      <c r="C194" s="287"/>
      <c r="D194" s="287"/>
      <c r="E194" s="287"/>
      <c r="F194" s="308"/>
      <c r="G194" s="287"/>
      <c r="H194" s="287"/>
      <c r="I194" s="287"/>
      <c r="J194" s="287"/>
      <c r="K194" s="283"/>
    </row>
    <row r="195" ht="18.75" customHeight="1">
      <c r="B195" s="294"/>
      <c r="C195" s="294"/>
      <c r="D195" s="294"/>
      <c r="E195" s="294"/>
      <c r="F195" s="294"/>
      <c r="G195" s="294"/>
      <c r="H195" s="294"/>
      <c r="I195" s="294"/>
      <c r="J195" s="294"/>
      <c r="K195" s="294"/>
    </row>
    <row r="196" ht="13.5">
      <c r="B196" s="273"/>
      <c r="C196" s="274"/>
      <c r="D196" s="274"/>
      <c r="E196" s="274"/>
      <c r="F196" s="274"/>
      <c r="G196" s="274"/>
      <c r="H196" s="274"/>
      <c r="I196" s="274"/>
      <c r="J196" s="274"/>
      <c r="K196" s="275"/>
    </row>
    <row r="197" ht="21">
      <c r="B197" s="276"/>
      <c r="C197" s="277" t="s">
        <v>882</v>
      </c>
      <c r="D197" s="277"/>
      <c r="E197" s="277"/>
      <c r="F197" s="277"/>
      <c r="G197" s="277"/>
      <c r="H197" s="277"/>
      <c r="I197" s="277"/>
      <c r="J197" s="277"/>
      <c r="K197" s="278"/>
    </row>
    <row r="198" ht="25.5" customHeight="1">
      <c r="B198" s="276"/>
      <c r="C198" s="345" t="s">
        <v>883</v>
      </c>
      <c r="D198" s="345"/>
      <c r="E198" s="345"/>
      <c r="F198" s="345" t="s">
        <v>884</v>
      </c>
      <c r="G198" s="346"/>
      <c r="H198" s="345" t="s">
        <v>885</v>
      </c>
      <c r="I198" s="345"/>
      <c r="J198" s="345"/>
      <c r="K198" s="278"/>
    </row>
    <row r="199" ht="5.25" customHeight="1">
      <c r="B199" s="309"/>
      <c r="C199" s="306"/>
      <c r="D199" s="306"/>
      <c r="E199" s="306"/>
      <c r="F199" s="306"/>
      <c r="G199" s="287"/>
      <c r="H199" s="306"/>
      <c r="I199" s="306"/>
      <c r="J199" s="306"/>
      <c r="K199" s="330"/>
    </row>
    <row r="200" ht="15" customHeight="1">
      <c r="B200" s="309"/>
      <c r="C200" s="287" t="s">
        <v>875</v>
      </c>
      <c r="D200" s="287"/>
      <c r="E200" s="287"/>
      <c r="F200" s="308" t="s">
        <v>43</v>
      </c>
      <c r="G200" s="287"/>
      <c r="H200" s="287" t="s">
        <v>886</v>
      </c>
      <c r="I200" s="287"/>
      <c r="J200" s="287"/>
      <c r="K200" s="330"/>
    </row>
    <row r="201" ht="15" customHeight="1">
      <c r="B201" s="309"/>
      <c r="C201" s="315"/>
      <c r="D201" s="287"/>
      <c r="E201" s="287"/>
      <c r="F201" s="308" t="s">
        <v>44</v>
      </c>
      <c r="G201" s="287"/>
      <c r="H201" s="287" t="s">
        <v>887</v>
      </c>
      <c r="I201" s="287"/>
      <c r="J201" s="287"/>
      <c r="K201" s="330"/>
    </row>
    <row r="202" ht="15" customHeight="1">
      <c r="B202" s="309"/>
      <c r="C202" s="315"/>
      <c r="D202" s="287"/>
      <c r="E202" s="287"/>
      <c r="F202" s="308" t="s">
        <v>47</v>
      </c>
      <c r="G202" s="287"/>
      <c r="H202" s="287" t="s">
        <v>888</v>
      </c>
      <c r="I202" s="287"/>
      <c r="J202" s="287"/>
      <c r="K202" s="330"/>
    </row>
    <row r="203" ht="15" customHeight="1">
      <c r="B203" s="309"/>
      <c r="C203" s="287"/>
      <c r="D203" s="287"/>
      <c r="E203" s="287"/>
      <c r="F203" s="308" t="s">
        <v>45</v>
      </c>
      <c r="G203" s="287"/>
      <c r="H203" s="287" t="s">
        <v>889</v>
      </c>
      <c r="I203" s="287"/>
      <c r="J203" s="287"/>
      <c r="K203" s="330"/>
    </row>
    <row r="204" ht="15" customHeight="1">
      <c r="B204" s="309"/>
      <c r="C204" s="287"/>
      <c r="D204" s="287"/>
      <c r="E204" s="287"/>
      <c r="F204" s="308" t="s">
        <v>46</v>
      </c>
      <c r="G204" s="287"/>
      <c r="H204" s="287" t="s">
        <v>890</v>
      </c>
      <c r="I204" s="287"/>
      <c r="J204" s="287"/>
      <c r="K204" s="330"/>
    </row>
    <row r="205" ht="15" customHeight="1">
      <c r="B205" s="309"/>
      <c r="C205" s="287"/>
      <c r="D205" s="287"/>
      <c r="E205" s="287"/>
      <c r="F205" s="308"/>
      <c r="G205" s="287"/>
      <c r="H205" s="287"/>
      <c r="I205" s="287"/>
      <c r="J205" s="287"/>
      <c r="K205" s="330"/>
    </row>
    <row r="206" ht="15" customHeight="1">
      <c r="B206" s="309"/>
      <c r="C206" s="287" t="s">
        <v>831</v>
      </c>
      <c r="D206" s="287"/>
      <c r="E206" s="287"/>
      <c r="F206" s="308" t="s">
        <v>80</v>
      </c>
      <c r="G206" s="287"/>
      <c r="H206" s="287" t="s">
        <v>891</v>
      </c>
      <c r="I206" s="287"/>
      <c r="J206" s="287"/>
      <c r="K206" s="330"/>
    </row>
    <row r="207" ht="15" customHeight="1">
      <c r="B207" s="309"/>
      <c r="C207" s="315"/>
      <c r="D207" s="287"/>
      <c r="E207" s="287"/>
      <c r="F207" s="308" t="s">
        <v>733</v>
      </c>
      <c r="G207" s="287"/>
      <c r="H207" s="287" t="s">
        <v>734</v>
      </c>
      <c r="I207" s="287"/>
      <c r="J207" s="287"/>
      <c r="K207" s="330"/>
    </row>
    <row r="208" ht="15" customHeight="1">
      <c r="B208" s="309"/>
      <c r="C208" s="287"/>
      <c r="D208" s="287"/>
      <c r="E208" s="287"/>
      <c r="F208" s="308" t="s">
        <v>731</v>
      </c>
      <c r="G208" s="287"/>
      <c r="H208" s="287" t="s">
        <v>892</v>
      </c>
      <c r="I208" s="287"/>
      <c r="J208" s="287"/>
      <c r="K208" s="330"/>
    </row>
    <row r="209" ht="15" customHeight="1">
      <c r="B209" s="347"/>
      <c r="C209" s="315"/>
      <c r="D209" s="315"/>
      <c r="E209" s="315"/>
      <c r="F209" s="308" t="s">
        <v>88</v>
      </c>
      <c r="G209" s="293"/>
      <c r="H209" s="334" t="s">
        <v>89</v>
      </c>
      <c r="I209" s="334"/>
      <c r="J209" s="334"/>
      <c r="K209" s="348"/>
    </row>
    <row r="210" ht="15" customHeight="1">
      <c r="B210" s="347"/>
      <c r="C210" s="315"/>
      <c r="D210" s="315"/>
      <c r="E210" s="315"/>
      <c r="F210" s="308" t="s">
        <v>682</v>
      </c>
      <c r="G210" s="293"/>
      <c r="H210" s="334" t="s">
        <v>893</v>
      </c>
      <c r="I210" s="334"/>
      <c r="J210" s="334"/>
      <c r="K210" s="348"/>
    </row>
    <row r="211" ht="15" customHeight="1">
      <c r="B211" s="347"/>
      <c r="C211" s="315"/>
      <c r="D211" s="315"/>
      <c r="E211" s="315"/>
      <c r="F211" s="349"/>
      <c r="G211" s="293"/>
      <c r="H211" s="350"/>
      <c r="I211" s="350"/>
      <c r="J211" s="350"/>
      <c r="K211" s="348"/>
    </row>
    <row r="212" ht="15" customHeight="1">
      <c r="B212" s="347"/>
      <c r="C212" s="287" t="s">
        <v>855</v>
      </c>
      <c r="D212" s="315"/>
      <c r="E212" s="315"/>
      <c r="F212" s="308">
        <v>1</v>
      </c>
      <c r="G212" s="293"/>
      <c r="H212" s="334" t="s">
        <v>894</v>
      </c>
      <c r="I212" s="334"/>
      <c r="J212" s="334"/>
      <c r="K212" s="348"/>
    </row>
    <row r="213" ht="15" customHeight="1">
      <c r="B213" s="347"/>
      <c r="C213" s="315"/>
      <c r="D213" s="315"/>
      <c r="E213" s="315"/>
      <c r="F213" s="308">
        <v>2</v>
      </c>
      <c r="G213" s="293"/>
      <c r="H213" s="334" t="s">
        <v>895</v>
      </c>
      <c r="I213" s="334"/>
      <c r="J213" s="334"/>
      <c r="K213" s="348"/>
    </row>
    <row r="214" ht="15" customHeight="1">
      <c r="B214" s="347"/>
      <c r="C214" s="315"/>
      <c r="D214" s="315"/>
      <c r="E214" s="315"/>
      <c r="F214" s="308">
        <v>3</v>
      </c>
      <c r="G214" s="293"/>
      <c r="H214" s="334" t="s">
        <v>896</v>
      </c>
      <c r="I214" s="334"/>
      <c r="J214" s="334"/>
      <c r="K214" s="348"/>
    </row>
    <row r="215" ht="15" customHeight="1">
      <c r="B215" s="347"/>
      <c r="C215" s="315"/>
      <c r="D215" s="315"/>
      <c r="E215" s="315"/>
      <c r="F215" s="308">
        <v>4</v>
      </c>
      <c r="G215" s="293"/>
      <c r="H215" s="334" t="s">
        <v>897</v>
      </c>
      <c r="I215" s="334"/>
      <c r="J215" s="334"/>
      <c r="K215" s="348"/>
    </row>
    <row r="216" ht="12.75" customHeight="1">
      <c r="B216" s="351"/>
      <c r="C216" s="352"/>
      <c r="D216" s="352"/>
      <c r="E216" s="352"/>
      <c r="F216" s="352"/>
      <c r="G216" s="352"/>
      <c r="H216" s="352"/>
      <c r="I216" s="352"/>
      <c r="J216" s="352"/>
      <c r="K216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Pavelka</dc:creator>
  <cp:lastModifiedBy>Michal Pavelka</cp:lastModifiedBy>
  <dcterms:created xsi:type="dcterms:W3CDTF">2018-02-22T19:49:32Z</dcterms:created>
  <dcterms:modified xsi:type="dcterms:W3CDTF">2018-02-22T19:49:37Z</dcterms:modified>
</cp:coreProperties>
</file>