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pivotCache/pivotCacheRecords19.xml" ContentType="application/vnd.openxmlformats-officedocument.spreadsheetml.pivotCacheRecords+xml"/>
  <Override PartName="/xl/pivotCache/pivotCacheDefinition19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Cache/pivotCacheRecords23.xml" ContentType="application/vnd.openxmlformats-officedocument.spreadsheetml.pivotCacheRecords+xml"/>
  <Override PartName="/xl/pivotCache/pivotCacheDefinition23.xml" ContentType="application/vnd.openxmlformats-officedocument.spreadsheetml.pivotCacheDefinition+xml"/>
  <Override PartName="/xl/pivotCache/pivotCacheRecords29.xml" ContentType="application/vnd.openxmlformats-officedocument.spreadsheetml.pivotCacheRecords+xml"/>
  <Override PartName="/xl/pivotCache/pivotCacheDefinition29.xml" ContentType="application/vnd.openxmlformats-officedocument.spreadsheetml.pivotCacheDefinition+xml"/>
  <Override PartName="/xl/pivotCache/pivotCacheRecords30.xml" ContentType="application/vnd.openxmlformats-officedocument.spreadsheetml.pivotCacheRecords+xml"/>
  <Override PartName="/xl/pivotCache/pivotCacheDefinition30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28.xml" ContentType="application/vnd.openxmlformats-officedocument.spreadsheetml.pivotCacheRecords+xml"/>
  <Override PartName="/xl/pivotCache/pivotCacheDefinition28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1.xml" ContentType="application/vnd.openxmlformats-officedocument.spreadsheetml.pivotCacheRecords+xml"/>
  <Override PartName="/xl/pivotCache/pivotCacheDefinition21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pivotCache/pivotCacheDefinition17.xml" ContentType="application/vnd.openxmlformats-officedocument.spreadsheetml.pivotCacheDefinition+xml"/>
  <Override PartName="/xl/pivotCache/pivotCacheRecords20.xml" ContentType="application/vnd.openxmlformats-officedocument.spreadsheetml.pivotCacheRecords+xml"/>
  <Override PartName="/xl/pivotCache/pivotCacheDefinition20.xml" ContentType="application/vnd.openxmlformats-officedocument.spreadsheetml.pivotCacheDefinition+xml"/>
  <Override PartName="/xl/pivotCache/pivotCacheRecords32.xml" ContentType="application/vnd.openxmlformats-officedocument.spreadsheetml.pivotCacheRecords+xml"/>
  <Override PartName="/xl/pivotCache/pivotCacheDefinition32.xml" ContentType="application/vnd.openxmlformats-officedocument.spreadsheetml.pivotCacheDefinition+xml"/>
  <Override PartName="/xl/pivotCache/pivotCacheRecords22.xml" ContentType="application/vnd.openxmlformats-officedocument.spreadsheetml.pivotCacheRecords+xml"/>
  <Override PartName="/xl/pivotCache/pivotCacheDefinition2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31.xml" ContentType="application/vnd.openxmlformats-officedocument.spreadsheetml.pivotCacheRecords+xml"/>
  <Override PartName="/xl/pivotCache/pivotCacheDefinition31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26.xml" ContentType="application/vnd.openxmlformats-officedocument.spreadsheetml.pivotCacheRecords+xml"/>
  <Override PartName="/xl/pivotCache/pivotCacheDefinition26.xml" ContentType="application/vnd.openxmlformats-officedocument.spreadsheetml.pivotCacheDefinition+xml"/>
  <Override PartName="/xl/pivotCache/pivotCacheRecords24.xml" ContentType="application/vnd.openxmlformats-officedocument.spreadsheetml.pivotCacheRecords+xml"/>
  <Override PartName="/xl/pivotCache/pivotCacheDefinition2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7.xml" ContentType="application/vnd.openxmlformats-officedocument.spreadsheetml.pivotCacheRecords+xml"/>
  <Override PartName="/xl/pivotCache/pivotCacheDefinition27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25.xml" ContentType="application/vnd.openxmlformats-officedocument.spreadsheetml.pivotCacheRecords+xml"/>
  <Override PartName="/xl/pivotCache/pivotCacheDefinition25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Tables/pivotTable47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71.xml" ContentType="application/vnd.openxmlformats-officedocument.spreadsheetml.pivot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31"/>
  <workbookPr defaultThemeVersion="124226"/>
  <bookViews>
    <workbookView xWindow="65416" yWindow="65416" windowWidth="29040" windowHeight="15990" activeTab="1"/>
  </bookViews>
  <sheets>
    <sheet name="Celkový souhrn" sheetId="30" r:id="rId1"/>
    <sheet name="FŽP-komplet" sheetId="27" r:id="rId2"/>
    <sheet name="FLD-komplet" sheetId="25" r:id="rId3"/>
    <sheet name="FAPPZ-komplet" sheetId="24" r:id="rId4"/>
    <sheet name="FŽP1pp" sheetId="16" r:id="rId5"/>
    <sheet name="FŽP1np" sheetId="17" r:id="rId6"/>
    <sheet name="FŽP2np" sheetId="18" r:id="rId7"/>
    <sheet name="FŽP3np" sheetId="19" r:id="rId8"/>
    <sheet name="FLD(odFŽP)1np" sheetId="20" r:id="rId9"/>
    <sheet name="MCEV2npFŽP" sheetId="21" r:id="rId10"/>
    <sheet name="MCEV3npFŽP" sheetId="22" r:id="rId11"/>
    <sheet name="MCEV4npFŽP" sheetId="23" r:id="rId12"/>
    <sheet name="Suterén 1.ppFLD" sheetId="11" r:id="rId13"/>
    <sheet name="1.npFLD" sheetId="12" r:id="rId14"/>
    <sheet name="2.npFLD" sheetId="13" r:id="rId15"/>
    <sheet name="3.npFLD" sheetId="14" r:id="rId16"/>
    <sheet name="4.npFLD" sheetId="15" r:id="rId17"/>
    <sheet name="HT_pavilonFLD" sheetId="29" r:id="rId18"/>
    <sheet name="DP_pavilonFLD" sheetId="28" r:id="rId19"/>
    <sheet name="1PP-FAPPZ-FŽP" sheetId="1" r:id="rId20"/>
    <sheet name="1NP-FAPPZ" sheetId="4" r:id="rId21"/>
    <sheet name="2NP" sheetId="5" state="hidden" r:id="rId22"/>
    <sheet name="3NP" sheetId="6" state="hidden" r:id="rId23"/>
    <sheet name="4NP" sheetId="7" state="hidden" r:id="rId24"/>
    <sheet name="5NP-FAPPZ" sheetId="8" r:id="rId25"/>
    <sheet name="6NP-FAPPZ" sheetId="9" r:id="rId26"/>
    <sheet name="7NP-FAPPZ-FŽP" sheetId="10" r:id="rId27"/>
  </sheets>
  <definedNames>
    <definedName name="_xlnm.Print_Area" localSheetId="3">'FAPPZ-komplet'!$A$1:$H$114</definedName>
    <definedName name="Tabulka1" localSheetId="12">'Suterén 1.ppFLD'!$A$1:$E$66</definedName>
  </definedNames>
  <calcPr calcId="191029"/>
  <pivotCaches>
    <pivotCache cacheId="113" r:id="rId28"/>
    <pivotCache cacheId="114" r:id="rId29"/>
    <pivotCache cacheId="115" r:id="rId30"/>
    <pivotCache cacheId="116" r:id="rId31"/>
    <pivotCache cacheId="117" r:id="rId32"/>
    <pivotCache cacheId="118" r:id="rId33"/>
    <pivotCache cacheId="119" r:id="rId34"/>
    <pivotCache cacheId="120" r:id="rId35"/>
    <pivotCache cacheId="121" r:id="rId36"/>
    <pivotCache cacheId="136" r:id="rId37"/>
    <pivotCache cacheId="125" r:id="rId38"/>
    <pivotCache cacheId="129" r:id="rId39"/>
    <pivotCache cacheId="135" r:id="rId40"/>
    <pivotCache cacheId="124" r:id="rId41"/>
    <pivotCache cacheId="111" r:id="rId42"/>
    <pivotCache cacheId="134" r:id="rId43"/>
    <pivotCache cacheId="109" r:id="rId44"/>
    <pivotCache cacheId="112" r:id="rId45"/>
    <pivotCache cacheId="107" r:id="rId46"/>
    <pivotCache cacheId="127" r:id="rId47"/>
    <pivotCache cacheId="122" r:id="rId48"/>
    <pivotCache cacheId="108" r:id="rId49"/>
    <pivotCache cacheId="123" r:id="rId50"/>
    <pivotCache cacheId="126" r:id="rId51"/>
    <pivotCache cacheId="138" r:id="rId52"/>
    <pivotCache cacheId="128" r:id="rId53"/>
    <pivotCache cacheId="137" r:id="rId54"/>
    <pivotCache cacheId="132" r:id="rId55"/>
    <pivotCache cacheId="130" r:id="rId56"/>
    <pivotCache cacheId="110" r:id="rId57"/>
    <pivotCache cacheId="133" r:id="rId58"/>
    <pivotCache cacheId="131" r:id="rId59"/>
  </pivotCaches>
  <extLst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name="Tabulka11" type="6" refreshedVersion="4" background="1" saveData="1">
    <textPr codePage="1250" sourceFile="C:\Users\Samuel\Downloads\Tabulka1.csv" thousands=" " tab="0" semicolon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<sst xmlns="http://schemas.openxmlformats.org/spreadsheetml/2006/main" count="8318" uniqueCount="1434">
  <si>
    <t>podlaží 1PP</t>
  </si>
  <si>
    <t>označení</t>
  </si>
  <si>
    <t>název místnosti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</si>
  <si>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</si>
  <si>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</si>
  <si>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</si>
  <si>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</si>
  <si>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</si>
  <si>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</si>
  <si>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</si>
  <si>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</si>
  <si>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</si>
  <si>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</si>
  <si>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</si>
  <si>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</si>
  <si>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</si>
  <si>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</si>
  <si>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</si>
  <si>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</si>
  <si>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</si>
  <si>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</si>
  <si>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</si>
  <si>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</si>
  <si>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</si>
  <si>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</si>
  <si>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</si>
  <si>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</si>
  <si>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</si>
  <si>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</si>
  <si>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</si>
  <si>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</si>
  <si>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</si>
  <si>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</si>
  <si>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</si>
  <si>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GARÁŽ</t>
  </si>
  <si>
    <t>SKLAD</t>
  </si>
  <si>
    <t>SCHODIŠTĚ</t>
  </si>
  <si>
    <t>CHLADÍCÍ BOX</t>
  </si>
  <si>
    <t>CHODBA</t>
  </si>
  <si>
    <t>UMÝVÁRNA</t>
  </si>
  <si>
    <t>ŠROTOVNA</t>
  </si>
  <si>
    <t>017a</t>
  </si>
  <si>
    <t>017b</t>
  </si>
  <si>
    <t>ROZVODNA MDO</t>
  </si>
  <si>
    <t>ROZVODNA DO</t>
  </si>
  <si>
    <t>ROZVODNA PBZ</t>
  </si>
  <si>
    <t>NÁHRADNÍ ZDROJ</t>
  </si>
  <si>
    <t>ZDROJ STL. VZDUCHU</t>
  </si>
  <si>
    <t>ZDROJ VAKUA</t>
  </si>
  <si>
    <t>KOMPRESOROVNA</t>
  </si>
  <si>
    <t>POŽÁRNÍ VENTILÁTOR</t>
  </si>
  <si>
    <t>K1</t>
  </si>
  <si>
    <t>INSTALAČNÍ KANÁL</t>
  </si>
  <si>
    <t>Š1</t>
  </si>
  <si>
    <t>VZT ŠACHTA</t>
  </si>
  <si>
    <t>plocha [m2]</t>
  </si>
  <si>
    <t>TABULKA MÍSTNOSTÍ</t>
  </si>
  <si>
    <t>podlaží 1NP</t>
  </si>
  <si>
    <t>101</t>
  </si>
  <si>
    <t>102</t>
  </si>
  <si>
    <t>103</t>
  </si>
  <si>
    <t>103a</t>
  </si>
  <si>
    <t>104</t>
  </si>
  <si>
    <t>105</t>
  </si>
  <si>
    <t>106</t>
  </si>
  <si>
    <t>107</t>
  </si>
  <si>
    <t>108</t>
  </si>
  <si>
    <t>108a</t>
  </si>
  <si>
    <t>108b</t>
  </si>
  <si>
    <t>109</t>
  </si>
  <si>
    <t>110</t>
  </si>
  <si>
    <t>111</t>
  </si>
  <si>
    <t>112</t>
  </si>
  <si>
    <t>113</t>
  </si>
  <si>
    <t>113a</t>
  </si>
  <si>
    <t>114</t>
  </si>
  <si>
    <t>115</t>
  </si>
  <si>
    <t>115a</t>
  </si>
  <si>
    <t>116</t>
  </si>
  <si>
    <t>117</t>
  </si>
  <si>
    <t>118</t>
  </si>
  <si>
    <t>119</t>
  </si>
  <si>
    <t>120</t>
  </si>
  <si>
    <t>121</t>
  </si>
  <si>
    <t>121a</t>
  </si>
  <si>
    <t>122</t>
  </si>
  <si>
    <t>123</t>
  </si>
  <si>
    <t>124</t>
  </si>
  <si>
    <t>125</t>
  </si>
  <si>
    <t>126</t>
  </si>
  <si>
    <t>127</t>
  </si>
  <si>
    <t>128a</t>
  </si>
  <si>
    <t>128b</t>
  </si>
  <si>
    <t>HALA</t>
  </si>
  <si>
    <t>WC ŽENY</t>
  </si>
  <si>
    <t>SPRCHA ŽENY</t>
  </si>
  <si>
    <t>HYGIENA ŽENY PŘEDSÍŇ</t>
  </si>
  <si>
    <t>WC INVALIDÉ</t>
  </si>
  <si>
    <t>WC ŽENY PŘEDSÍŇ</t>
  </si>
  <si>
    <t>HYGIENA MUŽI PŘEDSÍŇ</t>
  </si>
  <si>
    <t>WC MUŽI</t>
  </si>
  <si>
    <t>SPRCHA MUŽI</t>
  </si>
  <si>
    <t>ÚKLIDOVÁ MÍSTNOST</t>
  </si>
  <si>
    <t>WC MUŽI PŘEDSÍŇ</t>
  </si>
  <si>
    <t>LABORATOŘ ROSTLINNÉHO MAT.</t>
  </si>
  <si>
    <t>LABORATOŘ MYKOLOGIE</t>
  </si>
  <si>
    <t>LABORATOŘ ROSTLINNÝCH EXPLANÁTŮ</t>
  </si>
  <si>
    <t>KULTIVAČNÍ MÍSTNOST</t>
  </si>
  <si>
    <t>UČEBNA</t>
  </si>
  <si>
    <t>PŘÍPRAVNA</t>
  </si>
  <si>
    <t>LABORATOŘ</t>
  </si>
  <si>
    <t>LABORATOŘ VÝUKOVÁ</t>
  </si>
  <si>
    <t>CVIČEBNA + LABORATOŘ</t>
  </si>
  <si>
    <t>LABORATOŘ PERSONÁLNÍ</t>
  </si>
  <si>
    <t>LAB. ZKOUŠENÍ JAKOSTI OBILOVIN</t>
  </si>
  <si>
    <t>LABORATOŘ CENTRA POKROČILÝCH ZEMĚDĚLSKÝCH ANALÝZ</t>
  </si>
  <si>
    <t>LABORATOŘ SEMENÁŘSKÁ</t>
  </si>
  <si>
    <t>LABORATOŘ ANALYTICKÁ</t>
  </si>
  <si>
    <t>LABORAOTOŘ ZOBRAZOVACÍCH METOD</t>
  </si>
  <si>
    <t>CVIČEBNA</t>
  </si>
  <si>
    <t>MÍSTNOST PRO CHLADÍCÍ BOXY</t>
  </si>
  <si>
    <t>KOLÁRNA</t>
  </si>
  <si>
    <t>ROZVODNA</t>
  </si>
  <si>
    <t>Š01</t>
  </si>
  <si>
    <t>Š02</t>
  </si>
  <si>
    <t>Š03</t>
  </si>
  <si>
    <t>Š04</t>
  </si>
  <si>
    <t>Š05</t>
  </si>
  <si>
    <t>Š06</t>
  </si>
  <si>
    <t>Š07</t>
  </si>
  <si>
    <t>Š08</t>
  </si>
  <si>
    <t>Š09</t>
  </si>
  <si>
    <t>Š10</t>
  </si>
  <si>
    <t>INSTALAČNÍ ŠACHTA</t>
  </si>
  <si>
    <t>podlaží 2NP</t>
  </si>
  <si>
    <t>201</t>
  </si>
  <si>
    <t>202</t>
  </si>
  <si>
    <t>203</t>
  </si>
  <si>
    <t>203a</t>
  </si>
  <si>
    <t>204</t>
  </si>
  <si>
    <t>205</t>
  </si>
  <si>
    <t>206</t>
  </si>
  <si>
    <t>207</t>
  </si>
  <si>
    <t>208</t>
  </si>
  <si>
    <t>208a</t>
  </si>
  <si>
    <t>208b</t>
  </si>
  <si>
    <t>209</t>
  </si>
  <si>
    <t>210</t>
  </si>
  <si>
    <t>211</t>
  </si>
  <si>
    <t>212</t>
  </si>
  <si>
    <t>213</t>
  </si>
  <si>
    <t>213a</t>
  </si>
  <si>
    <t>214</t>
  </si>
  <si>
    <t>215</t>
  </si>
  <si>
    <t>216</t>
  </si>
  <si>
    <t>217</t>
  </si>
  <si>
    <t>218</t>
  </si>
  <si>
    <t>219</t>
  </si>
  <si>
    <t>220</t>
  </si>
  <si>
    <t>221</t>
  </si>
  <si>
    <t>221a</t>
  </si>
  <si>
    <t>222</t>
  </si>
  <si>
    <t>223</t>
  </si>
  <si>
    <t>224</t>
  </si>
  <si>
    <t>225</t>
  </si>
  <si>
    <t>226</t>
  </si>
  <si>
    <t>227</t>
  </si>
  <si>
    <t>228a</t>
  </si>
  <si>
    <t>228b</t>
  </si>
  <si>
    <t>229</t>
  </si>
  <si>
    <t>230</t>
  </si>
  <si>
    <t>231</t>
  </si>
  <si>
    <t>232</t>
  </si>
  <si>
    <t>233</t>
  </si>
  <si>
    <t>LABORATOŘ HYDROANALYTICKÁ</t>
  </si>
  <si>
    <t>ŠATNA</t>
  </si>
  <si>
    <t>ČAJOVÁ KUCHYŇKA</t>
  </si>
  <si>
    <t>NEOBSAZENO</t>
  </si>
  <si>
    <t>LABORATOŘ ČISTÁ PŘÍPRAVA</t>
  </si>
  <si>
    <t>LABORATOŘ IZOTOPOVÉ ANALÝZY</t>
  </si>
  <si>
    <t>STUDOVNA</t>
  </si>
  <si>
    <t>-</t>
  </si>
  <si>
    <t>podlaží 3NP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</si>
  <si>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</si>
  <si>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</si>
  <si>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</si>
  <si>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</si>
  <si>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</si>
  <si>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</si>
  <si>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</si>
  <si>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</si>
  <si>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</si>
  <si>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</si>
  <si>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</si>
  <si>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</si>
  <si>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</si>
  <si>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</si>
  <si>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</si>
  <si>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</si>
  <si>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</si>
  <si>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</si>
  <si>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</si>
  <si>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</si>
  <si>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</si>
  <si>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</si>
  <si>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</si>
  <si>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</si>
  <si>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</si>
  <si>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</si>
  <si>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</si>
  <si>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</si>
  <si>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</si>
  <si>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</si>
  <si>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</si>
  <si>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</si>
  <si>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</si>
  <si>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</si>
  <si>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</si>
  <si>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</si>
  <si>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</si>
  <si>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</si>
  <si>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</si>
  <si>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</si>
  <si>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</si>
  <si>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</si>
  <si>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343a</t>
  </si>
  <si>
    <t>343b</t>
  </si>
  <si>
    <t>344</t>
  </si>
  <si>
    <t>345</t>
  </si>
  <si>
    <t>345a</t>
  </si>
  <si>
    <t>346</t>
  </si>
  <si>
    <t>346a</t>
  </si>
  <si>
    <t>347</t>
  </si>
  <si>
    <t>348a</t>
  </si>
  <si>
    <t>348b</t>
  </si>
  <si>
    <t>349</t>
  </si>
  <si>
    <t>350</t>
  </si>
  <si>
    <t>351</t>
  </si>
  <si>
    <t>352</t>
  </si>
  <si>
    <t>353</t>
  </si>
  <si>
    <t>354</t>
  </si>
  <si>
    <t>355</t>
  </si>
  <si>
    <t>356</t>
  </si>
  <si>
    <t>LABORTOŘ PEVNÝCH MATRIC</t>
  </si>
  <si>
    <t>LABORATOŘ HYDROBIOLOGICKÁ</t>
  </si>
  <si>
    <t>PRACOVNA</t>
  </si>
  <si>
    <t>PRACOVNA VEDENÍ</t>
  </si>
  <si>
    <t>SEKRETARIÁT</t>
  </si>
  <si>
    <t>ZASEDACÍ MÍSTNOST</t>
  </si>
  <si>
    <t>podlaží 4NP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</si>
  <si>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</si>
  <si>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</si>
  <si>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</si>
  <si>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</si>
  <si>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</si>
  <si>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</si>
  <si>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</si>
  <si>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</si>
  <si>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</si>
  <si>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</si>
  <si>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</si>
  <si>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</si>
  <si>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</si>
  <si>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</si>
  <si>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</si>
  <si>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</si>
  <si>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</si>
  <si>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</si>
  <si>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</si>
  <si>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</si>
  <si>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</si>
  <si>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</si>
  <si>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</si>
  <si>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</si>
  <si>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</si>
  <si>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</si>
  <si>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</si>
  <si>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</si>
  <si>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</si>
  <si>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</si>
  <si>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</si>
  <si>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</si>
  <si>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</si>
  <si>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</si>
  <si>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</si>
  <si>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</si>
  <si>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</si>
  <si>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</si>
  <si>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</si>
  <si>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</si>
  <si>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</si>
  <si>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</si>
  <si>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</si>
  <si>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</si>
  <si>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</si>
  <si>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</si>
  <si>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446a</t>
  </si>
  <si>
    <t>446b</t>
  </si>
  <si>
    <t>447</t>
  </si>
  <si>
    <t>448</t>
  </si>
  <si>
    <t>448a</t>
  </si>
  <si>
    <t>449</t>
  </si>
  <si>
    <t>450</t>
  </si>
  <si>
    <t>451</t>
  </si>
  <si>
    <t>452</t>
  </si>
  <si>
    <t>453</t>
  </si>
  <si>
    <t>LABORTOŘ EKOFYZIOLOGICKÁ</t>
  </si>
  <si>
    <t>443a</t>
  </si>
  <si>
    <t>445a</t>
  </si>
  <si>
    <t>podlaží 5NP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</si>
  <si>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</si>
  <si>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</si>
  <si>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</si>
  <si>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</si>
  <si>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</si>
  <si>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</si>
  <si>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</si>
  <si>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</si>
  <si>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</si>
  <si>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</si>
  <si>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</si>
  <si>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</si>
  <si>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</si>
  <si>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</si>
  <si>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</si>
  <si>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</si>
  <si>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</si>
  <si>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</si>
  <si>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</si>
  <si>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</si>
  <si>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</si>
  <si>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</si>
  <si>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</si>
  <si>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</si>
  <si>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</si>
  <si>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</si>
  <si>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</si>
  <si>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</si>
  <si>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</si>
  <si>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</si>
  <si>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</si>
  <si>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</si>
  <si>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</si>
  <si>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</si>
  <si>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</si>
  <si>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</si>
  <si>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</si>
  <si>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</si>
  <si>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</si>
  <si>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</si>
  <si>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</si>
  <si>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</si>
  <si>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</si>
  <si>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543a</t>
  </si>
  <si>
    <t>543b</t>
  </si>
  <si>
    <t>544</t>
  </si>
  <si>
    <t>544a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</si>
  <si>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</si>
  <si>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</si>
  <si>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</si>
  <si>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</si>
  <si>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</si>
  <si>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</si>
  <si>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</si>
  <si>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</si>
  <si>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</si>
  <si>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</si>
  <si>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LABORTOŘ MIKROBIOLOGICKÁ</t>
  </si>
  <si>
    <t>MILKOSCAN</t>
  </si>
  <si>
    <t>KNIHOVNA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</si>
  <si>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</si>
  <si>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</si>
  <si>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</si>
  <si>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</si>
  <si>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</si>
  <si>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</si>
  <si>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</si>
  <si>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</si>
  <si>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</si>
  <si>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</si>
  <si>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</si>
  <si>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</si>
  <si>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</si>
  <si>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</si>
  <si>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</si>
  <si>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</si>
  <si>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</si>
  <si>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</si>
  <si>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</si>
  <si>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</si>
  <si>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</si>
  <si>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</si>
  <si>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</si>
  <si>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</si>
  <si>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</si>
  <si>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</si>
  <si>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</si>
  <si>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</si>
  <si>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</si>
  <si>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</si>
  <si>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</si>
  <si>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</si>
  <si>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</si>
  <si>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</si>
  <si>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634a</t>
  </si>
  <si>
    <t>635</t>
  </si>
  <si>
    <t>636</t>
  </si>
  <si>
    <t>637</t>
  </si>
  <si>
    <t>638</t>
  </si>
  <si>
    <t>639</t>
  </si>
  <si>
    <t>639a</t>
  </si>
  <si>
    <t>640</t>
  </si>
  <si>
    <t>640a</t>
  </si>
  <si>
    <t>640b</t>
  </si>
  <si>
    <t>641</t>
  </si>
  <si>
    <t>642</t>
  </si>
  <si>
    <t>643</t>
  </si>
  <si>
    <t>644</t>
  </si>
  <si>
    <t>645</t>
  </si>
  <si>
    <t>646</t>
  </si>
  <si>
    <t>647</t>
  </si>
  <si>
    <t>DOKTORANTI</t>
  </si>
  <si>
    <t>ATELIÉR</t>
  </si>
  <si>
    <t>podlaží 7NP</t>
  </si>
  <si>
    <t>podlaží 6NP</t>
  </si>
  <si>
    <t>701</t>
  </si>
  <si>
    <t>702</t>
  </si>
  <si>
    <t>703</t>
  </si>
  <si>
    <t>704</t>
  </si>
  <si>
    <t>705</t>
  </si>
  <si>
    <t>706</t>
  </si>
  <si>
    <t>STROJOVNA VZT</t>
  </si>
  <si>
    <t>světlá výška  [mm]</t>
  </si>
  <si>
    <t>druh podlahy</t>
  </si>
  <si>
    <t>povrch stěn</t>
  </si>
  <si>
    <t>povrch stropu</t>
  </si>
  <si>
    <t>poznámka</t>
  </si>
  <si>
    <t>2690/2730</t>
  </si>
  <si>
    <t>pod hl. podestou</t>
  </si>
  <si>
    <t>2690 k nosné konsrtukci</t>
  </si>
  <si>
    <t>uzavírací nátěr</t>
  </si>
  <si>
    <t>keramická dlažby</t>
  </si>
  <si>
    <t>keramická dlažba</t>
  </si>
  <si>
    <t>P2/P6</t>
  </si>
  <si>
    <t>P1/P11</t>
  </si>
  <si>
    <t>P1</t>
  </si>
  <si>
    <t>dle referenčního vzorku</t>
  </si>
  <si>
    <t>ozn. skl. podlahy</t>
  </si>
  <si>
    <t>ker. obklad T1</t>
  </si>
  <si>
    <t>PVC elektrovodivé</t>
  </si>
  <si>
    <t>PVC</t>
  </si>
  <si>
    <t>P3b/P2b/P2c/P9/P9a</t>
  </si>
  <si>
    <t>P3b/P6</t>
  </si>
  <si>
    <t>P3b</t>
  </si>
  <si>
    <t>P3c</t>
  </si>
  <si>
    <t>P3b/P3c</t>
  </si>
  <si>
    <t>P4a</t>
  </si>
  <si>
    <t>P3B</t>
  </si>
  <si>
    <t>kam. obklad T3 + omítka + malba + ker. obklad T4</t>
  </si>
  <si>
    <t>POD 4</t>
  </si>
  <si>
    <t>ker. obklad</t>
  </si>
  <si>
    <t>ker. obklad T2</t>
  </si>
  <si>
    <t>omítka + malba</t>
  </si>
  <si>
    <t>omítka + malba + ker. obklad T1</t>
  </si>
  <si>
    <t>omítka + malba PVC sokl v=100mm</t>
  </si>
  <si>
    <t>ker. obklad T1 - bílý, matný, glazovaný 150x150 mm, PVC sokl v=100</t>
  </si>
  <si>
    <t>omítka + omyv. nátěr</t>
  </si>
  <si>
    <t>POD 3</t>
  </si>
  <si>
    <t>POD 5</t>
  </si>
  <si>
    <t>POD 2</t>
  </si>
  <si>
    <t>PVC sokl</t>
  </si>
  <si>
    <t>POD 1</t>
  </si>
  <si>
    <t>ker. sokl</t>
  </si>
  <si>
    <t>POD 6</t>
  </si>
  <si>
    <t>koberec</t>
  </si>
  <si>
    <t>dřevěná podlaha</t>
  </si>
  <si>
    <t>P3</t>
  </si>
  <si>
    <t>P2a/P6</t>
  </si>
  <si>
    <t>P8</t>
  </si>
  <si>
    <t>P4</t>
  </si>
  <si>
    <t>P7</t>
  </si>
  <si>
    <t>omítka + malba + kam. obklad T3 + ker. obklad T4</t>
  </si>
  <si>
    <t>ker. obklad + omítka + malba</t>
  </si>
  <si>
    <t>dřev. sokl</t>
  </si>
  <si>
    <t>kob. sokl</t>
  </si>
  <si>
    <t>ozn. povrchu podlahy</t>
  </si>
  <si>
    <t>F1</t>
  </si>
  <si>
    <t>F7/F8</t>
  </si>
  <si>
    <t>F2</t>
  </si>
  <si>
    <t>F3</t>
  </si>
  <si>
    <t>F4</t>
  </si>
  <si>
    <t>F5</t>
  </si>
  <si>
    <t>F8</t>
  </si>
  <si>
    <t>F6</t>
  </si>
  <si>
    <t>F9</t>
  </si>
  <si>
    <t>kam. obklad T3 + omítka  malba</t>
  </si>
  <si>
    <t xml:space="preserve">POD 2 </t>
  </si>
  <si>
    <t>POD 4/POD 2</t>
  </si>
  <si>
    <t>ker./dřev. sokl</t>
  </si>
  <si>
    <t>kam. obklad T3 + omítka + malba</t>
  </si>
  <si>
    <t>P3a</t>
  </si>
  <si>
    <t>P2a/P6/P3a</t>
  </si>
  <si>
    <t>P5</t>
  </si>
  <si>
    <t>sokl z podl. nátěru</t>
  </si>
  <si>
    <t>F10</t>
  </si>
  <si>
    <t>celkem</t>
  </si>
  <si>
    <t>Popisky řádků</t>
  </si>
  <si>
    <t>Celkový součet</t>
  </si>
  <si>
    <t>Součet z plocha [m2]</t>
  </si>
  <si>
    <t>(prázdné)</t>
  </si>
  <si>
    <t>LEGENDA MÍSTNOSTÍ</t>
  </si>
  <si>
    <t>Č.M.</t>
  </si>
  <si>
    <t>Užití</t>
  </si>
  <si>
    <t>PLOCHA (m2)</t>
  </si>
  <si>
    <t>PODLAHA</t>
  </si>
  <si>
    <t>POZNÁMKA</t>
  </si>
  <si>
    <t>DLAŽBA</t>
  </si>
  <si>
    <t xml:space="preserve"> </t>
  </si>
  <si>
    <t>DÍLNA</t>
  </si>
  <si>
    <t>BETON</t>
  </si>
  <si>
    <t>Laboratoř</t>
  </si>
  <si>
    <t>STROJOVNA CHLAZENÍ</t>
  </si>
  <si>
    <t>ROZVODNA SLABOPROUDU</t>
  </si>
  <si>
    <t>Součet z PLOCHA (m2)</t>
  </si>
  <si>
    <t>Celkem</t>
  </si>
  <si>
    <t>VÝTAH</t>
  </si>
  <si>
    <t>ARCHIV</t>
  </si>
  <si>
    <t>ŠATNA MUŽI</t>
  </si>
  <si>
    <t>011a</t>
  </si>
  <si>
    <t>UMÝVÁRNA  MUŽI</t>
  </si>
  <si>
    <t>CHLADÍRNA</t>
  </si>
  <si>
    <t>WC  MUŽI</t>
  </si>
  <si>
    <t>WC  ŽENY</t>
  </si>
  <si>
    <t>KANCELÁŘ</t>
  </si>
  <si>
    <t>ŠATNA ŽENY</t>
  </si>
  <si>
    <t>014a</t>
  </si>
  <si>
    <t>UMÝVÁRNA ŽENY</t>
  </si>
  <si>
    <t>ROZVODNA NN</t>
  </si>
  <si>
    <t>SERVER</t>
  </si>
  <si>
    <t>SPRCHA</t>
  </si>
  <si>
    <t>STROJOVNA</t>
  </si>
  <si>
    <t>XEROX</t>
  </si>
  <si>
    <t>STROJOVNA VZT EVA 4.0</t>
  </si>
  <si>
    <t>022a</t>
  </si>
  <si>
    <t>ÚKLID</t>
  </si>
  <si>
    <t>024a</t>
  </si>
  <si>
    <t>WC</t>
  </si>
  <si>
    <t>027a</t>
  </si>
  <si>
    <t>030a</t>
  </si>
  <si>
    <t>031a</t>
  </si>
  <si>
    <t xml:space="preserve">Lesnická fakulta - přízemí - 1np </t>
  </si>
  <si>
    <t>č.místnosti</t>
  </si>
  <si>
    <t>užití</t>
  </si>
  <si>
    <t>Katedra</t>
  </si>
  <si>
    <t>plocha (m2)</t>
  </si>
  <si>
    <t>povrch podlahy</t>
  </si>
  <si>
    <t>Zádveří</t>
  </si>
  <si>
    <t>kamenná dl.</t>
  </si>
  <si>
    <t>Vstupní hala</t>
  </si>
  <si>
    <t>Vrátnice</t>
  </si>
  <si>
    <t>Schodiště</t>
  </si>
  <si>
    <t xml:space="preserve">Chodba </t>
  </si>
  <si>
    <t>keram.dl.</t>
  </si>
  <si>
    <t>Součet z plocha (m2)</t>
  </si>
  <si>
    <t>106a</t>
  </si>
  <si>
    <t>Instalační prostor</t>
  </si>
  <si>
    <t>beton</t>
  </si>
  <si>
    <t>Chodba</t>
  </si>
  <si>
    <t>110a</t>
  </si>
  <si>
    <t>Výtah</t>
  </si>
  <si>
    <t>Kancelář</t>
  </si>
  <si>
    <t>110b</t>
  </si>
  <si>
    <t>Kuchyňka</t>
  </si>
  <si>
    <t>Sklad + Kancelář</t>
  </si>
  <si>
    <t>nepoužité č.m.</t>
  </si>
  <si>
    <t>Umývárna+WC muži</t>
  </si>
  <si>
    <t>keram.o. 1,83(2,11)</t>
  </si>
  <si>
    <t>Umývárna+WC ženy</t>
  </si>
  <si>
    <t>spojena s 111</t>
  </si>
  <si>
    <t>Proděkan pro rozvoj a OP</t>
  </si>
  <si>
    <t>Šatna</t>
  </si>
  <si>
    <t>admin. prac odd. rozvoje</t>
  </si>
  <si>
    <t>Učebna</t>
  </si>
  <si>
    <t>117a</t>
  </si>
  <si>
    <t>Děkan</t>
  </si>
  <si>
    <t>Úklidová komora</t>
  </si>
  <si>
    <t>117b</t>
  </si>
  <si>
    <t>Vedoucí děkanátu</t>
  </si>
  <si>
    <t>118a</t>
  </si>
  <si>
    <t>Sekretariát děkana</t>
  </si>
  <si>
    <t>118b</t>
  </si>
  <si>
    <t>Sekretariát tajemníka</t>
  </si>
  <si>
    <t>Tajemník</t>
  </si>
  <si>
    <t>teracová dl.</t>
  </si>
  <si>
    <t>122a</t>
  </si>
  <si>
    <t>Děkanát (proděkan)</t>
  </si>
  <si>
    <t>WC muži</t>
  </si>
  <si>
    <t>122b</t>
  </si>
  <si>
    <t>Proděkan pro vědu, výzkum a doktorské studium</t>
  </si>
  <si>
    <t>WC ženy</t>
  </si>
  <si>
    <t>odd. VaV</t>
  </si>
  <si>
    <t>keram.o.1,84</t>
  </si>
  <si>
    <t>Zasedací místnost</t>
  </si>
  <si>
    <t>Proděkan pro studijní a pedagogickou činnost</t>
  </si>
  <si>
    <t>odd. mezinárodních vztahů</t>
  </si>
  <si>
    <t>Proděkan pro mezinárodní vztahy</t>
  </si>
  <si>
    <t>PVC+koberec</t>
  </si>
  <si>
    <t>keram.o. 1,83</t>
  </si>
  <si>
    <t>keram.o.1,53</t>
  </si>
  <si>
    <t>133-150</t>
  </si>
  <si>
    <t>Archiv stud. odd</t>
  </si>
  <si>
    <t>151a</t>
  </si>
  <si>
    <t>keram.o.1,82</t>
  </si>
  <si>
    <t>keram.o.1,52</t>
  </si>
  <si>
    <t>Vedoucí studijního odd.</t>
  </si>
  <si>
    <t>Studijní odd.</t>
  </si>
  <si>
    <t>děkanát - excelentní výzkum</t>
  </si>
  <si>
    <t>159a</t>
  </si>
  <si>
    <t>161a</t>
  </si>
  <si>
    <t>162a</t>
  </si>
  <si>
    <t>FŽP</t>
  </si>
  <si>
    <t>Studentská místnost FLD</t>
  </si>
  <si>
    <t>PVC/koberec</t>
  </si>
  <si>
    <t>175a</t>
  </si>
  <si>
    <t>Lesnická fakulta- 1.patro - 2np</t>
  </si>
  <si>
    <t>Posluchárna</t>
  </si>
  <si>
    <t>202a</t>
  </si>
  <si>
    <t>Návštevní místnost</t>
  </si>
  <si>
    <t>KMLZ</t>
  </si>
  <si>
    <t>dřev.obkl. 2,96</t>
  </si>
  <si>
    <t>Sklad</t>
  </si>
  <si>
    <t>KZZD</t>
  </si>
  <si>
    <t>Doktorandi KDVK+KZZD</t>
  </si>
  <si>
    <t>KLTS</t>
  </si>
  <si>
    <t>224a</t>
  </si>
  <si>
    <t>KOLE</t>
  </si>
  <si>
    <t>228</t>
  </si>
  <si>
    <t>234</t>
  </si>
  <si>
    <t>235</t>
  </si>
  <si>
    <t>keram.o. 1,82</t>
  </si>
  <si>
    <t>236</t>
  </si>
  <si>
    <t>237</t>
  </si>
  <si>
    <t>238-250</t>
  </si>
  <si>
    <t>251</t>
  </si>
  <si>
    <t>Doktorandi KOLE</t>
  </si>
  <si>
    <t>251a</t>
  </si>
  <si>
    <t>252</t>
  </si>
  <si>
    <t>253</t>
  </si>
  <si>
    <t>254</t>
  </si>
  <si>
    <t>255</t>
  </si>
  <si>
    <t>256</t>
  </si>
  <si>
    <t>KLDE</t>
  </si>
  <si>
    <t>257</t>
  </si>
  <si>
    <t>KEL</t>
  </si>
  <si>
    <t>258</t>
  </si>
  <si>
    <t>děkanát</t>
  </si>
  <si>
    <t>259</t>
  </si>
  <si>
    <t>KGFLD</t>
  </si>
  <si>
    <t>260</t>
  </si>
  <si>
    <t>261</t>
  </si>
  <si>
    <t>262</t>
  </si>
  <si>
    <t>262a</t>
  </si>
  <si>
    <t>263</t>
  </si>
  <si>
    <t>263a</t>
  </si>
  <si>
    <t>263b</t>
  </si>
  <si>
    <t>0,92</t>
  </si>
  <si>
    <t>264</t>
  </si>
  <si>
    <t>265</t>
  </si>
  <si>
    <t>266</t>
  </si>
  <si>
    <t>KPL</t>
  </si>
  <si>
    <t>267</t>
  </si>
  <si>
    <t>268</t>
  </si>
  <si>
    <t>269</t>
  </si>
  <si>
    <t>270</t>
  </si>
  <si>
    <t>271</t>
  </si>
  <si>
    <t>272</t>
  </si>
  <si>
    <t>273</t>
  </si>
  <si>
    <t>keram.o.1,81</t>
  </si>
  <si>
    <t>274</t>
  </si>
  <si>
    <t>275</t>
  </si>
  <si>
    <t>Doktorandi</t>
  </si>
  <si>
    <t>275a</t>
  </si>
  <si>
    <t>Lesnická fakulta- 2.patro - 3np</t>
  </si>
  <si>
    <t>302a</t>
  </si>
  <si>
    <t>dřev.obkl. 2,26</t>
  </si>
  <si>
    <t>Kabinet</t>
  </si>
  <si>
    <t>311,314</t>
  </si>
  <si>
    <t xml:space="preserve">Doktorandi </t>
  </si>
  <si>
    <t>keram.o. 1,83(2,12)</t>
  </si>
  <si>
    <t>spojena s 311</t>
  </si>
  <si>
    <t>KDVK</t>
  </si>
  <si>
    <t>324a</t>
  </si>
  <si>
    <t>KHÚL</t>
  </si>
  <si>
    <t>keram.o. 1,52</t>
  </si>
  <si>
    <t>338-350</t>
  </si>
  <si>
    <t>KGFLD+KEL</t>
  </si>
  <si>
    <t>357</t>
  </si>
  <si>
    <t>358</t>
  </si>
  <si>
    <t>359</t>
  </si>
  <si>
    <t>360</t>
  </si>
  <si>
    <t>361</t>
  </si>
  <si>
    <t>362</t>
  </si>
  <si>
    <t>363</t>
  </si>
  <si>
    <t>363a</t>
  </si>
  <si>
    <t>364</t>
  </si>
  <si>
    <t>364a</t>
  </si>
  <si>
    <t>364b</t>
  </si>
  <si>
    <t>365</t>
  </si>
  <si>
    <t>366</t>
  </si>
  <si>
    <t>367</t>
  </si>
  <si>
    <t>368</t>
  </si>
  <si>
    <t>369</t>
  </si>
  <si>
    <t>370</t>
  </si>
  <si>
    <t>KPL+KEL</t>
  </si>
  <si>
    <t>371</t>
  </si>
  <si>
    <t>372</t>
  </si>
  <si>
    <t>373</t>
  </si>
  <si>
    <t>374</t>
  </si>
  <si>
    <t>keram.o. 1,82(2,13)</t>
  </si>
  <si>
    <t>375</t>
  </si>
  <si>
    <t>376</t>
  </si>
  <si>
    <t>376a</t>
  </si>
  <si>
    <t>Lesnická fakulta- 3.patro - 4np</t>
  </si>
  <si>
    <t>katedra</t>
  </si>
  <si>
    <t>Úklid</t>
  </si>
  <si>
    <t>Kotelna</t>
  </si>
  <si>
    <t>403a</t>
  </si>
  <si>
    <t>Rozvodna</t>
  </si>
  <si>
    <t>Strojovna výtahů</t>
  </si>
  <si>
    <t>Neuklízí se</t>
  </si>
  <si>
    <t>TELECOM</t>
  </si>
  <si>
    <t>FŽP - 1pp</t>
  </si>
  <si>
    <t>výška(m)</t>
  </si>
  <si>
    <t>schodiště</t>
  </si>
  <si>
    <t>001a</t>
  </si>
  <si>
    <t>výtah</t>
  </si>
  <si>
    <t>001b</t>
  </si>
  <si>
    <t>litá podl.</t>
  </si>
  <si>
    <t>pvc</t>
  </si>
  <si>
    <t>chodba</t>
  </si>
  <si>
    <t>pvc, keram.dl.</t>
  </si>
  <si>
    <t>zádveří</t>
  </si>
  <si>
    <t>rohož</t>
  </si>
  <si>
    <t>vstupní prostor</t>
  </si>
  <si>
    <t>013a</t>
  </si>
  <si>
    <t>předsíň</t>
  </si>
  <si>
    <t>keram.o. 3,30</t>
  </si>
  <si>
    <t>012c</t>
  </si>
  <si>
    <t>laboratoř</t>
  </si>
  <si>
    <t>keram.o. 2,90</t>
  </si>
  <si>
    <t>012b</t>
  </si>
  <si>
    <t>012a</t>
  </si>
  <si>
    <t>kancelář</t>
  </si>
  <si>
    <t>bufet</t>
  </si>
  <si>
    <t>bufet-zázemí</t>
  </si>
  <si>
    <t>014b</t>
  </si>
  <si>
    <t>rozvodna</t>
  </si>
  <si>
    <t>pitevna</t>
  </si>
  <si>
    <t>keram.o. 1,61</t>
  </si>
  <si>
    <t>017</t>
  </si>
  <si>
    <t>keram.o. 1,66</t>
  </si>
  <si>
    <t>umývárna, wc</t>
  </si>
  <si>
    <t>keram.o. 2,80</t>
  </si>
  <si>
    <t>učebna</t>
  </si>
  <si>
    <t>sklad</t>
  </si>
  <si>
    <t>úklid</t>
  </si>
  <si>
    <t>keram.o. 1,81</t>
  </si>
  <si>
    <t>wc</t>
  </si>
  <si>
    <t>keram.o. 2,48</t>
  </si>
  <si>
    <t>keram.o. 2,49</t>
  </si>
  <si>
    <t>keram.o. 2,51</t>
  </si>
  <si>
    <t>keram.o. 2,50</t>
  </si>
  <si>
    <t>keram.o. 2,62</t>
  </si>
  <si>
    <t>033</t>
  </si>
  <si>
    <t>FŽP - 1np</t>
  </si>
  <si>
    <t>5,09 (2,38)</t>
  </si>
  <si>
    <t>betonová dl.</t>
  </si>
  <si>
    <t>4,66 (3,04)</t>
  </si>
  <si>
    <t>terasa</t>
  </si>
  <si>
    <t>105a</t>
  </si>
  <si>
    <t>105b</t>
  </si>
  <si>
    <t>105c</t>
  </si>
  <si>
    <t>posluchárna</t>
  </si>
  <si>
    <t>4,24 (2,42)</t>
  </si>
  <si>
    <t>4,26 (2,41)</t>
  </si>
  <si>
    <t>mont.podhled</t>
  </si>
  <si>
    <t>FŽP - 2np</t>
  </si>
  <si>
    <t>teracová dlažba</t>
  </si>
  <si>
    <t>205a</t>
  </si>
  <si>
    <t>205b</t>
  </si>
  <si>
    <t>pracovna děkana</t>
  </si>
  <si>
    <t>sekretariát děkana a tajemníka</t>
  </si>
  <si>
    <t>pracovna tajemníka</t>
  </si>
  <si>
    <t>seminární místnost</t>
  </si>
  <si>
    <t>kuchyňka</t>
  </si>
  <si>
    <t>PC učebna</t>
  </si>
  <si>
    <t>pracovna</t>
  </si>
  <si>
    <t>keram.o. 1,91</t>
  </si>
  <si>
    <t>keram.o. 2,98</t>
  </si>
  <si>
    <t>zasedací místnost</t>
  </si>
  <si>
    <t>234a</t>
  </si>
  <si>
    <t>keram.o. 2,79</t>
  </si>
  <si>
    <t xml:space="preserve">ODEČTENA ČÁST VÝMĚRY </t>
  </si>
  <si>
    <t>239a</t>
  </si>
  <si>
    <t>PŘIPOČTENA ČÁST VÝMĚRY Z239</t>
  </si>
  <si>
    <t>FŽP - 3np</t>
  </si>
  <si>
    <t>3,30 (5,11)</t>
  </si>
  <si>
    <t>305a</t>
  </si>
  <si>
    <t>305b</t>
  </si>
  <si>
    <t>obkl. 2,10</t>
  </si>
  <si>
    <t>obkl. 2,80</t>
  </si>
  <si>
    <t>obkl. 2,65</t>
  </si>
  <si>
    <t>obkl. 2,76</t>
  </si>
  <si>
    <t>342a</t>
  </si>
  <si>
    <t>2,77 (2,97)</t>
  </si>
  <si>
    <t>342b</t>
  </si>
  <si>
    <t>2,53 (2,40)</t>
  </si>
  <si>
    <t>2,72 (2,96)</t>
  </si>
  <si>
    <t>FLD - 1np</t>
  </si>
  <si>
    <t>Kód místnosti</t>
  </si>
  <si>
    <t>Číslo místnosti</t>
  </si>
  <si>
    <t>Plocha (m2)</t>
  </si>
  <si>
    <t>Počet osob</t>
  </si>
  <si>
    <t>Výška (m)</t>
  </si>
  <si>
    <t>Účel místnosti</t>
  </si>
  <si>
    <t>Zařazení místnosti</t>
  </si>
  <si>
    <t>Povrch stěn</t>
  </si>
  <si>
    <t>Povrch podlahy</t>
  </si>
  <si>
    <t>Povrch stropu</t>
  </si>
  <si>
    <t>Číslo dveří</t>
  </si>
  <si>
    <t>Podlaží</t>
  </si>
  <si>
    <t>Stavba</t>
  </si>
  <si>
    <t>Název stavby</t>
  </si>
  <si>
    <t>Č.p.</t>
  </si>
  <si>
    <t>Ulice</t>
  </si>
  <si>
    <t>Kapacita</t>
  </si>
  <si>
    <t>Číslo podlaží</t>
  </si>
  <si>
    <t>FLE1NP164</t>
  </si>
  <si>
    <t>164</t>
  </si>
  <si>
    <t>montovaný podhl.</t>
  </si>
  <si>
    <t>FLE1NP</t>
  </si>
  <si>
    <t>6</t>
  </si>
  <si>
    <t>FLD + FŽP</t>
  </si>
  <si>
    <t>1NP</t>
  </si>
  <si>
    <t>Součet z Plocha (m2)</t>
  </si>
  <si>
    <t>FLE1NP165</t>
  </si>
  <si>
    <t>165</t>
  </si>
  <si>
    <t>FLE1NP166</t>
  </si>
  <si>
    <t>166</t>
  </si>
  <si>
    <t>FLE1NP167</t>
  </si>
  <si>
    <t>167</t>
  </si>
  <si>
    <t>FLE1NP168</t>
  </si>
  <si>
    <t>168</t>
  </si>
  <si>
    <t>FLE1NP169</t>
  </si>
  <si>
    <t>169</t>
  </si>
  <si>
    <t>FLE1NP170</t>
  </si>
  <si>
    <t>170</t>
  </si>
  <si>
    <t>FLE1NP172</t>
  </si>
  <si>
    <t>172</t>
  </si>
  <si>
    <t>FLE1NP175</t>
  </si>
  <si>
    <t>175</t>
  </si>
  <si>
    <t>FLE1NP175a</t>
  </si>
  <si>
    <t>MCEV - 2np</t>
  </si>
  <si>
    <t>MCEVII2NP201</t>
  </si>
  <si>
    <t>hala</t>
  </si>
  <si>
    <t>MCEVII2NP</t>
  </si>
  <si>
    <t>59</t>
  </si>
  <si>
    <t>MCEV 2</t>
  </si>
  <si>
    <t>2NP</t>
  </si>
  <si>
    <t>MCEVII2NP202</t>
  </si>
  <si>
    <t>MCEVII2NP203</t>
  </si>
  <si>
    <t>SPRCHA ŽENY PŘEDSÍŇ</t>
  </si>
  <si>
    <t>MCEVII2NP203a</t>
  </si>
  <si>
    <t>sprcha ženy</t>
  </si>
  <si>
    <t>MCEVII2NP204</t>
  </si>
  <si>
    <t>SPRCHA ŽENY WC</t>
  </si>
  <si>
    <t>MCEVII2NP205</t>
  </si>
  <si>
    <t>wc invalidé</t>
  </si>
  <si>
    <t>MCEVII2NP206</t>
  </si>
  <si>
    <t>wc ženy předsíň</t>
  </si>
  <si>
    <t>MCEVII2NP207</t>
  </si>
  <si>
    <t>Čajová kuchyňka</t>
  </si>
  <si>
    <t>MCEVII2NP208</t>
  </si>
  <si>
    <t>SPRCHA MUŽI PŘEDSÍŇ</t>
  </si>
  <si>
    <t>MCEVII2NP208a</t>
  </si>
  <si>
    <t>sprcha muži</t>
  </si>
  <si>
    <t>MCEVII2NP208b</t>
  </si>
  <si>
    <t>SPRCHA MUŽI WC</t>
  </si>
  <si>
    <t>LABOR. IZOTOPOVÉ ANALÝZY</t>
  </si>
  <si>
    <t>MCEVII2NP209</t>
  </si>
  <si>
    <t xml:space="preserve">laboratoř       </t>
  </si>
  <si>
    <t>MCEVII2NP210</t>
  </si>
  <si>
    <t>ÚKLIDOVÁ MÍSNOST</t>
  </si>
  <si>
    <t>MCEVII2NP211</t>
  </si>
  <si>
    <t>MCEVII2NP212</t>
  </si>
  <si>
    <t>MCEVII2NP213</t>
  </si>
  <si>
    <t>přípravna</t>
  </si>
  <si>
    <t>MCEVII2NP213a</t>
  </si>
  <si>
    <t>MCEVII2NP214</t>
  </si>
  <si>
    <t>MCEVII2NP215</t>
  </si>
  <si>
    <t>MCEVII2NP216</t>
  </si>
  <si>
    <t>MCEVII2NP217</t>
  </si>
  <si>
    <t>MCEVII2NP218</t>
  </si>
  <si>
    <t>MCEVII2NP219</t>
  </si>
  <si>
    <t>MCEVII2NP220</t>
  </si>
  <si>
    <t>MCEVII2NP221</t>
  </si>
  <si>
    <t>šatna</t>
  </si>
  <si>
    <t>MCEVII2NP221a</t>
  </si>
  <si>
    <t>studovna</t>
  </si>
  <si>
    <t>MCEVII2NP222</t>
  </si>
  <si>
    <t>MCEVII2NP223</t>
  </si>
  <si>
    <t>MCEVII2NP224</t>
  </si>
  <si>
    <t>MCEVII2NP225</t>
  </si>
  <si>
    <t>MCEVII2NP226</t>
  </si>
  <si>
    <t>MCEVII2NP227</t>
  </si>
  <si>
    <t>MCEVII2NP228a</t>
  </si>
  <si>
    <t>MCEVII2NP228b</t>
  </si>
  <si>
    <t>MCEVII2NP229</t>
  </si>
  <si>
    <t>MCEVII2NP230</t>
  </si>
  <si>
    <t>MCEVII2NP231</t>
  </si>
  <si>
    <t>MCEVII2NP232</t>
  </si>
  <si>
    <t>MCEVII2NP233</t>
  </si>
  <si>
    <t>MCEV - 3np</t>
  </si>
  <si>
    <t>MCEVII3NP301</t>
  </si>
  <si>
    <t>MCEVII3NP</t>
  </si>
  <si>
    <t>3NP</t>
  </si>
  <si>
    <t>MCEVII3NP302</t>
  </si>
  <si>
    <t>MCEVII3NP303</t>
  </si>
  <si>
    <t>MCEVII3NP304</t>
  </si>
  <si>
    <t>MCEVII3NP305</t>
  </si>
  <si>
    <t>MCEVII3NP306</t>
  </si>
  <si>
    <t>MCEVII3NP307</t>
  </si>
  <si>
    <t>MCEVII3NP308</t>
  </si>
  <si>
    <t>MCEVII3NP309</t>
  </si>
  <si>
    <t>MCEVII3NP310</t>
  </si>
  <si>
    <t>MCEVII3NP311</t>
  </si>
  <si>
    <t>MCEVII3NP312</t>
  </si>
  <si>
    <t>LABORATOŘ PEVNÝCH MATRIC</t>
  </si>
  <si>
    <t>MCEVII3NP313</t>
  </si>
  <si>
    <t>MCEVII3NP314</t>
  </si>
  <si>
    <t>MCEVII3NP315</t>
  </si>
  <si>
    <t>MCEVII3NP316</t>
  </si>
  <si>
    <t>MCEVII3NP317</t>
  </si>
  <si>
    <t>sekretariát</t>
  </si>
  <si>
    <t>MCEVII3NP318</t>
  </si>
  <si>
    <t>MCEVII3NP319</t>
  </si>
  <si>
    <t>MCEVII3NP320</t>
  </si>
  <si>
    <t>MCEVII3NP321</t>
  </si>
  <si>
    <t>MCEVII3NP322</t>
  </si>
  <si>
    <t>MCEVII3NP323</t>
  </si>
  <si>
    <t>ZASEDACÍ MÍSNOST</t>
  </si>
  <si>
    <t>MCEVII3NP324</t>
  </si>
  <si>
    <t>MCEVII3NP325</t>
  </si>
  <si>
    <t>MCEVII3NP326</t>
  </si>
  <si>
    <t>MCEVII3NP327</t>
  </si>
  <si>
    <t>MCEVII3NP328</t>
  </si>
  <si>
    <t>MCEVII3NP329</t>
  </si>
  <si>
    <t>MCEVII3NP330</t>
  </si>
  <si>
    <t>MCEVII3NP331</t>
  </si>
  <si>
    <t>MCEVII3NP332</t>
  </si>
  <si>
    <t>MCEVII3NP333</t>
  </si>
  <si>
    <t>MCEVII3NP334</t>
  </si>
  <si>
    <t>MCEVII3NP335</t>
  </si>
  <si>
    <t>MCEVII3NP336</t>
  </si>
  <si>
    <t>MCEVII3NP337</t>
  </si>
  <si>
    <t>MCEVII3NP338</t>
  </si>
  <si>
    <t>MCEVII3NP339</t>
  </si>
  <si>
    <t>MCEVII3NP340</t>
  </si>
  <si>
    <t>MCEVII3NP341</t>
  </si>
  <si>
    <t>MCEVII3NP342</t>
  </si>
  <si>
    <t>MCEVII3NP343a</t>
  </si>
  <si>
    <t>MCEVII3NP343b</t>
  </si>
  <si>
    <t>MCEVII3NP344</t>
  </si>
  <si>
    <t>MCEVII3NP345</t>
  </si>
  <si>
    <t>MCEVII3NP345a</t>
  </si>
  <si>
    <t>MCEVII3NP346</t>
  </si>
  <si>
    <t>MCEVII3NP346a</t>
  </si>
  <si>
    <t>MCEVII3NP346b</t>
  </si>
  <si>
    <t>346b</t>
  </si>
  <si>
    <t>MCEVII3NP347</t>
  </si>
  <si>
    <t>MCEVII3NP348a</t>
  </si>
  <si>
    <t>MCEVII3NP348b</t>
  </si>
  <si>
    <t>MCEVII3NP349</t>
  </si>
  <si>
    <t>MCEVII3NP350</t>
  </si>
  <si>
    <t>MCEVII3NP351</t>
  </si>
  <si>
    <t>MCEVII3NP352</t>
  </si>
  <si>
    <t>MCEVII3NP353</t>
  </si>
  <si>
    <t>MCEVII3NP354</t>
  </si>
  <si>
    <t>MCEVII3NP355</t>
  </si>
  <si>
    <t>MCEVII3NP356</t>
  </si>
  <si>
    <t>MCEV - 4np</t>
  </si>
  <si>
    <t>MCEVII4NP401</t>
  </si>
  <si>
    <t>MCEVII4NP</t>
  </si>
  <si>
    <t>4NP</t>
  </si>
  <si>
    <t>MCEVII4NP402</t>
  </si>
  <si>
    <t>Počet z Plocha (m2)</t>
  </si>
  <si>
    <t>MCEVII4NP403</t>
  </si>
  <si>
    <t>MCEVII4NP404</t>
  </si>
  <si>
    <t>MCEVII4NP405</t>
  </si>
  <si>
    <t>MCEVII4NP406</t>
  </si>
  <si>
    <t>MCEVII4NP407</t>
  </si>
  <si>
    <t>MCEVII4NP408</t>
  </si>
  <si>
    <t>MCEVII4NP409</t>
  </si>
  <si>
    <t>MCEVII4NP410</t>
  </si>
  <si>
    <t>MCEVII4NP411</t>
  </si>
  <si>
    <t>MCEVII4NP412</t>
  </si>
  <si>
    <t>LABORATOŘ EKOFYZIOLOGICKÁ</t>
  </si>
  <si>
    <t>MCEVII4NP413</t>
  </si>
  <si>
    <t>MCEVII4NP414</t>
  </si>
  <si>
    <t>MCEVII4NP415</t>
  </si>
  <si>
    <t>MCEVII4NP416</t>
  </si>
  <si>
    <t>MCEVII4NP417</t>
  </si>
  <si>
    <t>MCEVII4NP418</t>
  </si>
  <si>
    <t>MCEVII4NP419</t>
  </si>
  <si>
    <t>MCEVII4NP420</t>
  </si>
  <si>
    <t>MCEVII4NP421</t>
  </si>
  <si>
    <t>MCEVII4NP422</t>
  </si>
  <si>
    <t>MCEVII4NP423</t>
  </si>
  <si>
    <t>MCEVII4NP424</t>
  </si>
  <si>
    <t>MCEVII4NP425</t>
  </si>
  <si>
    <t>MCEVII4NP426</t>
  </si>
  <si>
    <t>MCEVII4NP427</t>
  </si>
  <si>
    <t>MCEVII4NP428</t>
  </si>
  <si>
    <t>MCEVII4NP429</t>
  </si>
  <si>
    <t>MCEVII4NP430</t>
  </si>
  <si>
    <t>MCEVII4NP431</t>
  </si>
  <si>
    <t>MCEVII4NP432</t>
  </si>
  <si>
    <t>MCEVII4NP433</t>
  </si>
  <si>
    <t>MCEVII4NP434</t>
  </si>
  <si>
    <t>MCEVII4NP435</t>
  </si>
  <si>
    <t>MCEVII4NP436</t>
  </si>
  <si>
    <t>MCEVII4NP437</t>
  </si>
  <si>
    <t>MCEVII4NP438</t>
  </si>
  <si>
    <t>MCEVII4NP439</t>
  </si>
  <si>
    <t>MCEVII4NP440</t>
  </si>
  <si>
    <t>MCEVII4NP441</t>
  </si>
  <si>
    <t>MCEVII4NP442</t>
  </si>
  <si>
    <t>MCEVII4NP443</t>
  </si>
  <si>
    <t>MCEVII4NP443a</t>
  </si>
  <si>
    <t>MCEVII4NP444</t>
  </si>
  <si>
    <t>MCEVII4NP445</t>
  </si>
  <si>
    <t>MCEVII4NP445a</t>
  </si>
  <si>
    <t>MCEVII4NP446</t>
  </si>
  <si>
    <t>MCEVII4NP446a</t>
  </si>
  <si>
    <t>MCEVII4NP446b</t>
  </si>
  <si>
    <t>MCEVII4NP447</t>
  </si>
  <si>
    <t>MCEVII4NP448</t>
  </si>
  <si>
    <t>MCEVII4NP448a</t>
  </si>
  <si>
    <t>MCEVII4NP449</t>
  </si>
  <si>
    <t>MCEVII4NP450</t>
  </si>
  <si>
    <t>MCEVII4NP451</t>
  </si>
  <si>
    <t>MCEVII4NP452</t>
  </si>
  <si>
    <t>MCEVII4NP453</t>
  </si>
  <si>
    <t>Pravidelné úklidové a čistící práce</t>
  </si>
  <si>
    <t>Jednotka</t>
  </si>
  <si>
    <t>Počet jednotek denního úklidu</t>
  </si>
  <si>
    <t>Jednotková cena</t>
  </si>
  <si>
    <t>Cena pro účely kalkulačního modelu</t>
  </si>
  <si>
    <t>Kč bez DPH/m2/den</t>
  </si>
  <si>
    <t>Poznámka</t>
  </si>
  <si>
    <t>podlaží 1pp</t>
  </si>
  <si>
    <t>1np FAPPZ</t>
  </si>
  <si>
    <t>5np FAPPZ</t>
  </si>
  <si>
    <t>6np FAPPZ</t>
  </si>
  <si>
    <t>1pp</t>
  </si>
  <si>
    <t>1np</t>
  </si>
  <si>
    <t>2np</t>
  </si>
  <si>
    <t>3np</t>
  </si>
  <si>
    <t>4np</t>
  </si>
  <si>
    <t>1np(FLD)</t>
  </si>
  <si>
    <t>2np(MCEV)</t>
  </si>
  <si>
    <t>3np(MCEV)</t>
  </si>
  <si>
    <t>4np(MCEV)</t>
  </si>
  <si>
    <t>Dřevařský pavilon - podlahy</t>
  </si>
  <si>
    <t xml:space="preserve">místnost </t>
  </si>
  <si>
    <t>Výměra
m2</t>
  </si>
  <si>
    <t>Druh povrchu</t>
  </si>
  <si>
    <t>1PP_B</t>
  </si>
  <si>
    <t>Garáž</t>
  </si>
  <si>
    <t>Epoxidový nátěr</t>
  </si>
  <si>
    <t>1NP_A</t>
  </si>
  <si>
    <t>1.24</t>
  </si>
  <si>
    <t>Sklad dřeva</t>
  </si>
  <si>
    <t>Drátokobetonová podlaha se vsypem</t>
  </si>
  <si>
    <t>1.25</t>
  </si>
  <si>
    <t>Autovýtah</t>
  </si>
  <si>
    <t>Ano</t>
  </si>
  <si>
    <t>Technologie filtrace</t>
  </si>
  <si>
    <t>1NP_B</t>
  </si>
  <si>
    <t>01.02.01</t>
  </si>
  <si>
    <t>vstupní hala</t>
  </si>
  <si>
    <t>Linoleum - Výrobek Tarkett</t>
  </si>
  <si>
    <t>01.02.02</t>
  </si>
  <si>
    <t>pc - internet</t>
  </si>
  <si>
    <t>1.08</t>
  </si>
  <si>
    <t xml:space="preserve">schodiště </t>
  </si>
  <si>
    <t>1.09</t>
  </si>
  <si>
    <t>1.10</t>
  </si>
  <si>
    <t>WC - ženy</t>
  </si>
  <si>
    <t>Keramická dlažba</t>
  </si>
  <si>
    <t>1.11</t>
  </si>
  <si>
    <t>WC - muži</t>
  </si>
  <si>
    <t>1.12</t>
  </si>
  <si>
    <t>WC - imobilní</t>
  </si>
  <si>
    <t>1.13</t>
  </si>
  <si>
    <t>1.14</t>
  </si>
  <si>
    <t>denní místnost</t>
  </si>
  <si>
    <t>1.15</t>
  </si>
  <si>
    <t>1.16</t>
  </si>
  <si>
    <t>technik</t>
  </si>
  <si>
    <t>1.17</t>
  </si>
  <si>
    <t>1.18</t>
  </si>
  <si>
    <t>WC - zaměstnanci</t>
  </si>
  <si>
    <t>1.19</t>
  </si>
  <si>
    <t>1.20</t>
  </si>
  <si>
    <t>Truhlářská dílna</t>
  </si>
  <si>
    <t>1.21</t>
  </si>
  <si>
    <t>Únikové schodiště</t>
  </si>
  <si>
    <t>Průmyslová stěrka</t>
  </si>
  <si>
    <t>1.22</t>
  </si>
  <si>
    <t>Nákladní výtah</t>
  </si>
  <si>
    <t>1.23</t>
  </si>
  <si>
    <t>Závětří</t>
  </si>
  <si>
    <t>1NP_C</t>
  </si>
  <si>
    <t>1.01</t>
  </si>
  <si>
    <t>Vstup</t>
  </si>
  <si>
    <t>Žulová dlažba</t>
  </si>
  <si>
    <t>1.02</t>
  </si>
  <si>
    <t>1.03</t>
  </si>
  <si>
    <t>recepce</t>
  </si>
  <si>
    <t>1.04</t>
  </si>
  <si>
    <t>Technická místnost</t>
  </si>
  <si>
    <t>1.05</t>
  </si>
  <si>
    <t>Strojovna VZT</t>
  </si>
  <si>
    <t>1.06</t>
  </si>
  <si>
    <t>1.07</t>
  </si>
  <si>
    <t>2NP_B</t>
  </si>
  <si>
    <t>2.03</t>
  </si>
  <si>
    <t>2.04</t>
  </si>
  <si>
    <t>2.05</t>
  </si>
  <si>
    <t>2.06</t>
  </si>
  <si>
    <t>2.07</t>
  </si>
  <si>
    <t>2.08</t>
  </si>
  <si>
    <t>WC - žena</t>
  </si>
  <si>
    <t>2.09</t>
  </si>
  <si>
    <t>kuchyňka, denní místnost</t>
  </si>
  <si>
    <t>2.10</t>
  </si>
  <si>
    <t>2.11</t>
  </si>
  <si>
    <t>Údržba</t>
  </si>
  <si>
    <t>2.12</t>
  </si>
  <si>
    <t>Brusírna</t>
  </si>
  <si>
    <t>2.13</t>
  </si>
  <si>
    <t>Sušárna</t>
  </si>
  <si>
    <t>2.14</t>
  </si>
  <si>
    <t>Lakovna</t>
  </si>
  <si>
    <t>2.15</t>
  </si>
  <si>
    <t>2.16</t>
  </si>
  <si>
    <t>Rukodílna</t>
  </si>
  <si>
    <t>2.17</t>
  </si>
  <si>
    <t>2.18</t>
  </si>
  <si>
    <t>2.19</t>
  </si>
  <si>
    <t>Sklad Výrobků</t>
  </si>
  <si>
    <t>2.20</t>
  </si>
  <si>
    <t>pracovna techniků</t>
  </si>
  <si>
    <t>2.21</t>
  </si>
  <si>
    <t>2.22</t>
  </si>
  <si>
    <t>2.23</t>
  </si>
  <si>
    <t>kopírování</t>
  </si>
  <si>
    <t>2.23.1</t>
  </si>
  <si>
    <t>2.24</t>
  </si>
  <si>
    <t>2.25</t>
  </si>
  <si>
    <t>šatna - ženy</t>
  </si>
  <si>
    <t>2.26</t>
  </si>
  <si>
    <t>Umývárna - ženy</t>
  </si>
  <si>
    <t>2.27</t>
  </si>
  <si>
    <t>Umývárna - muži</t>
  </si>
  <si>
    <t>2.28</t>
  </si>
  <si>
    <t>šatna - muži</t>
  </si>
  <si>
    <t>2NP_C</t>
  </si>
  <si>
    <t>2.01</t>
  </si>
  <si>
    <t>2.02</t>
  </si>
  <si>
    <t>galerie</t>
  </si>
  <si>
    <t>2.02.1</t>
  </si>
  <si>
    <t>3NP_B</t>
  </si>
  <si>
    <t>3.01</t>
  </si>
  <si>
    <t>schodište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</si>
  <si>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</si>
  <si>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</si>
  <si>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</si>
  <si>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</si>
  <si>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</si>
  <si>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</si>
  <si>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</si>
  <si>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</si>
  <si>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</si>
  <si>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technici</t>
  </si>
  <si>
    <t>3.11</t>
  </si>
  <si>
    <t>správce laboratoří</t>
  </si>
  <si>
    <t>3.12</t>
  </si>
  <si>
    <t>3.12.1</t>
  </si>
  <si>
    <t>3.13</t>
  </si>
  <si>
    <t>3.14</t>
  </si>
  <si>
    <t>3.14.1</t>
  </si>
  <si>
    <t>3.14.2</t>
  </si>
  <si>
    <t>3.15</t>
  </si>
  <si>
    <t>3.16</t>
  </si>
  <si>
    <t>3.17</t>
  </si>
  <si>
    <t>3.18</t>
  </si>
  <si>
    <t>Klimatizační komora</t>
  </si>
  <si>
    <t>3.19</t>
  </si>
  <si>
    <t>sklad, sbírky</t>
  </si>
  <si>
    <t>3.20</t>
  </si>
  <si>
    <t>xylotéka</t>
  </si>
  <si>
    <t>3.21</t>
  </si>
  <si>
    <t>3.22</t>
  </si>
  <si>
    <t xml:space="preserve">knihovna </t>
  </si>
  <si>
    <t>3.23</t>
  </si>
  <si>
    <t>průchod</t>
  </si>
  <si>
    <t>3.24</t>
  </si>
  <si>
    <t>spojovací chodba</t>
  </si>
  <si>
    <t>4NP_B</t>
  </si>
  <si>
    <t>4.01</t>
  </si>
  <si>
    <t>4.02</t>
  </si>
  <si>
    <t>4.03</t>
  </si>
  <si>
    <t>4.04</t>
  </si>
  <si>
    <t>4.05</t>
  </si>
  <si>
    <t>4.06</t>
  </si>
  <si>
    <t>4.07</t>
  </si>
  <si>
    <t>4.08</t>
  </si>
  <si>
    <t>4.09</t>
  </si>
  <si>
    <t>4.10</t>
  </si>
  <si>
    <t>školící centrum</t>
  </si>
  <si>
    <t>Koberec</t>
  </si>
  <si>
    <t>4.11</t>
  </si>
  <si>
    <t>4.12</t>
  </si>
  <si>
    <t>4.12.1</t>
  </si>
  <si>
    <t>4.13</t>
  </si>
  <si>
    <t>4.14</t>
  </si>
  <si>
    <t>4.15</t>
  </si>
  <si>
    <t>Laboratoř T+S - komory</t>
  </si>
  <si>
    <t>4.15.1</t>
  </si>
  <si>
    <t>laboratoř T+S</t>
  </si>
  <si>
    <t>4.15.2</t>
  </si>
  <si>
    <t>4.15.3</t>
  </si>
  <si>
    <t>4.16</t>
  </si>
  <si>
    <t>4.17</t>
  </si>
  <si>
    <t>4.18</t>
  </si>
  <si>
    <t>laboratoř PC</t>
  </si>
  <si>
    <t>4.19</t>
  </si>
  <si>
    <t>Celkové množství podlah</t>
  </si>
  <si>
    <t>Výtahy</t>
  </si>
  <si>
    <t>Celkové množství obkladů</t>
  </si>
  <si>
    <t>Keramický obklad</t>
  </si>
  <si>
    <t>místnost</t>
  </si>
  <si>
    <t>výměra</t>
  </si>
  <si>
    <t>podlaha</t>
  </si>
  <si>
    <t>číslo</t>
  </si>
  <si>
    <t>Součet z výměra</t>
  </si>
  <si>
    <t>Součet z Počet jednotek denního úklidu</t>
  </si>
  <si>
    <t>DP1pp_B</t>
  </si>
  <si>
    <t>DP1np_a</t>
  </si>
  <si>
    <t>DP1np_b</t>
  </si>
  <si>
    <t>DP1np_c</t>
  </si>
  <si>
    <t>DP2np_b</t>
  </si>
  <si>
    <t>DP2np_c</t>
  </si>
  <si>
    <t>DP3np_b</t>
  </si>
  <si>
    <t>DP4np_b</t>
  </si>
  <si>
    <t>Č.m.</t>
  </si>
  <si>
    <t>NÁZEV MÍSTNOSTÍ</t>
  </si>
  <si>
    <t>PODLAHA I.</t>
  </si>
  <si>
    <t>Četnost úklidu</t>
  </si>
  <si>
    <t>Koeficient/váha</t>
  </si>
  <si>
    <t xml:space="preserve">HT001a </t>
  </si>
  <si>
    <t>Výuková laboratoř vizualizace a virtuální reality</t>
  </si>
  <si>
    <t xml:space="preserve">PVC - antistatické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</si>
  <si>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denně</t>
  </si>
  <si>
    <t xml:space="preserve">HT001b </t>
  </si>
  <si>
    <t xml:space="preserve">PVC - antistatické                                                                                                                       </t>
  </si>
  <si>
    <t>Bezbarierové wc</t>
  </si>
  <si>
    <t xml:space="preserve">HT002 </t>
  </si>
  <si>
    <t xml:space="preserve">Serverovna </t>
  </si>
  <si>
    <t>měsíčně</t>
  </si>
  <si>
    <t>Chladící box pro organické vzorky</t>
  </si>
  <si>
    <t xml:space="preserve">HT003 </t>
  </si>
  <si>
    <t xml:space="preserve">Výuková laboratoř dronů </t>
  </si>
  <si>
    <t xml:space="preserve">HT004 </t>
  </si>
  <si>
    <t xml:space="preserve">Výuková laboratoř ekologie lesa </t>
  </si>
  <si>
    <t xml:space="preserve">Čedičová dlažba                                                                                                                           </t>
  </si>
  <si>
    <t>Mrazící box pro organické vzorky</t>
  </si>
  <si>
    <t xml:space="preserve">HT005 </t>
  </si>
  <si>
    <t>Výuková laboratoř anatomie a fyziologie rostlin</t>
  </si>
  <si>
    <t>Mrazící komory / přípravna</t>
  </si>
  <si>
    <t>HT006a</t>
  </si>
  <si>
    <t xml:space="preserve">Technická místnost </t>
  </si>
  <si>
    <t xml:space="preserve">Čedičová dlažba - podlahová vpusť                                                                                           </t>
  </si>
  <si>
    <t>bez úklidu</t>
  </si>
  <si>
    <t xml:space="preserve"> ---</t>
  </si>
  <si>
    <t xml:space="preserve">Rozvodna </t>
  </si>
  <si>
    <t>HT006b</t>
  </si>
  <si>
    <t>Stlačený vzduch</t>
  </si>
  <si>
    <t xml:space="preserve">Čedičová dlažba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</si>
  <si>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Rozvodna rpo</t>
  </si>
  <si>
    <t>HT007a</t>
  </si>
  <si>
    <t>HT007b</t>
  </si>
  <si>
    <t xml:space="preserve">Čedičová dlažba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</si>
  <si>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HT008 </t>
  </si>
  <si>
    <t>Výuková sdružená laboratoř ergonomických studií</t>
  </si>
  <si>
    <t xml:space="preserve">PVC – zátěžové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</si>
  <si>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Sklad </t>
  </si>
  <si>
    <t xml:space="preserve">HT009 </t>
  </si>
  <si>
    <t xml:space="preserve">Speciální pc učebna </t>
  </si>
  <si>
    <t xml:space="preserve">HT010 </t>
  </si>
  <si>
    <t xml:space="preserve">Výuková laboratoř 3d modelování </t>
  </si>
  <si>
    <t xml:space="preserve">PVC – zátěžové                                                                                                                            </t>
  </si>
  <si>
    <t>Sprcha + WC</t>
  </si>
  <si>
    <t xml:space="preserve">HT011 </t>
  </si>
  <si>
    <t>Výuková laboratoř zpracování dat gis a dpz</t>
  </si>
  <si>
    <t xml:space="preserve">HT012 </t>
  </si>
  <si>
    <t xml:space="preserve">Šatna </t>
  </si>
  <si>
    <t xml:space="preserve">HT013 </t>
  </si>
  <si>
    <t xml:space="preserve">Úklidová místnost </t>
  </si>
  <si>
    <t xml:space="preserve">HT014 </t>
  </si>
  <si>
    <t xml:space="preserve">WC muži </t>
  </si>
  <si>
    <t xml:space="preserve">Technická místnost - mikroskopy </t>
  </si>
  <si>
    <t xml:space="preserve">HT015 </t>
  </si>
  <si>
    <t xml:space="preserve">WC ženy </t>
  </si>
  <si>
    <t xml:space="preserve">HT016 </t>
  </si>
  <si>
    <t>HT017</t>
  </si>
  <si>
    <t>HT018</t>
  </si>
  <si>
    <t>HT019</t>
  </si>
  <si>
    <t>HT020</t>
  </si>
  <si>
    <t>HT021</t>
  </si>
  <si>
    <t xml:space="preserve">Podlaha prohlubně výtahu – Bezprašný nátěr                                                      </t>
  </si>
  <si>
    <t xml:space="preserve">Výuková laboratoř entomologie </t>
  </si>
  <si>
    <t xml:space="preserve">HT101 </t>
  </si>
  <si>
    <t>Výuková laboratoř vizualizace a virtuální reality - ochoz</t>
  </si>
  <si>
    <t xml:space="preserve">Čedičová dlažba                                                                                                         </t>
  </si>
  <si>
    <t>Výuková laboratoř fyziologických a ekofyziologických procesů živočichů</t>
  </si>
  <si>
    <t>HT 102</t>
  </si>
  <si>
    <t>Výuková laboratoř transmisní a skenovací elektronové mikroskopie</t>
  </si>
  <si>
    <t xml:space="preserve">PVC – antistatické                                                                                                     </t>
  </si>
  <si>
    <t>Výuková laboratoř chemické ekologie hmyzu</t>
  </si>
  <si>
    <t>HT103</t>
  </si>
  <si>
    <t xml:space="preserve">PVC – antistatické                        </t>
  </si>
  <si>
    <t>Výuková laboratoř konstrukčních prvků dřevostaveb</t>
  </si>
  <si>
    <t xml:space="preserve">HT104 </t>
  </si>
  <si>
    <t xml:space="preserve">PVC – zátěžové                         </t>
  </si>
  <si>
    <t>Výuková laboratoř ochrany dřevěných materiálů</t>
  </si>
  <si>
    <t xml:space="preserve">HT105 </t>
  </si>
  <si>
    <t xml:space="preserve">PVC – zátěžové                              </t>
  </si>
  <si>
    <t>Výuková laboratoř protipožárních vlastností materiálů</t>
  </si>
  <si>
    <t>HT106a</t>
  </si>
  <si>
    <t>Výuková laboratoř zobrazovacích metod v zoologii</t>
  </si>
  <si>
    <t xml:space="preserve">PVC – antistatické                      </t>
  </si>
  <si>
    <t>Výuková laboratoř taxidermie a konzervace přírodnin</t>
  </si>
  <si>
    <t>HT106b</t>
  </si>
  <si>
    <t xml:space="preserve">PVC – antistatické                  </t>
  </si>
  <si>
    <t>HT107a</t>
  </si>
  <si>
    <t xml:space="preserve">Čedičová dlažba                           </t>
  </si>
  <si>
    <t>HT107b</t>
  </si>
  <si>
    <t xml:space="preserve">PVC – antistatické                                 </t>
  </si>
  <si>
    <t xml:space="preserve">HT108 </t>
  </si>
  <si>
    <t xml:space="preserve">Čedičová dlažba                    </t>
  </si>
  <si>
    <t>HT109a</t>
  </si>
  <si>
    <t xml:space="preserve">Čedičová dlažba – antistatická          </t>
  </si>
  <si>
    <t>HT109b</t>
  </si>
  <si>
    <t xml:space="preserve">Čedičová dlažba – antistatická            </t>
  </si>
  <si>
    <t>HT 110</t>
  </si>
  <si>
    <t xml:space="preserve">Čedičová dlažba                          </t>
  </si>
  <si>
    <t>HT 111</t>
  </si>
  <si>
    <t xml:space="preserve">Čedičová dlažba – gula       </t>
  </si>
  <si>
    <t>HT 112</t>
  </si>
  <si>
    <t xml:space="preserve">Čedičová dlažba – gula            </t>
  </si>
  <si>
    <t>HT 113</t>
  </si>
  <si>
    <t xml:space="preserve">Čedičová dlažba – gula    </t>
  </si>
  <si>
    <t xml:space="preserve">HT114 </t>
  </si>
  <si>
    <t xml:space="preserve">Čedičová dlažba         </t>
  </si>
  <si>
    <t xml:space="preserve">HT115 </t>
  </si>
  <si>
    <t xml:space="preserve">HT116 </t>
  </si>
  <si>
    <t xml:space="preserve">Čedičová dlažba                 </t>
  </si>
  <si>
    <t xml:space="preserve">HT117 </t>
  </si>
  <si>
    <t xml:space="preserve">Čedičová dlažba – gula     </t>
  </si>
  <si>
    <t xml:space="preserve">HT118 </t>
  </si>
  <si>
    <t xml:space="preserve">HT119 </t>
  </si>
  <si>
    <t xml:space="preserve">Čedičová dlažba                                                                                                                                                                                    </t>
  </si>
  <si>
    <t xml:space="preserve">HT120 </t>
  </si>
  <si>
    <t xml:space="preserve">Čedičová dlažba                                                                                                                                                                                  </t>
  </si>
  <si>
    <t xml:space="preserve">HT121 </t>
  </si>
  <si>
    <t xml:space="preserve">Čedičová dlažba                                                                                                                                                                                   </t>
  </si>
  <si>
    <t>HT122</t>
  </si>
  <si>
    <t xml:space="preserve">Čedičová dlažba                                                                                                                                                                                     </t>
  </si>
  <si>
    <t>HT123</t>
  </si>
  <si>
    <t xml:space="preserve">Čedičová dlažba                        </t>
  </si>
  <si>
    <t>HT124</t>
  </si>
  <si>
    <t xml:space="preserve">Čedičová dlažba                   </t>
  </si>
  <si>
    <t>HT125</t>
  </si>
  <si>
    <t xml:space="preserve">Čedičová dlažba                              </t>
  </si>
  <si>
    <t>HT126</t>
  </si>
  <si>
    <r>
      <t>PLOCHA (m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)</t>
    </r>
  </si>
  <si>
    <t xml:space="preserve">Cena za mimořádný úklid </t>
  </si>
  <si>
    <t>Pohotovost pro zásah při haváriích a mimořádných událostech</t>
  </si>
  <si>
    <t>Zajištění pomoci úklidu při haváriích a mimořádných událostech nejpozději do 60 minut po nahlášení kontaktní osobě</t>
  </si>
  <si>
    <t xml:space="preserve">Luxování kobercových ploch </t>
  </si>
  <si>
    <t xml:space="preserve">Vytírání tvrdých podlah </t>
  </si>
  <si>
    <t>Kč bez DPH/službu/měs</t>
  </si>
  <si>
    <t>Kč bez DPH/osobu/hod</t>
  </si>
  <si>
    <t>Kč bez DPH /m2</t>
  </si>
  <si>
    <t>Hygienický servis</t>
  </si>
  <si>
    <t>Tekuté mýdlo</t>
  </si>
  <si>
    <t xml:space="preserve">Závěsný blok do záchodové mísy </t>
  </si>
  <si>
    <t>Kč bez DPH/litr</t>
  </si>
  <si>
    <t>Kč bez DPH/role</t>
  </si>
  <si>
    <t>Kč bez DPH/bal</t>
  </si>
  <si>
    <t>Kč bez DPH/ks</t>
  </si>
  <si>
    <t>Předpokládaný počet jednotek</t>
  </si>
  <si>
    <t>Předpokládaný počet jednotek/měsíc</t>
  </si>
  <si>
    <t>Toaletní papír Jumbo pro jmenovitý rozměr zásobníku 24 cm, dvouvrstvý, vymačkávaný</t>
  </si>
  <si>
    <t>Papírové ručníky ZZ (dvouvrstvé, vymačkávané, "Z" sklad, jmenovitý rozměr zásobníku 25x23 cm)</t>
  </si>
  <si>
    <t>Sáčky na odpad, 60x80 cm, tolerance rozměrů +/- 15%</t>
  </si>
  <si>
    <t>Sáčky na odpad, 70x110 cm, tolerance rozměrů +/- 15%</t>
  </si>
  <si>
    <t>koef.</t>
  </si>
  <si>
    <t xml:space="preserve">Váha důležitosti </t>
  </si>
  <si>
    <t>Fakulta</t>
  </si>
  <si>
    <t>Cena celkem</t>
  </si>
  <si>
    <t>Celkový souhrn</t>
  </si>
  <si>
    <t>FLD</t>
  </si>
  <si>
    <t>FAPPZ</t>
  </si>
  <si>
    <t>Celková souhrnná cena za VŘ</t>
  </si>
  <si>
    <t>LABORATOŘ ZOBRAZOVACÍCH METOD</t>
  </si>
  <si>
    <t>četnost informativně</t>
  </si>
  <si>
    <t>Četnost informativně</t>
  </si>
  <si>
    <t xml:space="preserve">Měsíčně </t>
  </si>
  <si>
    <t>Na vyžádání</t>
  </si>
  <si>
    <t xml:space="preserve">Měsíčně/Na vyžádání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</si>
</sst>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0.0"/>
    <numFmt numFmtId="166" formatCode="#,##0_ ;\-#,##0\ "/>
    <numFmt numFmtId="167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 CE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0"/>
      <name val="Arial CE"/>
      <family val="2"/>
    </font>
    <font>
      <b/>
      <vertAlign val="superscript"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>
        <color rgb="FF999999"/>
      </left>
      <right/>
      <top style="thin">
        <color rgb="FF999999"/>
      </top>
      <bottom/>
    </border>
    <border>
      <left style="thin">
        <color rgb="FF999999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/>
      <bottom/>
    </border>
    <border>
      <left style="thin">
        <color rgb="FF999999"/>
      </left>
      <right style="thin">
        <color rgb="FF999999"/>
      </right>
      <top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n"/>
      <right style="thin"/>
      <top style="thin"/>
      <bottom/>
    </border>
    <border>
      <left style="medium"/>
      <right style="thick"/>
      <top/>
      <bottom style="thick"/>
    </border>
    <border>
      <left style="thick"/>
      <right style="medium"/>
      <top/>
      <bottom style="thick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thin"/>
      <top style="medium"/>
      <bottom style="medium"/>
    </border>
    <border>
      <left style="thin"/>
      <right style="thick"/>
      <top style="thick"/>
      <bottom/>
    </border>
    <border>
      <left style="thick"/>
      <right style="thin"/>
      <top/>
      <bottom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n"/>
      <right style="thick"/>
      <top/>
      <bottom style="thick"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/>
      <right style="thin"/>
      <top style="thick"/>
      <bottom style="thin"/>
    </border>
    <border>
      <left/>
      <right style="thin"/>
      <top style="thin"/>
      <bottom/>
    </border>
    <border>
      <left style="thick"/>
      <right style="thin"/>
      <top/>
      <bottom style="thick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ck"/>
    </border>
    <border>
      <left/>
      <right/>
      <top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0" fillId="0" borderId="0" applyFont="0" applyFill="0" applyBorder="0" applyAlignment="0" applyProtection="0"/>
  </cellStyleXfs>
  <cellXfs count="365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7" xfId="0" applyNumberFormat="1" applyBorder="1"/>
    <xf numFmtId="0" fontId="0" fillId="0" borderId="8" xfId="0" applyBorder="1"/>
    <xf numFmtId="0" fontId="0" fillId="0" borderId="9" xfId="0" applyNumberFormat="1" applyBorder="1"/>
    <xf numFmtId="0" fontId="0" fillId="0" borderId="10" xfId="0" applyBorder="1"/>
    <xf numFmtId="0" fontId="0" fillId="0" borderId="11" xfId="0" applyNumberFormat="1" applyBorder="1"/>
    <xf numFmtId="0" fontId="0" fillId="0" borderId="6" xfId="0" applyBorder="1"/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165" fontId="0" fillId="0" borderId="15" xfId="0" applyNumberFormat="1" applyBorder="1" applyAlignment="1">
      <alignment horizontal="right" indent="2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 indent="2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left" inden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right" indent="2"/>
    </xf>
    <xf numFmtId="2" fontId="0" fillId="0" borderId="16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6" xfId="0" applyBorder="1" applyAlignment="1">
      <alignment horizontal="left" indent="2"/>
    </xf>
    <xf numFmtId="0" fontId="0" fillId="0" borderId="1" xfId="0" applyBorder="1" applyAlignment="1">
      <alignment horizontal="left" indent="2"/>
    </xf>
    <xf numFmtId="0" fontId="0" fillId="0" borderId="0" xfId="0" applyFill="1" applyBorder="1" applyAlignment="1">
      <alignment horizontal="left" indent="1"/>
    </xf>
    <xf numFmtId="165" fontId="0" fillId="0" borderId="0" xfId="0" applyNumberFormat="1" applyAlignment="1">
      <alignment horizontal="right" indent="2"/>
    </xf>
    <xf numFmtId="0" fontId="1" fillId="0" borderId="1" xfId="0" applyFont="1" applyFill="1" applyBorder="1" applyAlignment="1">
      <alignment horizontal="left" indent="1"/>
    </xf>
    <xf numFmtId="49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left" indent="2"/>
    </xf>
    <xf numFmtId="0" fontId="1" fillId="0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right" indent="2"/>
    </xf>
    <xf numFmtId="0" fontId="0" fillId="0" borderId="16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left" indent="1"/>
    </xf>
    <xf numFmtId="165" fontId="0" fillId="0" borderId="18" xfId="0" applyNumberFormat="1" applyBorder="1" applyAlignment="1">
      <alignment horizontal="right" indent="2"/>
    </xf>
    <xf numFmtId="0" fontId="0" fillId="0" borderId="18" xfId="0" applyFill="1" applyBorder="1" applyAlignment="1">
      <alignment horizontal="center"/>
    </xf>
    <xf numFmtId="0" fontId="5" fillId="0" borderId="13" xfId="0" applyFont="1" applyBorder="1" applyAlignment="1">
      <alignment horizontal="left" indent="2"/>
    </xf>
    <xf numFmtId="0" fontId="0" fillId="0" borderId="13" xfId="0" applyBorder="1" applyAlignment="1">
      <alignment horizontal="center"/>
    </xf>
    <xf numFmtId="2" fontId="5" fillId="0" borderId="13" xfId="0" applyNumberFormat="1" applyFont="1" applyBorder="1" applyAlignment="1">
      <alignment horizontal="right" indent="1"/>
    </xf>
    <xf numFmtId="0" fontId="0" fillId="0" borderId="13" xfId="0" applyBorder="1"/>
    <xf numFmtId="0" fontId="0" fillId="0" borderId="0" xfId="0" applyAlignment="1">
      <alignment horizontal="left" indent="2"/>
    </xf>
    <xf numFmtId="165" fontId="0" fillId="0" borderId="0" xfId="0" applyNumberFormat="1" applyAlignment="1">
      <alignment horizontal="right" indent="1"/>
    </xf>
    <xf numFmtId="0" fontId="0" fillId="0" borderId="12" xfId="0" applyBorder="1" applyAlignment="1">
      <alignment horizontal="left" indent="1"/>
    </xf>
    <xf numFmtId="0" fontId="5" fillId="0" borderId="13" xfId="0" applyFont="1" applyBorder="1" applyAlignment="1">
      <alignment horizontal="left" indent="1"/>
    </xf>
    <xf numFmtId="0" fontId="5" fillId="0" borderId="13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left" indent="2"/>
    </xf>
    <xf numFmtId="49" fontId="0" fillId="0" borderId="15" xfId="0" applyNumberFormat="1" applyBorder="1"/>
    <xf numFmtId="0" fontId="0" fillId="0" borderId="15" xfId="0" applyFill="1" applyBorder="1" applyAlignment="1">
      <alignment horizontal="left" indent="1"/>
    </xf>
    <xf numFmtId="0" fontId="0" fillId="0" borderId="15" xfId="0" applyFill="1" applyBorder="1" applyAlignment="1">
      <alignment horizontal="center"/>
    </xf>
    <xf numFmtId="49" fontId="0" fillId="0" borderId="16" xfId="0" applyNumberFormat="1" applyBorder="1" applyAlignment="1">
      <alignment horizontal="left" indent="2"/>
    </xf>
    <xf numFmtId="49" fontId="0" fillId="0" borderId="1" xfId="0" applyNumberFormat="1" applyBorder="1"/>
    <xf numFmtId="49" fontId="0" fillId="0" borderId="1" xfId="0" applyNumberFormat="1" applyBorder="1" applyAlignment="1">
      <alignment horizontal="left" indent="4"/>
    </xf>
    <xf numFmtId="0" fontId="1" fillId="0" borderId="1" xfId="0" applyFont="1" applyFill="1" applyBorder="1" applyAlignment="1">
      <alignment horizontal="center"/>
    </xf>
    <xf numFmtId="49" fontId="0" fillId="0" borderId="17" xfId="0" applyNumberFormat="1" applyBorder="1" applyAlignment="1">
      <alignment horizontal="left" indent="2"/>
    </xf>
    <xf numFmtId="49" fontId="0" fillId="0" borderId="18" xfId="0" applyNumberFormat="1" applyBorder="1" applyAlignment="1">
      <alignment horizontal="left" indent="2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left" indent="1"/>
    </xf>
    <xf numFmtId="165" fontId="5" fillId="0" borderId="13" xfId="0" applyNumberFormat="1" applyFont="1" applyBorder="1" applyAlignment="1">
      <alignment horizontal="right" indent="2"/>
    </xf>
    <xf numFmtId="0" fontId="0" fillId="0" borderId="0" xfId="0" applyAlignment="1">
      <alignment horizontal="left" indent="1"/>
    </xf>
    <xf numFmtId="165" fontId="0" fillId="0" borderId="0" xfId="0" applyNumberFormat="1" applyAlignment="1">
      <alignment horizontal="right" indent="3"/>
    </xf>
    <xf numFmtId="0" fontId="0" fillId="0" borderId="12" xfId="0" applyBorder="1"/>
    <xf numFmtId="49" fontId="0" fillId="0" borderId="15" xfId="0" applyNumberFormat="1" applyBorder="1" applyAlignment="1">
      <alignment horizontal="left" indent="2"/>
    </xf>
    <xf numFmtId="165" fontId="0" fillId="0" borderId="15" xfId="0" applyNumberFormat="1" applyBorder="1" applyAlignment="1">
      <alignment horizontal="right" indent="1"/>
    </xf>
    <xf numFmtId="165" fontId="0" fillId="0" borderId="1" xfId="0" applyNumberFormat="1" applyBorder="1" applyAlignment="1">
      <alignment horizontal="right" indent="1"/>
    </xf>
    <xf numFmtId="0" fontId="0" fillId="0" borderId="19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0" fillId="0" borderId="18" xfId="0" applyNumberFormat="1" applyBorder="1" applyAlignment="1">
      <alignment horizontal="right" indent="1"/>
    </xf>
    <xf numFmtId="165" fontId="5" fillId="0" borderId="13" xfId="0" applyNumberFormat="1" applyFont="1" applyBorder="1" applyAlignment="1">
      <alignment horizontal="right" indent="1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1" fillId="0" borderId="18" xfId="0" applyFont="1" applyFill="1" applyBorder="1" applyAlignment="1">
      <alignment horizontal="left" indent="1"/>
    </xf>
    <xf numFmtId="0" fontId="5" fillId="0" borderId="20" xfId="0" applyFont="1" applyFill="1" applyBorder="1" applyAlignment="1">
      <alignment horizontal="center"/>
    </xf>
    <xf numFmtId="165" fontId="5" fillId="0" borderId="20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165" fontId="7" fillId="0" borderId="20" xfId="0" applyNumberFormat="1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49" fontId="0" fillId="0" borderId="5" xfId="0" applyNumberFormat="1" applyFill="1" applyBorder="1" applyAlignment="1">
      <alignment horizontal="right"/>
    </xf>
    <xf numFmtId="0" fontId="0" fillId="0" borderId="5" xfId="0" applyFill="1" applyBorder="1" applyAlignment="1">
      <alignment horizontal="center"/>
    </xf>
    <xf numFmtId="165" fontId="0" fillId="0" borderId="5" xfId="0" applyNumberFormat="1" applyFill="1" applyBorder="1" applyAlignment="1">
      <alignment horizontal="right" indent="1"/>
    </xf>
    <xf numFmtId="2" fontId="0" fillId="0" borderId="5" xfId="0" applyNumberFormat="1" applyFill="1" applyBorder="1" applyAlignment="1">
      <alignment horizontal="right" indent="1"/>
    </xf>
    <xf numFmtId="0" fontId="3" fillId="0" borderId="0" xfId="0" applyFont="1" applyFill="1" applyBorder="1"/>
    <xf numFmtId="49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right" indent="1"/>
    </xf>
    <xf numFmtId="2" fontId="0" fillId="0" borderId="1" xfId="0" applyNumberFormat="1" applyFill="1" applyBorder="1" applyAlignment="1">
      <alignment horizontal="right" indent="1"/>
    </xf>
    <xf numFmtId="165" fontId="0" fillId="0" borderId="0" xfId="0" applyNumberFormat="1" applyFill="1" applyBorder="1"/>
    <xf numFmtId="165" fontId="0" fillId="0" borderId="0" xfId="0" applyNumberFormat="1"/>
    <xf numFmtId="49" fontId="0" fillId="0" borderId="21" xfId="0" applyNumberFormat="1" applyFill="1" applyBorder="1" applyAlignment="1">
      <alignment horizontal="right"/>
    </xf>
    <xf numFmtId="165" fontId="0" fillId="0" borderId="21" xfId="0" applyNumberFormat="1" applyFill="1" applyBorder="1" applyAlignment="1">
      <alignment horizontal="right" indent="1"/>
    </xf>
    <xf numFmtId="0" fontId="0" fillId="0" borderId="21" xfId="0" applyFill="1" applyBorder="1" applyAlignment="1">
      <alignment horizontal="center"/>
    </xf>
    <xf numFmtId="0" fontId="5" fillId="0" borderId="13" xfId="0" applyFont="1" applyFill="1" applyBorder="1" applyAlignment="1">
      <alignment horizontal="left" indent="1"/>
    </xf>
    <xf numFmtId="0" fontId="5" fillId="0" borderId="13" xfId="0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right" indent="1"/>
    </xf>
    <xf numFmtId="2" fontId="5" fillId="0" borderId="13" xfId="0" applyNumberFormat="1" applyFont="1" applyFill="1" applyBorder="1" applyAlignment="1">
      <alignment horizontal="right" indent="1"/>
    </xf>
    <xf numFmtId="0" fontId="5" fillId="0" borderId="22" xfId="0" applyFont="1" applyFill="1" applyBorder="1" applyAlignment="1">
      <alignment horizontal="center"/>
    </xf>
    <xf numFmtId="165" fontId="7" fillId="0" borderId="23" xfId="0" applyNumberFormat="1" applyFont="1" applyFill="1" applyBorder="1" applyAlignment="1">
      <alignment horizontal="center"/>
    </xf>
    <xf numFmtId="0" fontId="0" fillId="0" borderId="0" xfId="0" applyBorder="1"/>
    <xf numFmtId="0" fontId="1" fillId="0" borderId="24" xfId="20" applyFill="1" applyBorder="1">
      <alignment/>
      <protection/>
    </xf>
    <xf numFmtId="0" fontId="1" fillId="0" borderId="5" xfId="20" applyFill="1" applyBorder="1" applyAlignment="1">
      <alignment horizontal="center"/>
      <protection/>
    </xf>
    <xf numFmtId="165" fontId="1" fillId="0" borderId="5" xfId="20" applyNumberFormat="1" applyFill="1" applyBorder="1" applyAlignment="1">
      <alignment horizontal="right" indent="1"/>
      <protection/>
    </xf>
    <xf numFmtId="0" fontId="1" fillId="0" borderId="25" xfId="20" applyFill="1" applyBorder="1" applyAlignment="1">
      <alignment horizontal="center"/>
      <protection/>
    </xf>
    <xf numFmtId="165" fontId="1" fillId="0" borderId="0" xfId="20" applyNumberFormat="1" applyBorder="1" applyAlignment="1">
      <alignment horizontal="right" indent="1"/>
      <protection/>
    </xf>
    <xf numFmtId="0" fontId="1" fillId="0" borderId="26" xfId="20" applyFill="1" applyBorder="1">
      <alignment/>
      <protection/>
    </xf>
    <xf numFmtId="165" fontId="1" fillId="0" borderId="1" xfId="20" applyNumberFormat="1" applyFill="1" applyBorder="1" applyAlignment="1">
      <alignment horizontal="right" indent="1"/>
      <protection/>
    </xf>
    <xf numFmtId="2" fontId="1" fillId="0" borderId="1" xfId="20" applyNumberFormat="1" applyFill="1" applyBorder="1" applyAlignment="1">
      <alignment horizontal="right" indent="1"/>
      <protection/>
    </xf>
    <xf numFmtId="0" fontId="1" fillId="0" borderId="1" xfId="20" applyFill="1" applyBorder="1" applyAlignment="1">
      <alignment horizontal="center"/>
      <protection/>
    </xf>
    <xf numFmtId="0" fontId="1" fillId="0" borderId="27" xfId="20" applyFill="1" applyBorder="1" applyAlignment="1">
      <alignment horizontal="center"/>
      <protection/>
    </xf>
    <xf numFmtId="0" fontId="1" fillId="0" borderId="26" xfId="20" applyFill="1" applyBorder="1" applyAlignment="1">
      <alignment horizontal="right"/>
      <protection/>
    </xf>
    <xf numFmtId="2" fontId="1" fillId="0" borderId="1" xfId="20" applyNumberFormat="1" applyFill="1" applyBorder="1" applyAlignment="1">
      <alignment horizontal="center"/>
      <protection/>
    </xf>
    <xf numFmtId="0" fontId="1" fillId="0" borderId="28" xfId="20" applyFill="1" applyBorder="1">
      <alignment/>
      <protection/>
    </xf>
    <xf numFmtId="0" fontId="1" fillId="0" borderId="21" xfId="20" applyFill="1" applyBorder="1" applyAlignment="1">
      <alignment horizontal="center"/>
      <protection/>
    </xf>
    <xf numFmtId="165" fontId="1" fillId="0" borderId="21" xfId="20" applyNumberFormat="1" applyFill="1" applyBorder="1" applyAlignment="1">
      <alignment horizontal="right" indent="1"/>
      <protection/>
    </xf>
    <xf numFmtId="2" fontId="1" fillId="0" borderId="21" xfId="20" applyNumberFormat="1" applyFill="1" applyBorder="1" applyAlignment="1">
      <alignment horizontal="right" indent="1"/>
      <protection/>
    </xf>
    <xf numFmtId="0" fontId="1" fillId="0" borderId="29" xfId="20" applyFill="1" applyBorder="1" applyAlignment="1">
      <alignment horizontal="center"/>
      <protection/>
    </xf>
    <xf numFmtId="0" fontId="5" fillId="0" borderId="30" xfId="20" applyFont="1" applyFill="1" applyBorder="1" applyAlignment="1">
      <alignment horizontal="left" indent="1"/>
      <protection/>
    </xf>
    <xf numFmtId="0" fontId="5" fillId="0" borderId="31" xfId="20" applyFont="1" applyFill="1" applyBorder="1" applyAlignment="1">
      <alignment horizontal="center"/>
      <protection/>
    </xf>
    <xf numFmtId="165" fontId="5" fillId="0" borderId="31" xfId="20" applyNumberFormat="1" applyFont="1" applyFill="1" applyBorder="1" applyAlignment="1">
      <alignment horizontal="right" indent="1"/>
      <protection/>
    </xf>
    <xf numFmtId="2" fontId="5" fillId="0" borderId="31" xfId="20" applyNumberFormat="1" applyFont="1" applyFill="1" applyBorder="1" applyAlignment="1">
      <alignment horizontal="right" indent="1"/>
      <protection/>
    </xf>
    <xf numFmtId="0" fontId="5" fillId="0" borderId="32" xfId="20" applyFont="1" applyFill="1" applyBorder="1" applyAlignment="1">
      <alignment horizontal="center"/>
      <protection/>
    </xf>
    <xf numFmtId="49" fontId="1" fillId="0" borderId="0" xfId="20" applyNumberFormat="1" applyBorder="1" applyAlignment="1">
      <alignment horizontal="right"/>
      <protection/>
    </xf>
    <xf numFmtId="0" fontId="1" fillId="0" borderId="0" xfId="20" applyBorder="1" applyAlignment="1">
      <alignment horizontal="center"/>
      <protection/>
    </xf>
    <xf numFmtId="2" fontId="1" fillId="0" borderId="0" xfId="20" applyNumberFormat="1" applyBorder="1" applyAlignment="1">
      <alignment horizontal="right" indent="1"/>
      <protection/>
    </xf>
    <xf numFmtId="0" fontId="1" fillId="0" borderId="0" xfId="20" applyFont="1" applyBorder="1" applyAlignment="1">
      <alignment horizontal="center"/>
      <protection/>
    </xf>
    <xf numFmtId="0" fontId="1" fillId="0" borderId="5" xfId="20" applyFill="1" applyBorder="1" applyAlignment="1">
      <alignment horizontal="right"/>
      <protection/>
    </xf>
    <xf numFmtId="2" fontId="1" fillId="0" borderId="5" xfId="20" applyNumberFormat="1" applyFill="1" applyBorder="1" applyAlignment="1">
      <alignment horizontal="right" indent="1"/>
      <protection/>
    </xf>
    <xf numFmtId="0" fontId="1" fillId="0" borderId="1" xfId="20" applyFill="1" applyBorder="1" applyAlignment="1">
      <alignment horizontal="right"/>
      <protection/>
    </xf>
    <xf numFmtId="0" fontId="1" fillId="0" borderId="21" xfId="20" applyFill="1" applyBorder="1" applyAlignment="1">
      <alignment horizontal="right"/>
      <protection/>
    </xf>
    <xf numFmtId="0" fontId="5" fillId="0" borderId="13" xfId="20" applyFont="1" applyFill="1" applyBorder="1" applyAlignment="1">
      <alignment horizontal="left" indent="1"/>
      <protection/>
    </xf>
    <xf numFmtId="0" fontId="5" fillId="0" borderId="13" xfId="20" applyFont="1" applyFill="1" applyBorder="1" applyAlignment="1">
      <alignment horizontal="center"/>
      <protection/>
    </xf>
    <xf numFmtId="165" fontId="5" fillId="0" borderId="13" xfId="20" applyNumberFormat="1" applyFont="1" applyFill="1" applyBorder="1" applyAlignment="1">
      <alignment horizontal="right" indent="1"/>
      <protection/>
    </xf>
    <xf numFmtId="2" fontId="5" fillId="0" borderId="13" xfId="20" applyNumberFormat="1" applyFont="1" applyFill="1" applyBorder="1" applyAlignment="1">
      <alignment horizontal="right" indent="1"/>
      <protection/>
    </xf>
    <xf numFmtId="0" fontId="1" fillId="0" borderId="5" xfId="21" applyFill="1" applyBorder="1">
      <alignment/>
      <protection/>
    </xf>
    <xf numFmtId="0" fontId="1" fillId="0" borderId="5" xfId="21" applyFill="1" applyBorder="1" applyAlignment="1">
      <alignment horizontal="center"/>
      <protection/>
    </xf>
    <xf numFmtId="165" fontId="1" fillId="0" borderId="5" xfId="21" applyNumberFormat="1" applyFill="1" applyBorder="1" applyAlignment="1">
      <alignment horizontal="right" indent="1"/>
      <protection/>
    </xf>
    <xf numFmtId="2" fontId="1" fillId="0" borderId="1" xfId="21" applyNumberFormat="1" applyFill="1" applyBorder="1" applyAlignment="1">
      <alignment horizontal="right" indent="1"/>
      <protection/>
    </xf>
    <xf numFmtId="0" fontId="1" fillId="0" borderId="1" xfId="21" applyFill="1" applyBorder="1">
      <alignment/>
      <protection/>
    </xf>
    <xf numFmtId="165" fontId="1" fillId="0" borderId="1" xfId="21" applyNumberFormat="1" applyFill="1" applyBorder="1" applyAlignment="1">
      <alignment horizontal="right" indent="1"/>
      <protection/>
    </xf>
    <xf numFmtId="0" fontId="1" fillId="0" borderId="1" xfId="21" applyFill="1" applyBorder="1" applyAlignment="1">
      <alignment horizontal="center"/>
      <protection/>
    </xf>
    <xf numFmtId="0" fontId="1" fillId="0" borderId="1" xfId="21" applyFill="1" applyBorder="1" applyAlignment="1">
      <alignment horizontal="right"/>
      <protection/>
    </xf>
    <xf numFmtId="0" fontId="1" fillId="0" borderId="21" xfId="21" applyFill="1" applyBorder="1">
      <alignment/>
      <protection/>
    </xf>
    <xf numFmtId="0" fontId="1" fillId="0" borderId="21" xfId="21" applyFill="1" applyBorder="1" applyAlignment="1">
      <alignment horizontal="center"/>
      <protection/>
    </xf>
    <xf numFmtId="165" fontId="1" fillId="0" borderId="21" xfId="21" applyNumberFormat="1" applyFill="1" applyBorder="1" applyAlignment="1">
      <alignment horizontal="right" indent="1"/>
      <protection/>
    </xf>
    <xf numFmtId="2" fontId="1" fillId="0" borderId="21" xfId="21" applyNumberFormat="1" applyFill="1" applyBorder="1" applyAlignment="1">
      <alignment horizontal="right" indent="1"/>
      <protection/>
    </xf>
    <xf numFmtId="0" fontId="5" fillId="0" borderId="13" xfId="21" applyFont="1" applyFill="1" applyBorder="1" applyAlignment="1">
      <alignment horizontal="left" indent="1"/>
      <protection/>
    </xf>
    <xf numFmtId="0" fontId="5" fillId="0" borderId="13" xfId="21" applyFont="1" applyFill="1" applyBorder="1" applyAlignment="1">
      <alignment horizontal="center"/>
      <protection/>
    </xf>
    <xf numFmtId="165" fontId="5" fillId="0" borderId="13" xfId="21" applyNumberFormat="1" applyFont="1" applyFill="1" applyBorder="1" applyAlignment="1">
      <alignment horizontal="right" indent="1"/>
      <protection/>
    </xf>
    <xf numFmtId="2" fontId="5" fillId="0" borderId="13" xfId="21" applyNumberFormat="1" applyFont="1" applyFill="1" applyBorder="1" applyAlignment="1">
      <alignment horizontal="right" indent="1"/>
      <protection/>
    </xf>
    <xf numFmtId="0" fontId="3" fillId="0" borderId="33" xfId="0" applyFont="1" applyFill="1" applyBorder="1"/>
    <xf numFmtId="0" fontId="3" fillId="0" borderId="34" xfId="0" applyFont="1" applyFill="1" applyBorder="1"/>
    <xf numFmtId="0" fontId="3" fillId="0" borderId="35" xfId="0" applyFont="1" applyFill="1" applyBorder="1"/>
    <xf numFmtId="49" fontId="0" fillId="0" borderId="5" xfId="0" applyNumberFormat="1" applyFill="1" applyBorder="1"/>
    <xf numFmtId="0" fontId="0" fillId="0" borderId="5" xfId="0" applyFill="1" applyBorder="1"/>
    <xf numFmtId="49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0" fontId="3" fillId="0" borderId="36" xfId="0" applyFont="1" applyFill="1" applyBorder="1"/>
    <xf numFmtId="0" fontId="3" fillId="0" borderId="37" xfId="0" applyFont="1" applyFill="1" applyBorder="1"/>
    <xf numFmtId="49" fontId="0" fillId="0" borderId="0" xfId="0" applyNumberFormat="1" applyFill="1"/>
    <xf numFmtId="4" fontId="0" fillId="0" borderId="1" xfId="0" applyNumberFormat="1" applyBorder="1"/>
    <xf numFmtId="0" fontId="0" fillId="2" borderId="1" xfId="0" applyFill="1" applyBorder="1"/>
    <xf numFmtId="0" fontId="0" fillId="0" borderId="1" xfId="0" applyNumberFormat="1" applyBorder="1"/>
    <xf numFmtId="49" fontId="3" fillId="3" borderId="38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49" fontId="0" fillId="0" borderId="33" xfId="0" applyNumberFormat="1" applyBorder="1" applyAlignment="1">
      <alignment vertical="center"/>
    </xf>
    <xf numFmtId="0" fontId="0" fillId="0" borderId="39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38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0" fillId="0" borderId="41" xfId="0" applyNumberFormat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0" borderId="17" xfId="0" applyNumberFormat="1" applyFill="1" applyBorder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0" fillId="0" borderId="38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9" fontId="0" fillId="0" borderId="44" xfId="0" applyNumberForma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0" fillId="0" borderId="16" xfId="0" applyNumberForma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49" fontId="0" fillId="0" borderId="16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49" fontId="0" fillId="0" borderId="4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49" fontId="0" fillId="0" borderId="55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3" fillId="4" borderId="32" xfId="0" applyFont="1" applyFill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3" fillId="4" borderId="56" xfId="0" applyFont="1" applyFill="1" applyBorder="1" applyAlignment="1">
      <alignment horizontal="center" vertical="center"/>
    </xf>
    <xf numFmtId="49" fontId="0" fillId="0" borderId="57" xfId="0" applyNumberFormat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0" fontId="3" fillId="4" borderId="60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3" fillId="4" borderId="62" xfId="0" applyFont="1" applyFill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5" borderId="1" xfId="0" applyFont="1" applyFill="1" applyBorder="1" applyProtection="1"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166" fontId="0" fillId="5" borderId="1" xfId="22" applyNumberFormat="1" applyFont="1" applyFill="1" applyBorder="1" applyAlignment="1" applyProtection="1">
      <alignment horizontal="center" vertical="center" wrapText="1"/>
      <protection/>
    </xf>
    <xf numFmtId="4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ont="1" applyFill="1" applyBorder="1" applyAlignment="1" applyProtection="1">
      <alignment horizontal="center" vertical="center" wrapText="1"/>
      <protection/>
    </xf>
    <xf numFmtId="0" fontId="10" fillId="6" borderId="1" xfId="0" applyFont="1" applyFill="1" applyBorder="1" applyAlignment="1">
      <alignment vertical="top" wrapText="1"/>
    </xf>
    <xf numFmtId="2" fontId="11" fillId="6" borderId="1" xfId="0" applyNumberFormat="1" applyFont="1" applyFill="1" applyBorder="1" applyAlignment="1">
      <alignment horizontal="center" vertical="top"/>
    </xf>
    <xf numFmtId="0" fontId="11" fillId="6" borderId="64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165" fontId="0" fillId="6" borderId="1" xfId="0" applyNumberFormat="1" applyFont="1" applyFill="1" applyBorder="1" applyProtection="1">
      <protection/>
    </xf>
    <xf numFmtId="2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1" fillId="0" borderId="1" xfId="0" applyFont="1" applyBorder="1" applyAlignment="1">
      <alignment vertical="top" wrapText="1"/>
    </xf>
    <xf numFmtId="2" fontId="11" fillId="0" borderId="1" xfId="0" applyNumberFormat="1" applyFont="1" applyBorder="1" applyAlignment="1">
      <alignment horizontal="center" vertical="top"/>
    </xf>
    <xf numFmtId="0" fontId="11" fillId="0" borderId="64" xfId="0" applyFont="1" applyBorder="1" applyAlignment="1">
      <alignment horizontal="left" vertical="top" wrapText="1"/>
    </xf>
    <xf numFmtId="165" fontId="0" fillId="2" borderId="1" xfId="0" applyNumberFormat="1" applyFont="1" applyFill="1" applyBorder="1" applyProtection="1">
      <protection/>
    </xf>
    <xf numFmtId="0" fontId="11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2" fontId="11" fillId="0" borderId="1" xfId="0" applyNumberFormat="1" applyFont="1" applyFill="1" applyBorder="1" applyAlignment="1">
      <alignment horizontal="center" vertical="top"/>
    </xf>
    <xf numFmtId="2" fontId="12" fillId="6" borderId="1" xfId="0" applyNumberFormat="1" applyFont="1" applyFill="1" applyBorder="1" applyAlignment="1">
      <alignment horizontal="right" vertical="top"/>
    </xf>
    <xf numFmtId="2" fontId="12" fillId="0" borderId="1" xfId="0" applyNumberFormat="1" applyFont="1" applyBorder="1" applyAlignment="1">
      <alignment horizontal="right" vertical="top"/>
    </xf>
    <xf numFmtId="2" fontId="12" fillId="0" borderId="1" xfId="0" applyNumberFormat="1" applyFont="1" applyFill="1" applyBorder="1" applyAlignment="1">
      <alignment horizontal="right" vertical="top"/>
    </xf>
    <xf numFmtId="0" fontId="0" fillId="0" borderId="1" xfId="0" applyFill="1" applyBorder="1" applyAlignment="1">
      <alignment horizontal="left"/>
    </xf>
    <xf numFmtId="0" fontId="0" fillId="7" borderId="1" xfId="0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wrapText="1"/>
      <protection/>
    </xf>
    <xf numFmtId="0" fontId="0" fillId="0" borderId="1" xfId="0" applyBorder="1" applyAlignment="1">
      <alignment/>
    </xf>
    <xf numFmtId="165" fontId="0" fillId="0" borderId="1" xfId="0" applyNumberFormat="1" applyFont="1" applyBorder="1" applyAlignment="1" applyProtection="1">
      <alignment wrapText="1"/>
      <protection/>
    </xf>
    <xf numFmtId="165" fontId="0" fillId="0" borderId="1" xfId="0" applyNumberFormat="1" applyFont="1" applyBorder="1" applyProtection="1">
      <protection/>
    </xf>
    <xf numFmtId="4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/>
    </xf>
    <xf numFmtId="0" fontId="0" fillId="0" borderId="21" xfId="0" applyBorder="1"/>
    <xf numFmtId="0" fontId="0" fillId="0" borderId="0" xfId="0" applyFill="1" applyBorder="1" applyAlignment="1">
      <alignment/>
    </xf>
    <xf numFmtId="0" fontId="0" fillId="0" borderId="1" xfId="0" applyFont="1" applyFill="1" applyBorder="1" applyProtection="1">
      <protection/>
    </xf>
    <xf numFmtId="9" fontId="0" fillId="0" borderId="1" xfId="0" applyNumberForma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 vertical="top"/>
    </xf>
    <xf numFmtId="165" fontId="0" fillId="0" borderId="1" xfId="0" applyNumberFormat="1" applyFont="1" applyFill="1" applyBorder="1" applyProtection="1">
      <protection/>
    </xf>
    <xf numFmtId="0" fontId="0" fillId="0" borderId="1" xfId="0" applyFont="1" applyFill="1" applyBorder="1" applyAlignment="1" applyProtection="1">
      <alignment horizontal="left" vertical="center"/>
      <protection/>
    </xf>
    <xf numFmtId="167" fontId="3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/>
    </xf>
    <xf numFmtId="167" fontId="0" fillId="2" borderId="1" xfId="0" applyNumberFormat="1" applyFill="1" applyBorder="1" applyAlignment="1">
      <alignment horizontal="center" vertical="center"/>
    </xf>
    <xf numFmtId="167" fontId="13" fillId="2" borderId="13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top"/>
    </xf>
    <xf numFmtId="0" fontId="3" fillId="8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0" fillId="6" borderId="16" xfId="0" applyNumberFormat="1" applyFill="1" applyBorder="1" applyAlignment="1">
      <alignment horizontal="left" indent="2"/>
    </xf>
    <xf numFmtId="49" fontId="0" fillId="6" borderId="1" xfId="0" applyNumberFormat="1" applyFill="1" applyBorder="1" applyAlignment="1">
      <alignment horizontal="left" indent="2"/>
    </xf>
    <xf numFmtId="0" fontId="0" fillId="6" borderId="1" xfId="0" applyFill="1" applyBorder="1" applyAlignment="1">
      <alignment horizontal="left" indent="1"/>
    </xf>
    <xf numFmtId="0" fontId="1" fillId="6" borderId="1" xfId="0" applyFont="1" applyFill="1" applyBorder="1" applyAlignment="1">
      <alignment horizontal="left" indent="1"/>
    </xf>
    <xf numFmtId="0" fontId="0" fillId="0" borderId="42" xfId="0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7" borderId="1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4" fillId="0" borderId="7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78" xfId="0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Čárk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pivotCacheDefinition" Target="pivotCache/pivotCacheDefinition7.xml" /><Relationship Id="rId29" Type="http://schemas.openxmlformats.org/officeDocument/2006/relationships/pivotCacheDefinition" Target="pivotCache/pivotCacheDefinition8.xml" /><Relationship Id="rId30" Type="http://schemas.openxmlformats.org/officeDocument/2006/relationships/pivotCacheDefinition" Target="pivotCache/pivotCacheDefinition9.xml" /><Relationship Id="rId31" Type="http://schemas.openxmlformats.org/officeDocument/2006/relationships/pivotCacheDefinition" Target="pivotCache/pivotCacheDefinition10.xml" /><Relationship Id="rId32" Type="http://schemas.openxmlformats.org/officeDocument/2006/relationships/pivotCacheDefinition" Target="pivotCache/pivotCacheDefinition11.xml" /><Relationship Id="rId33" Type="http://schemas.openxmlformats.org/officeDocument/2006/relationships/pivotCacheDefinition" Target="pivotCache/pivotCacheDefinition12.xml" /><Relationship Id="rId34" Type="http://schemas.openxmlformats.org/officeDocument/2006/relationships/pivotCacheDefinition" Target="pivotCache/pivotCacheDefinition13.xml" /><Relationship Id="rId35" Type="http://schemas.openxmlformats.org/officeDocument/2006/relationships/pivotCacheDefinition" Target="pivotCache/pivotCacheDefinition14.xml" /><Relationship Id="rId36" Type="http://schemas.openxmlformats.org/officeDocument/2006/relationships/pivotCacheDefinition" Target="pivotCache/pivotCacheDefinition15.xml" /><Relationship Id="rId37" Type="http://schemas.openxmlformats.org/officeDocument/2006/relationships/pivotCacheDefinition" Target="pivotCache/pivotCacheDefinition30.xml" /><Relationship Id="rId38" Type="http://schemas.openxmlformats.org/officeDocument/2006/relationships/pivotCacheDefinition" Target="pivotCache/pivotCacheDefinition19.xml" /><Relationship Id="rId39" Type="http://schemas.openxmlformats.org/officeDocument/2006/relationships/pivotCacheDefinition" Target="pivotCache/pivotCacheDefinition23.xml" /><Relationship Id="rId40" Type="http://schemas.openxmlformats.org/officeDocument/2006/relationships/pivotCacheDefinition" Target="pivotCache/pivotCacheDefinition29.xml" /><Relationship Id="rId41" Type="http://schemas.openxmlformats.org/officeDocument/2006/relationships/pivotCacheDefinition" Target="pivotCache/pivotCacheDefinition18.xml" /><Relationship Id="rId42" Type="http://schemas.openxmlformats.org/officeDocument/2006/relationships/pivotCacheDefinition" Target="pivotCache/pivotCacheDefinition5.xml" /><Relationship Id="rId43" Type="http://schemas.openxmlformats.org/officeDocument/2006/relationships/pivotCacheDefinition" Target="pivotCache/pivotCacheDefinition28.xml" /><Relationship Id="rId44" Type="http://schemas.openxmlformats.org/officeDocument/2006/relationships/pivotCacheDefinition" Target="pivotCache/pivotCacheDefinition3.xml" /><Relationship Id="rId45" Type="http://schemas.openxmlformats.org/officeDocument/2006/relationships/pivotCacheDefinition" Target="pivotCache/pivotCacheDefinition6.xml" /><Relationship Id="rId46" Type="http://schemas.openxmlformats.org/officeDocument/2006/relationships/pivotCacheDefinition" Target="pivotCache/pivotCacheDefinition1.xml" /><Relationship Id="rId47" Type="http://schemas.openxmlformats.org/officeDocument/2006/relationships/pivotCacheDefinition" Target="pivotCache/pivotCacheDefinition21.xml" /><Relationship Id="rId48" Type="http://schemas.openxmlformats.org/officeDocument/2006/relationships/pivotCacheDefinition" Target="pivotCache/pivotCacheDefinition16.xml" /><Relationship Id="rId49" Type="http://schemas.openxmlformats.org/officeDocument/2006/relationships/pivotCacheDefinition" Target="pivotCache/pivotCacheDefinition2.xml" /><Relationship Id="rId50" Type="http://schemas.openxmlformats.org/officeDocument/2006/relationships/pivotCacheDefinition" Target="pivotCache/pivotCacheDefinition17.xml" /><Relationship Id="rId51" Type="http://schemas.openxmlformats.org/officeDocument/2006/relationships/pivotCacheDefinition" Target="pivotCache/pivotCacheDefinition20.xml" /><Relationship Id="rId52" Type="http://schemas.openxmlformats.org/officeDocument/2006/relationships/pivotCacheDefinition" Target="pivotCache/pivotCacheDefinition32.xml" /><Relationship Id="rId53" Type="http://schemas.openxmlformats.org/officeDocument/2006/relationships/pivotCacheDefinition" Target="pivotCache/pivotCacheDefinition22.xml" /><Relationship Id="rId54" Type="http://schemas.openxmlformats.org/officeDocument/2006/relationships/pivotCacheDefinition" Target="pivotCache/pivotCacheDefinition31.xml" /><Relationship Id="rId55" Type="http://schemas.openxmlformats.org/officeDocument/2006/relationships/pivotCacheDefinition" Target="pivotCache/pivotCacheDefinition26.xml" /><Relationship Id="rId56" Type="http://schemas.openxmlformats.org/officeDocument/2006/relationships/pivotCacheDefinition" Target="pivotCache/pivotCacheDefinition24.xml" /><Relationship Id="rId57" Type="http://schemas.openxmlformats.org/officeDocument/2006/relationships/pivotCacheDefinition" Target="pivotCache/pivotCacheDefinition4.xml" /><Relationship Id="rId58" Type="http://schemas.openxmlformats.org/officeDocument/2006/relationships/pivotCacheDefinition" Target="pivotCache/pivotCacheDefinition27.xml" /><Relationship Id="rId59" Type="http://schemas.openxmlformats.org/officeDocument/2006/relationships/pivotCacheDefinition" Target="pivotCache/pivotCacheDefinition25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connections" Target="connections.xml" /><Relationship Id="rId63" Type="http://schemas.openxmlformats.org/officeDocument/2006/relationships/customXml" Target="../customXml/item1.xml" /><Relationship Id="rId64" Type="http://schemas.openxmlformats.org/officeDocument/2006/relationships/customXml" Target="../customXml/item2.xml" /><Relationship Id="rId65" Type="http://schemas.openxmlformats.org/officeDocument/2006/relationships/customXml" Target="../customXml/item3.xml" /><Relationship Id="rId6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C:\Users\albrechtvladimir\Desktop\&#268;ZU\Albrecht\1.%20&#344;e&#353;en&#233;%20z&#225;le&#382;itosti%20-%20dohromady%20soubory\P&#345;&#237;prava%20V&#344;%20-%20&#250;klid\MCEVII%20s%20FLD%20a%20F&#381;P\Na%20pr&#225;vn&#237;-p&#345;&#237;prava\Budova%20FLD_plochy.xls" TargetMode="External" /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C:\Users\albrechtvladimir\Desktop\&#268;ZU\Albrecht\1.%20&#344;e&#353;en&#233;%20z&#225;le&#382;itosti%20-%20dohromady%20soubory\P&#345;&#237;prava%20V&#344;%20-%20&#250;klid\MCEVII%20s%20FLD%20a%20F&#381;P\Na%20pr&#225;vn&#237;-p&#345;&#237;prava\Budova%20FLD_plochy.xls" TargetMode="External" /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C:\Users\albrechtvladimir\Desktop\&#268;ZU\Albrecht\1.%20&#344;e&#353;en&#233;%20z&#225;le&#382;itosti%20-%20dohromady%20soubory\P&#345;&#237;prava%20V&#344;%20-%20&#250;klid\MCEVII%20s%20FLD%20a%20F&#381;P\Na%20pr&#225;vn&#237;-p&#345;&#237;prava\&#218;klid%20%20-%20v&#253;m&#283;ra,%20F&#381;P,%20MCEVII-pracVA.xlsx" TargetMode="External" /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C:\Users\albrechtvladimir\Desktop\&#268;ZU\Albrecht\1.%20&#344;e&#353;en&#233;%20z&#225;le&#382;itosti%20-%20dohromady%20soubory\P&#345;&#237;prava%20V&#344;%20-%20&#250;klid\MCEVII%20s%20FLD%20a%20F&#381;P\Na%20pr&#225;vn&#237;-p&#345;&#237;prava\&#218;klid%20%20-%20v&#253;m&#283;ra,%20F&#381;P,%20MCEVII-pracVA.xlsx" TargetMode="External" /><Relationship Id="rId1" Type="http://schemas.openxmlformats.org/officeDocument/2006/relationships/pivotCacheRecords" Target="pivotCacheRecords13.xml" /></Relationships>
</file>

<file path=xl/pivotCache/_rels/pivotCacheDefinition14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C:\Users\albrechtvladimir\Desktop\&#268;ZU\Albrecht\1.%20&#344;e&#353;en&#233;%20z&#225;le&#382;itosti%20-%20dohromady%20soubory\P&#345;&#237;prava%20V&#344;%20-%20&#250;klid\MCEVII%20s%20FLD%20a%20F&#381;P\Na%20pr&#225;vn&#237;-p&#345;&#237;prava\&#218;klid%20%20-%20v&#253;m&#283;ra,%20F&#381;P,%20MCEVII-pracVA.xlsx" TargetMode="External" /><Relationship Id="rId1" Type="http://schemas.openxmlformats.org/officeDocument/2006/relationships/pivotCacheRecords" Target="pivotCacheRecords14.xml" /></Relationships>
</file>

<file path=xl/pivotCache/_rels/pivotCacheDefinition15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C:\Users\albrechtvladimir\Desktop\&#268;ZU\Albrecht\1.%20&#344;e&#353;en&#233;%20z&#225;le&#382;itosti%20-%20dohromady%20soubory\P&#345;&#237;prava%20V&#344;%20-%20&#250;klid\MCEVII%20s%20FLD%20a%20F&#381;P\Na%20pr&#225;vn&#237;-p&#345;&#237;prava\&#218;klid%20%20-%20v&#253;m&#283;ra,%20F&#381;P,%20MCEVII-pracVA.xlsx" TargetMode="External" /><Relationship Id="rId1" Type="http://schemas.openxmlformats.org/officeDocument/2006/relationships/pivotCacheRecords" Target="pivotCacheRecords15.xml" /></Relationships>
</file>

<file path=xl/pivotCache/_rels/pivotCacheDefinition1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6.xml" /></Relationships>
</file>

<file path=xl/pivotCache/_rels/pivotCacheDefinition1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7.xml" /></Relationships>
</file>

<file path=xl/pivotCache/_rels/pivotCacheDefinition1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8.xml" /></Relationships>
</file>

<file path=xl/pivotCache/_rels/pivotCacheDefinition1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9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2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0.xml" /></Relationships>
</file>

<file path=xl/pivotCache/_rels/pivotCacheDefinition2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1.xml" /></Relationships>
</file>

<file path=xl/pivotCache/_rels/pivotCacheDefinition2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2.xml" /></Relationships>
</file>

<file path=xl/pivotCache/_rels/pivotCacheDefinition2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3.xml" /></Relationships>
</file>

<file path=xl/pivotCache/_rels/pivotCacheDefinition2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4.xml" /></Relationships>
</file>

<file path=xl/pivotCache/_rels/pivotCacheDefinition2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5.xml" /></Relationships>
</file>

<file path=xl/pivotCache/_rels/pivotCacheDefinition2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6.xml" /></Relationships>
</file>

<file path=xl/pivotCache/_rels/pivotCacheDefinition2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7.xml" /></Relationships>
</file>

<file path=xl/pivotCache/_rels/pivotCacheDefinition2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8.xml" /></Relationships>
</file>

<file path=xl/pivotCache/_rels/pivotCacheDefinition2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9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30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C:\Users\albrechtvladimir\Desktop\&#268;ZU\Albrecht\1.%20&#344;e&#353;en&#233;%20z&#225;le&#382;itosti%20-%20dohromady%20soubory\P&#345;&#237;prava%20V&#344;%20-%20&#250;klid\MCEVII%20s%20FLD%20a%20F&#381;P\Na%20pr&#225;vn&#237;-p&#345;&#237;prava\Kalkula&#269;n&#237;%20list%20&#250;klid%20HT_DP%20pavilonu.xlsx" TargetMode="External" /><Relationship Id="rId1" Type="http://schemas.openxmlformats.org/officeDocument/2006/relationships/pivotCacheRecords" Target="pivotCacheRecords30.xml" /></Relationships>
</file>

<file path=xl/pivotCache/_rels/pivotCacheDefinition3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1.xml" /></Relationships>
</file>

<file path=xl/pivotCache/_rels/pivotCacheDefinition3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2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C:\Users\albrechtvladimir\Desktop\&#268;ZU\Albrecht\1.%20&#344;e&#353;en&#233;%20z&#225;le&#382;itosti%20-%20dohromady%20soubory\P&#345;&#237;prava%20V&#344;%20-%20&#250;klid\MCEVII%20s%20FLD%20a%20F&#381;P\Na%20pr&#225;vn&#237;-p&#345;&#237;prava\Budova%20FLD_plochy.xls" TargetMode="External" /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C:\Users\albrechtvladimir\Desktop\&#268;ZU\Albrecht\1.%20&#344;e&#353;en&#233;%20z&#225;le&#382;itosti%20-%20dohromady%20soubory\P&#345;&#237;prava%20V&#344;%20-%20&#250;klid\MCEVII%20s%20FLD%20a%20F&#381;P\Na%20pr&#225;vn&#237;-p&#345;&#237;prava\Budova%20FLD_plochy.xls" TargetMode="External" /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C:\Users\albrechtvladimir\Desktop\&#268;ZU\Albrecht\1.%20&#344;e&#353;en&#233;%20z&#225;le&#382;itosti%20-%20dohromady%20soubory\P&#345;&#237;prava%20V&#344;%20-%20&#250;klid\MCEVII%20s%20FLD%20a%20F&#381;P\Na%20pr&#225;vn&#237;-p&#345;&#237;prava\Budova%20FLD_plochy.xls" TargetMode="External" /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47" refreshedBy="Albrecht Vladimír" refreshedVersion="6">
  <cacheSource type="worksheet">
    <worksheetSource ref="A4:H51" sheet="1NP-FAPPZ"/>
  </cacheSource>
  <cacheFields count="8">
    <cacheField name="označení" numFmtId="49">
      <sharedItems containsMixedTypes="1" containsNumber="1" containsInteger="1" count="0"/>
    </cacheField>
    <cacheField name="název místnosti">
      <sharedItems containsMixedTypes="0" count="33">
        <s v="HALA"/>
        <s v="SCHODIŠTĚ"/>
        <s v="HYGIENA ŽENY PŘEDSÍŇ"/>
        <s v="WC ŽENY"/>
        <s v="SPRCHA ŽENY"/>
        <s v="WC INVALIDÉ"/>
        <s v="WC ŽENY PŘEDSÍŇ"/>
        <s v="HYGIENA MUŽI PŘEDSÍŇ"/>
        <s v="WC MUŽI"/>
        <s v="SPRCHA MUŽI"/>
        <s v="ÚKLIDOVÁ MÍSTNOST"/>
        <s v="WC MUŽI PŘEDSÍŇ"/>
        <s v="LABORATOŘ ROSTLINNÉHO MAT."/>
        <s v="SKLAD"/>
        <s v="LABORATOŘ MYKOLOGIE"/>
        <s v="LABORATOŘ ROSTLINNÝCH EXPLANÁTŮ"/>
        <s v="KULTIVAČNÍ MÍSTNOST"/>
        <s v="CHODBA"/>
        <s v="UČEBNA"/>
        <s v="PŘÍPRAVNA"/>
        <s v="LABORATOŘ"/>
        <s v="LABORATOŘ VÝUKOVÁ"/>
        <s v="CVIČEBNA + LABORATOŘ"/>
        <s v="LABORATOŘ PERSONÁLNÍ"/>
        <s v="LAB. ZKOUŠENÍ JAKOSTI OBILOVIN"/>
        <s v="LABORATOŘ CENTRA POKROČILÝCH ZEMĚDĚLSKÝCH ANALÝZ"/>
        <s v="LABORATOŘ SEMENÁŘSKÁ"/>
        <s v="LABORATOŘ ANALYTICKÁ"/>
        <s v="LABORAOTOŘ ZOBRAZOVACÍCH METOD"/>
        <s v="CVIČEBNA"/>
        <s v="MÍSTNOST PRO CHLADÍCÍ BOXY"/>
        <s v="KOLÁRNA"/>
        <s v="ROZVODNA"/>
      </sharedItems>
    </cacheField>
    <cacheField name="plocha [m2]" numFmtId="4">
      <sharedItems containsSemiMixedTypes="0" containsString="0" containsMixedTypes="0" containsNumber="1" containsInteger="1" count="0"/>
    </cacheField>
    <cacheField name="světlá výška  [mm]">
      <sharedItems containsMixedTypes="1" containsNumber="1" containsInteger="1" count="0"/>
    </cacheField>
    <cacheField name="druh podlahy">
      <sharedItems containsMixedTypes="0" count="3">
        <s v="keramická dlažba"/>
        <s v="PVC"/>
        <s v="PVC elektrovodivé"/>
      </sharedItems>
    </cacheField>
    <cacheField name="ozn. skl. podlahy">
      <sharedItems containsMixedTypes="0" count="0"/>
    </cacheField>
    <cacheField name="povrch stěn">
      <sharedItems containsMixedTypes="0" count="0"/>
    </cacheField>
    <cacheField name="povrch stropu">
      <sharedItems containsBlank="1" containsMixedTypes="0" count="0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ajer Martin" refreshedDate="44053.705577083332" createdVersion="1" refreshedVersion="4" recordCount="70" xr:uid="{00000000-000A-0000-FFFF-FFFF09000000}">
  <cacheSource type="worksheet">
    <worksheetSource ref="A2:G72" sheet="3.np" r:id="rId2"/>
  </cacheSource>
  <cacheFields count="7">
    <cacheField name="č.místnosti" numFmtId="0">
      <sharedItems/>
    </cacheField>
    <cacheField name="č.místnosti2" numFmtId="0">
      <sharedItems containsBlank="1"/>
    </cacheField>
    <cacheField name="užití" numFmtId="0">
      <sharedItems count="15">
        <s v="Posluchárna"/>
        <s v="Chodba"/>
        <s v="Instalační prostor"/>
        <s v="Kancelář"/>
        <s v="Schodiště"/>
        <s v="Výtah"/>
        <s v="nepoužité č.m."/>
        <s v="Umývárna+WC muži"/>
        <s v="Umývárna+WC ženy"/>
        <s v="spojena s 311"/>
        <s v="Učebna"/>
        <s v="WC"/>
        <s v="Úklidová komora"/>
        <s v="Laboratoř"/>
        <s v="Kabinet"/>
      </sharedItems>
    </cacheField>
    <cacheField name="Katedra" numFmtId="0">
      <sharedItems containsBlank="1"/>
    </cacheField>
    <cacheField name="plocha (m2)" numFmtId="0">
      <sharedItems containsString="0" containsBlank="1" containsNumber="1" minValue="0.8" maxValue="97.6"/>
    </cacheField>
    <cacheField name="povrch podlahy" numFmtId="0">
      <sharedItems containsBlank="1"/>
    </cacheField>
    <cacheField name="povrch stě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ajer Martin" refreshedDate="44053.705008680554" createdVersion="1" refreshedVersion="4" recordCount="12" xr:uid="{00000000-000A-0000-FFFF-FFFF0A000000}">
  <cacheSource type="worksheet">
    <worksheetSource ref="A2:G14" sheet="4.np" r:id="rId2"/>
  </cacheSource>
  <cacheFields count="7">
    <cacheField name="č.místnosti" numFmtId="0">
      <sharedItems/>
    </cacheField>
    <cacheField name="č.místnosti2" numFmtId="0">
      <sharedItems containsBlank="1"/>
    </cacheField>
    <cacheField name="užití" numFmtId="0">
      <sharedItems count="8">
        <s v="Schodiště"/>
        <s v="Chodba"/>
        <s v="Kotelna"/>
        <s v="Rozvodna"/>
        <s v="Sklad"/>
        <s v="Strojovna výtahů"/>
        <s v="TELECOM"/>
        <s v="Kancelář"/>
      </sharedItems>
    </cacheField>
    <cacheField name="katedra" numFmtId="0">
      <sharedItems containsBlank="1"/>
    </cacheField>
    <cacheField name="plocha (m2)" numFmtId="0">
      <sharedItems containsSemiMixedTypes="0" containsString="0" containsNumber="1" minValue="1.8" maxValue="148.80000000000001"/>
    </cacheField>
    <cacheField name="povrch podlahy" numFmtId="0">
      <sharedItems count="4">
        <s v="kamenná dl."/>
        <s v="teracová dl."/>
        <s v="beton"/>
        <s v="PVC"/>
      </sharedItems>
    </cacheField>
    <cacheField name="Úkli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brecht Vladimír" refreshedDate="44070.549850810188" createdVersion="6" refreshedVersion="6" minRefreshableVersion="3" recordCount="10" xr:uid="{00000000-000A-0000-FFFF-FFFF0B000000}">
  <cacheSource type="worksheet">
    <worksheetSource ref="A2:R12" sheet="FLD1np" r:id="rId2"/>
  </cacheSource>
  <cacheFields count="18">
    <cacheField name="Kód místnosti" numFmtId="49">
      <sharedItems/>
    </cacheField>
    <cacheField name="Číslo místnosti" numFmtId="49">
      <sharedItems/>
    </cacheField>
    <cacheField name="Plocha (m2)" numFmtId="0">
      <sharedItems containsSemiMixedTypes="0" containsString="0" containsNumber="1" minValue="8.9" maxValue="31.5"/>
    </cacheField>
    <cacheField name="Počet osob" numFmtId="0">
      <sharedItems containsString="0" containsBlank="1" containsNumber="1" containsInteger="1" minValue="1" maxValue="8"/>
    </cacheField>
    <cacheField name="Výška (m)" numFmtId="0">
      <sharedItems containsSemiMixedTypes="0" containsString="0" containsNumber="1" minValue="2.92" maxValue="2.96"/>
    </cacheField>
    <cacheField name="Účel místnosti" numFmtId="49">
      <sharedItems count="1">
        <s v="Kancelář"/>
      </sharedItems>
    </cacheField>
    <cacheField name="Zařazení místnosti" numFmtId="0">
      <sharedItems containsNonDate="0" containsString="0" containsBlank="1"/>
    </cacheField>
    <cacheField name="Povrch stěn" numFmtId="0">
      <sharedItems containsNonDate="0" containsString="0" containsBlank="1"/>
    </cacheField>
    <cacheField name="Povrch podlahy" numFmtId="49">
      <sharedItems count="2">
        <s v="koberec"/>
        <s v="pvc"/>
      </sharedItems>
    </cacheField>
    <cacheField name="Povrch stropu" numFmtId="49">
      <sharedItems/>
    </cacheField>
    <cacheField name="Číslo dveří" numFmtId="49">
      <sharedItems/>
    </cacheField>
    <cacheField name="Podlaží" numFmtId="49">
      <sharedItems/>
    </cacheField>
    <cacheField name="Stavba" numFmtId="49">
      <sharedItems/>
    </cacheField>
    <cacheField name="Název stavby" numFmtId="49">
      <sharedItems/>
    </cacheField>
    <cacheField name="Č.p." numFmtId="0">
      <sharedItems containsNonDate="0" containsString="0" containsBlank="1"/>
    </cacheField>
    <cacheField name="Ulice" numFmtId="0">
      <sharedItems containsNonDate="0" containsString="0" containsBlank="1"/>
    </cacheField>
    <cacheField name="Kapacita" numFmtId="0">
      <sharedItems containsNonDate="0" containsString="0" containsBlank="1"/>
    </cacheField>
    <cacheField name="Číslo podlaží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brecht Vladimír" refreshedDate="44070.548584259261" createdVersion="6" refreshedVersion="6" minRefreshableVersion="3" recordCount="39" xr:uid="{00000000-000A-0000-FFFF-FFFF0C000000}">
  <cacheSource type="worksheet">
    <worksheetSource ref="A2:Q41" sheet="MCEV2np" r:id="rId2"/>
  </cacheSource>
  <cacheFields count="17">
    <cacheField name="Kód místnosti" numFmtId="49">
      <sharedItems/>
    </cacheField>
    <cacheField name="Plocha (m2)" numFmtId="0">
      <sharedItems containsString="0" containsBlank="1" containsNumber="1" minValue="1.5" maxValue="398.16"/>
    </cacheField>
    <cacheField name="Počet osob" numFmtId="0">
      <sharedItems containsString="0" containsBlank="1" containsNumber="1" containsInteger="1" minValue="1" maxValue="1"/>
    </cacheField>
    <cacheField name="Výška (m)" numFmtId="0">
      <sharedItems containsNonDate="0" containsString="0" containsBlank="1"/>
    </cacheField>
    <cacheField name="Účel místnosti" numFmtId="49">
      <sharedItems count="28">
        <s v="hala"/>
        <s v="schodiště"/>
        <s v="SPRCHA ŽENY PŘEDSÍŇ"/>
        <s v="sprcha ženy"/>
        <s v="SPRCHA ŽENY WC"/>
        <s v="wc invalidé"/>
        <s v="wc ženy předsíň"/>
        <s v="WC ženy"/>
        <s v="SPRCHA MUŽI PŘEDSÍŇ"/>
        <s v="sprcha muži"/>
        <s v="SPRCHA MUŽI WC"/>
        <s v="ÚKLIDOVÁ MÍSNOST"/>
        <s v="WC MUŽI PŘEDSÍŇ"/>
        <s v="WC muži"/>
        <s v="sklad"/>
        <s v="LABORATOŘ HYDROANALYTICKÁ"/>
        <s v="chodba"/>
        <s v="učebna"/>
        <s v="šatna"/>
        <s v="Čajová kuchyňka"/>
        <s v="Zasedací místnost"/>
        <s v="NEOBSAZENO"/>
        <s v="přípravna"/>
        <s v="LABORATOŘ ČISTÁ PŘÍPRAVA"/>
        <s v="LABOR. IZOTOPOVÉ ANALÝZY"/>
        <s v="laboratoř       "/>
        <s v="rozvodna"/>
        <s v="studovna"/>
      </sharedItems>
    </cacheField>
    <cacheField name="Zařazení místnosti" numFmtId="0">
      <sharedItems containsNonDate="0" containsString="0" containsBlank="1"/>
    </cacheField>
    <cacheField name="Povrch stěn" numFmtId="0">
      <sharedItems containsNonDate="0" containsString="0" containsBlank="1"/>
    </cacheField>
    <cacheField name="Povrch podlahy" numFmtId="0">
      <sharedItems containsNonDate="0" containsString="0" containsBlank="1" count="1">
        <m/>
      </sharedItems>
    </cacheField>
    <cacheField name="Povrch stropu" numFmtId="0">
      <sharedItems containsBlank="1"/>
    </cacheField>
    <cacheField name="Číslo dveří" numFmtId="0">
      <sharedItems containsNonDate="0" containsString="0" containsBlank="1"/>
    </cacheField>
    <cacheField name="Podlaží" numFmtId="49">
      <sharedItems/>
    </cacheField>
    <cacheField name="Stavba" numFmtId="49">
      <sharedItems/>
    </cacheField>
    <cacheField name="Název stavby" numFmtId="49">
      <sharedItems/>
    </cacheField>
    <cacheField name="Č.p." numFmtId="49">
      <sharedItems/>
    </cacheField>
    <cacheField name="Ulice" numFmtId="0">
      <sharedItems containsNonDate="0" containsString="0" containsBlank="1"/>
    </cacheField>
    <cacheField name="Kapacita" numFmtId="0">
      <sharedItems containsNonDate="0" containsString="0" containsBlank="1"/>
    </cacheField>
    <cacheField name="Číslo podlaží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brecht Vladimír" refreshedDate="44070.547517013889" createdVersion="6" refreshedVersion="6" minRefreshableVersion="3" recordCount="61" xr:uid="{00000000-000A-0000-FFFF-FFFF0D000000}">
  <cacheSource type="worksheet">
    <worksheetSource ref="A2:R63" sheet="MCEV3np" r:id="rId2"/>
  </cacheSource>
  <cacheFields count="18">
    <cacheField name="Kód místnosti" numFmtId="49">
      <sharedItems/>
    </cacheField>
    <cacheField name="Číslo místnosti" numFmtId="49">
      <sharedItems/>
    </cacheField>
    <cacheField name="Plocha (m2)" numFmtId="0">
      <sharedItems containsString="0" containsBlank="1" containsNumber="1" minValue="1.35" maxValue="128.44999999999999"/>
    </cacheField>
    <cacheField name="Počet osob" numFmtId="0">
      <sharedItems containsNonDate="0" containsString="0" containsBlank="1"/>
    </cacheField>
    <cacheField name="Výška (m)" numFmtId="0">
      <sharedItems containsNonDate="0" containsString="0" containsBlank="1"/>
    </cacheField>
    <cacheField name="Účel místnosti" numFmtId="49">
      <sharedItems count="22">
        <s v="hala"/>
        <s v="schodiště"/>
        <s v="wc invalidé"/>
        <s v="NEOBSAZENO"/>
        <s v="wc ženy předsíň"/>
        <s v="sprcha ženy"/>
        <s v="WC ženy"/>
        <s v="ÚKLIDOVÁ MÍSNOST"/>
        <s v="WC MUŽI PŘEDSÍŇ"/>
        <s v="WC muži"/>
        <s v="sprcha muži"/>
        <s v="LABORATOŘ PEVNÝCH MATRIC"/>
        <s v="LABORATOŘ HYDROBIOLOGICKÁ"/>
        <s v="pracovna"/>
        <s v="chodba"/>
        <s v="PRACOVNA VEDENÍ"/>
        <s v="sekretariát"/>
        <s v="studovna"/>
        <s v="ZASEDACÍ MÍSNOST"/>
        <s v="zasedací místnost"/>
        <s v="Čajová kuchyňka"/>
        <s v="rozvodna"/>
      </sharedItems>
    </cacheField>
    <cacheField name="Zařazení místnosti" numFmtId="0">
      <sharedItems containsNonDate="0" containsString="0" containsBlank="1"/>
    </cacheField>
    <cacheField name="Povrch stěn" numFmtId="0">
      <sharedItems containsNonDate="0" containsString="0" containsBlank="1"/>
    </cacheField>
    <cacheField name="Povrch podlahy" numFmtId="0">
      <sharedItems containsNonDate="0" containsString="0" containsBlank="1" count="1">
        <m/>
      </sharedItems>
    </cacheField>
    <cacheField name="Povrch stropu" numFmtId="0">
      <sharedItems containsNonDate="0" containsString="0" containsBlank="1"/>
    </cacheField>
    <cacheField name="Číslo dveří" numFmtId="49">
      <sharedItems/>
    </cacheField>
    <cacheField name="Podlaží" numFmtId="49">
      <sharedItems/>
    </cacheField>
    <cacheField name="Stavba" numFmtId="49">
      <sharedItems/>
    </cacheField>
    <cacheField name="Název stavby" numFmtId="49">
      <sharedItems/>
    </cacheField>
    <cacheField name="Č.p." numFmtId="0">
      <sharedItems containsNonDate="0" containsString="0" containsBlank="1"/>
    </cacheField>
    <cacheField name="Ulice" numFmtId="0">
      <sharedItems containsNonDate="0" containsString="0" containsBlank="1"/>
    </cacheField>
    <cacheField name="Kapacita" numFmtId="0">
      <sharedItems containsNonDate="0" containsString="0" containsBlank="1"/>
    </cacheField>
    <cacheField name="Číslo podlaží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brecht Vladimír" refreshedDate="44070.526305208332" createdVersion="6" refreshedVersion="6" minRefreshableVersion="3" recordCount="58" xr:uid="{00000000-000A-0000-FFFF-FFFF0E000000}">
  <cacheSource type="worksheet">
    <worksheetSource ref="A2:Q60" sheet="MCEV4np" r:id="rId2"/>
  </cacheSource>
  <cacheFields count="17">
    <cacheField name="Kód místnosti" numFmtId="49">
      <sharedItems/>
    </cacheField>
    <cacheField name="Plocha (m2)" numFmtId="0">
      <sharedItems containsString="0" containsBlank="1" containsNumber="1" minValue="1.35" maxValue="128.44999999999999"/>
    </cacheField>
    <cacheField name="Počet osob" numFmtId="0">
      <sharedItems containsNonDate="0" containsString="0" containsBlank="1"/>
    </cacheField>
    <cacheField name="Výška (m)" numFmtId="0">
      <sharedItems containsNonDate="0" containsString="0" containsBlank="1"/>
    </cacheField>
    <cacheField name="Účel místnosti" numFmtId="49">
      <sharedItems count="20">
        <s v="hala"/>
        <s v="schodiště"/>
        <s v="wc invalidé"/>
        <s v="NEOBSAZENO"/>
        <s v="wc ženy předsíň"/>
        <s v="sprcha ženy"/>
        <s v="WC ženy"/>
        <s v="ÚKLIDOVÁ MÍSNOST"/>
        <s v="WC MUŽI PŘEDSÍŇ"/>
        <s v="WC muži"/>
        <s v="sprcha muži"/>
        <s v="LABORATOŘ EKOFYZIOLOGICKÁ"/>
        <s v="laboratoř       "/>
        <s v="pracovna"/>
        <s v="chodba"/>
        <s v="PRACOVNA VEDENÍ"/>
        <s v="sekretariát"/>
        <s v="studovna"/>
        <s v="Čajová kuchyňka"/>
        <s v="rozvodna"/>
      </sharedItems>
    </cacheField>
    <cacheField name="Zařazení místnosti" numFmtId="0">
      <sharedItems containsNonDate="0" containsString="0" containsBlank="1"/>
    </cacheField>
    <cacheField name="Povrch stěn" numFmtId="0">
      <sharedItems containsNonDate="0" containsString="0" containsBlank="1"/>
    </cacheField>
    <cacheField name="Povrch podlahy" numFmtId="0">
      <sharedItems containsNonDate="0" containsString="0" containsBlank="1" count="1">
        <m/>
      </sharedItems>
    </cacheField>
    <cacheField name="Povrch stropu" numFmtId="0">
      <sharedItems containsNonDate="0" containsString="0" containsBlank="1"/>
    </cacheField>
    <cacheField name="Číslo dveří" numFmtId="49">
      <sharedItems/>
    </cacheField>
    <cacheField name="Podlaží" numFmtId="49">
      <sharedItems/>
    </cacheField>
    <cacheField name="Stavba" numFmtId="49">
      <sharedItems/>
    </cacheField>
    <cacheField name="Název stavby" numFmtId="49">
      <sharedItems/>
    </cacheField>
    <cacheField name="Č.p." numFmtId="0">
      <sharedItems containsNonDate="0" containsString="0" containsBlank="1"/>
    </cacheField>
    <cacheField name="Ulice" numFmtId="0">
      <sharedItems containsNonDate="0" containsString="0" containsBlank="1"/>
    </cacheField>
    <cacheField name="Kapacita" numFmtId="0">
      <sharedItems containsNonDate="0" containsString="0" containsBlank="1"/>
    </cacheField>
    <cacheField name="Číslo podlaží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createdVersion="6" recordCount="37" refreshedBy="Albrecht Vladimír" refreshedVersion="6">
  <cacheSource type="worksheet">
    <worksheetSource ref="A2:G39" sheet="FŽP1pp"/>
  </cacheSource>
  <cacheFields count="7">
    <cacheField name="č.místnosti" numFmtId="49">
      <sharedItems containsMixedTypes="0" count="0"/>
    </cacheField>
    <cacheField name="užití">
      <sharedItems containsMixedTypes="0" count="17">
        <s v="schodiště"/>
        <s v="výtah"/>
        <s v="chodba"/>
        <s v="zádveří"/>
        <s v="vstupní prostor"/>
        <s v="předsíň"/>
        <s v="laboratoř"/>
        <s v="kancelář"/>
        <s v="rozvodna"/>
        <s v="pitevna"/>
        <s v="umývárna, wc"/>
        <s v="učebna"/>
        <s v="úklid"/>
        <s v="wc"/>
        <s v="bufet"/>
        <s v="sklad"/>
        <s v="bufet-zázemí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 numFmtId="2">
      <sharedItems containsString="0" containsBlank="1" containsMixedTypes="0" containsNumber="1" containsInteger="1" count="0"/>
    </cacheField>
    <cacheField name="povrch podlahy">
      <sharedItems containsBlank="1" containsMixedTypes="0" count="6">
        <s v="keram.dl."/>
        <m/>
        <s v="litá podl."/>
        <s v="rohož"/>
        <s v="pvc"/>
        <s v="pvc, keram.dl."/>
      </sharedItems>
    </cacheField>
    <cacheField name="povrch stěn">
      <sharedItems containsBlank="1" containsMixedTypes="0" count="0"/>
    </cacheField>
    <cacheField name="povrch stropu">
      <sharedItems containsString="0" containsBlank="1" containsMixedTypes="1" count="0"/>
    </cacheField>
  </cacheFields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r:id="rId1" createdVersion="6" recordCount="18" refreshedBy="Albrecht Vladimír" refreshedVersion="6">
  <cacheSource type="worksheet">
    <worksheetSource ref="A2:G20" sheet="FŽP1np"/>
  </cacheSource>
  <cacheFields count="7">
    <cacheField name="č.místnosti">
      <sharedItems containsMixedTypes="1" containsNumber="1" containsInteger="1" count="0"/>
    </cacheField>
    <cacheField name="užití">
      <sharedItems containsMixedTypes="0" count="9">
        <s v="schodiště"/>
        <s v="chodba"/>
        <s v="terasa"/>
        <s v="výtah"/>
        <s v="posluchárna"/>
        <s v="wc"/>
        <s v="rozvodna"/>
        <s v="učebna"/>
        <s v="úklid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>
      <sharedItems containsBlank="1" containsMixedTypes="1" containsNumber="1" containsInteger="1" count="0"/>
    </cacheField>
    <cacheField name="povrch podlahy">
      <sharedItems containsBlank="1" containsMixedTypes="0" count="5">
        <s v="teracová dl."/>
        <s v="pvc"/>
        <s v="betonová dl."/>
        <m/>
        <s v="keram.dl."/>
      </sharedItems>
    </cacheField>
    <cacheField name="povrch stěn">
      <sharedItems containsBlank="1" containsMixedTypes="0" count="0"/>
    </cacheField>
    <cacheField name="povrch stropu">
      <sharedItems containsBlank="1" containsMixedTypes="0" count="0"/>
    </cacheField>
  </cacheFields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r:id="rId1" createdVersion="6" recordCount="32" refreshedBy="Albrecht Vladimír" refreshedVersion="6">
  <cacheSource type="worksheet">
    <worksheetSource ref="A2:G34" sheet="FŽP2np"/>
  </cacheSource>
  <cacheFields count="7">
    <cacheField name="č.místnosti">
      <sharedItems containsMixedTypes="1" containsNumber="1" containsInteger="1" count="0"/>
    </cacheField>
    <cacheField name="užití">
      <sharedItems containsMixedTypes="0" count="16">
        <s v="schodiště"/>
        <s v="chodba"/>
        <s v="výtah"/>
        <s v="pracovna děkana"/>
        <s v="sekretariát děkana a tajemníka"/>
        <s v="pracovna tajemníka"/>
        <s v="kancelář"/>
        <s v="seminární místnost"/>
        <s v="úklid"/>
        <s v="sklad"/>
        <s v="PC učebna"/>
        <s v="wc"/>
        <s v="rozvodna"/>
        <s v="zasedací místnost"/>
        <s v="kuchyňka"/>
        <s v="pracovna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 numFmtId="2">
      <sharedItems containsString="0" containsBlank="1" containsMixedTypes="0" containsNumber="1" containsInteger="1" count="0"/>
    </cacheField>
    <cacheField name="povrch podlahy">
      <sharedItems containsBlank="1" containsMixedTypes="0" count="5">
        <s v="teracová dlažba"/>
        <s v="pvc"/>
        <m/>
        <s v="koberec"/>
        <s v="keram.dl."/>
      </sharedItems>
    </cacheField>
    <cacheField name="povrch stěn">
      <sharedItems containsBlank="1" containsMixedTypes="0" count="0"/>
    </cacheField>
    <cacheField name="povrch stropu">
      <sharedItems containsBlank="1" containsMixedTypes="0" count="0"/>
    </cacheField>
  </cacheFields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r:id="rId1" createdVersion="6" recordCount="40" refreshedBy="Albrecht Vladimír" refreshedVersion="6">
  <cacheSource type="worksheet">
    <worksheetSource ref="A2:G42" sheet="FŽP3np"/>
  </cacheSource>
  <cacheFields count="7">
    <cacheField name="č.místnosti">
      <sharedItems containsMixedTypes="1" containsNumber="1" containsInteger="1" count="0"/>
    </cacheField>
    <cacheField name="užití">
      <sharedItems containsMixedTypes="0" count="10">
        <s v="schodiště"/>
        <s v="chodba"/>
        <s v="výtah"/>
        <s v="pracovna"/>
        <s v="úklid"/>
        <s v="sklad"/>
        <s v="wc"/>
        <s v="rozvodna"/>
        <s v="seminární místnost"/>
        <s v="kuchyňka"/>
      </sharedItems>
    </cacheField>
    <cacheField name="plocha (m2)" numFmtId="165">
      <sharedItems containsSemiMixedTypes="0" containsString="0" containsMixedTypes="0" containsNumber="1" containsInteger="1" count="0"/>
    </cacheField>
    <cacheField name="výška(m)" numFmtId="2">
      <sharedItems containsBlank="1" containsMixedTypes="1" containsNumber="1" containsInteger="1" count="0"/>
    </cacheField>
    <cacheField name="povrch podlahy">
      <sharedItems containsBlank="1" containsMixedTypes="0" count="5">
        <s v="teracová dl."/>
        <s v="pvc"/>
        <m/>
        <s v="koberec"/>
        <s v="keram.dl."/>
      </sharedItems>
    </cacheField>
    <cacheField name="povrch stěn">
      <sharedItems containsBlank="1" containsMixedTypes="0" count="0"/>
    </cacheField>
    <cacheField name="povrch stropu">
      <sharedItems containsString="0" containsBlank="1" containsMixedTypes="1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6" recordCount="57" refreshedBy="Albrecht Vladimír" refreshedVersion="6">
  <cacheSource type="worksheet">
    <worksheetSource ref="A4:H61" sheet="5NP-FAPPZ"/>
  </cacheSource>
  <cacheFields count="8">
    <cacheField name="označení" numFmtId="49">
      <sharedItems containsMixedTypes="0" count="0"/>
    </cacheField>
    <cacheField name="název místnosti">
      <sharedItems containsMixedTypes="0" count="25">
        <s v="HALA"/>
        <s v="SCHODIŠTĚ"/>
        <s v="WC INVALIDÉ"/>
        <s v="NEOBSAZENO"/>
        <s v="WC ŽENY PŘEDSÍŇ"/>
        <s v="SPRCHA ŽENY"/>
        <s v="WC ŽENY"/>
        <s v="ÚKLIDOVÁ MÍSTNOST"/>
        <s v="WC MUŽI PŘEDSÍŇ"/>
        <s v="WC MUŽI"/>
        <s v="SPRCHA MUŽI"/>
        <s v="LABORTOŘ MIKROBIOLOGICKÁ"/>
        <s v="LABORATOŘ ANALYTICKÁ"/>
        <s v="MILKOSCAN"/>
        <s v="CHODBA"/>
        <s v="PRACOVNA VEDENÍ"/>
        <s v="SEKRETARIÁT"/>
        <s v="PRACOVNA"/>
        <s v="ZASEDACÍ MÍSTNOST"/>
        <s v="KNIHOVNA"/>
        <s v="LABORATOŘ"/>
        <s v="ČAJOVÁ KUCHYŇKA"/>
        <s v="ROZVODNA"/>
        <s v="ŠATNA"/>
        <s v="STUDOVNA"/>
      </sharedItems>
    </cacheField>
    <cacheField name="plocha [m2]" numFmtId="4">
      <sharedItems containsMixedTypes="1" containsNumber="1" containsInteger="1" count="0"/>
    </cacheField>
    <cacheField name="světlá výška  [mm]">
      <sharedItems containsMixedTypes="1" containsNumber="1" containsInteger="1" count="0"/>
    </cacheField>
    <cacheField name="druh podlahy">
      <sharedItems containsMixedTypes="0" count="6">
        <s v="keramická dlažba"/>
        <s v="-"/>
        <s v="PVC"/>
        <s v="koberec"/>
        <s v="PVC elektrovodivé"/>
        <s v="dřevěná podlaha"/>
      </sharedItems>
    </cacheField>
    <cacheField name="ozn. skl. podlahy">
      <sharedItems containsMixedTypes="0" count="0"/>
    </cacheField>
    <cacheField name="povrch stěn">
      <sharedItems containsMixedTypes="0" count="0"/>
    </cacheField>
    <cacheField name="povrch stropu">
      <sharedItems containsMixedTypes="0" count="0"/>
    </cacheField>
  </cacheFields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r:id="rId1" createdVersion="6" recordCount="39" refreshedBy="Albrecht Vladimír" refreshedVersion="6">
  <cacheSource type="worksheet">
    <worksheetSource ref="A2:Q41" sheet="MCEV2npFŽP"/>
  </cacheSource>
  <cacheFields count="17">
    <cacheField name="Kód místnosti" numFmtId="49">
      <sharedItems containsMixedTypes="0" count="0"/>
    </cacheField>
    <cacheField name="Plocha (m2)">
      <sharedItems containsString="0" containsBlank="1" containsMixedTypes="0" containsNumber="1" containsInteger="1" count="0"/>
    </cacheField>
    <cacheField name="Počet osob">
      <sharedItems containsString="0" containsBlank="1" containsMixedTypes="0" containsNumber="1" containsInteger="1" count="0"/>
    </cacheField>
    <cacheField name="Výška (m)">
      <sharedItems containsString="0" containsBlank="1" containsMixedTypes="1" count="0"/>
    </cacheField>
    <cacheField name="Účel místnosti" numFmtId="49">
      <sharedItems containsMixedTypes="0" count="28">
        <s v="hala"/>
        <s v="schodiště"/>
        <s v="SPRCHA ŽENY PŘEDSÍŇ"/>
        <s v="sprcha ženy"/>
        <s v="SPRCHA ŽENY WC"/>
        <s v="wc invalidé"/>
        <s v="wc ženy předsíň"/>
        <s v="WC ženy"/>
        <s v="SPRCHA MUŽI PŘEDSÍŇ"/>
        <s v="sprcha muži"/>
        <s v="SPRCHA MUŽI WC"/>
        <s v="ÚKLIDOVÁ MÍSNOST"/>
        <s v="WC MUŽI PŘEDSÍŇ"/>
        <s v="WC muži"/>
        <s v="sklad"/>
        <s v="LABORATOŘ HYDROANALYTICKÁ"/>
        <s v="chodba"/>
        <s v="učebna"/>
        <s v="šatna"/>
        <s v="Čajová kuchyňka"/>
        <s v="Zasedací místnost"/>
        <s v="NEOBSAZENO"/>
        <s v="přípravna"/>
        <s v="LABORATOŘ ČISTÁ PŘÍPRAVA"/>
        <s v="LABOR. IZOTOPOVÉ ANALÝZY"/>
        <s v="laboratoř       "/>
        <s v="rozvodna"/>
        <s v="studovna"/>
      </sharedItems>
    </cacheField>
    <cacheField name="Zařazení místnosti">
      <sharedItems containsString="0" containsBlank="1" containsMixedTypes="1" count="0"/>
    </cacheField>
    <cacheField name="Povrch stěn">
      <sharedItems containsString="0" containsBlank="1" containsMixedTypes="1" count="0"/>
    </cacheField>
    <cacheField name="Povrch podlahy">
      <sharedItems containsString="0" containsBlank="1" containsMixedTypes="1" count="0"/>
    </cacheField>
    <cacheField name="Povrch stropu">
      <sharedItems containsBlank="1" containsMixedTypes="0" count="0"/>
    </cacheField>
    <cacheField name="Číslo dveří">
      <sharedItems containsString="0" containsBlank="1" containsMixedTypes="1" count="0"/>
    </cacheField>
    <cacheField name="Podlaží" numFmtId="49">
      <sharedItems containsMixedTypes="0" count="0"/>
    </cacheField>
    <cacheField name="Stavba" numFmtId="49">
      <sharedItems containsMixedTypes="0" count="0"/>
    </cacheField>
    <cacheField name="Název stavby" numFmtId="49">
      <sharedItems containsMixedTypes="0" count="0"/>
    </cacheField>
    <cacheField name="Č.p." numFmtId="49">
      <sharedItems containsMixedTypes="0" count="0"/>
    </cacheField>
    <cacheField name="Ulice">
      <sharedItems containsString="0" containsBlank="1" containsMixedTypes="1" count="0"/>
    </cacheField>
    <cacheField name="Kapacita">
      <sharedItems containsString="0" containsBlank="1" containsMixedTypes="1" count="0"/>
    </cacheField>
    <cacheField name="Číslo podlaží" numFmtId="49">
      <sharedItems containsMixedTypes="0" count="0"/>
    </cacheField>
  </cacheFields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r:id="rId1" createdVersion="6" recordCount="61" refreshedBy="Albrecht Vladimír" refreshedVersion="6">
  <cacheSource type="worksheet">
    <worksheetSource ref="A2:R63" sheet="MCEV3npFŽP"/>
  </cacheSource>
  <cacheFields count="18">
    <cacheField name="Kód místnosti" numFmtId="49">
      <sharedItems containsMixedTypes="0" count="0"/>
    </cacheField>
    <cacheField name="Číslo místnosti" numFmtId="49">
      <sharedItems containsMixedTypes="0" count="0"/>
    </cacheField>
    <cacheField name="Plocha (m2)">
      <sharedItems containsString="0" containsBlank="1" containsMixedTypes="0" containsNumber="1" containsInteger="1" count="0"/>
    </cacheField>
    <cacheField name="Počet osob">
      <sharedItems containsString="0" containsBlank="1" containsMixedTypes="1" count="0"/>
    </cacheField>
    <cacheField name="Výška (m)">
      <sharedItems containsString="0" containsBlank="1" containsMixedTypes="1" count="0"/>
    </cacheField>
    <cacheField name="Účel místnosti" numFmtId="49">
      <sharedItems containsMixedTypes="0" count="22">
        <s v="hala"/>
        <s v="schodiště"/>
        <s v="wc invalidé"/>
        <s v="NEOBSAZENO"/>
        <s v="wc ženy předsíň"/>
        <s v="sprcha ženy"/>
        <s v="WC ženy"/>
        <s v="ÚKLIDOVÁ MÍSNOST"/>
        <s v="WC MUŽI PŘEDSÍŇ"/>
        <s v="WC muži"/>
        <s v="sprcha muži"/>
        <s v="LABORATOŘ PEVNÝCH MATRIC"/>
        <s v="LABORATOŘ HYDROBIOLOGICKÁ"/>
        <s v="pracovna"/>
        <s v="chodba"/>
        <s v="PRACOVNA VEDENÍ"/>
        <s v="sekretariát"/>
        <s v="studovna"/>
        <s v="ZASEDACÍ MÍSNOST"/>
        <s v="zasedací místnost"/>
        <s v="Čajová kuchyňka"/>
        <s v="rozvodna"/>
      </sharedItems>
    </cacheField>
    <cacheField name="Zařazení místnosti">
      <sharedItems containsString="0" containsBlank="1" containsMixedTypes="1" count="0"/>
    </cacheField>
    <cacheField name="Povrch stěn">
      <sharedItems containsString="0" containsBlank="1" containsMixedTypes="1" count="0"/>
    </cacheField>
    <cacheField name="Povrch podlahy">
      <sharedItems containsString="0" containsBlank="1" containsMixedTypes="1" count="0"/>
    </cacheField>
    <cacheField name="Povrch stropu">
      <sharedItems containsString="0" containsBlank="1" containsMixedTypes="1" count="0"/>
    </cacheField>
    <cacheField name="Číslo dveří" numFmtId="49">
      <sharedItems containsMixedTypes="0" count="0"/>
    </cacheField>
    <cacheField name="Podlaží" numFmtId="49">
      <sharedItems containsMixedTypes="0" count="0"/>
    </cacheField>
    <cacheField name="Stavba" numFmtId="49">
      <sharedItems containsMixedTypes="0" count="0"/>
    </cacheField>
    <cacheField name="Název stavby" numFmtId="49">
      <sharedItems containsMixedTypes="0" count="0"/>
    </cacheField>
    <cacheField name="Č.p.">
      <sharedItems containsString="0" containsBlank="1" containsMixedTypes="1" count="0"/>
    </cacheField>
    <cacheField name="Ulice">
      <sharedItems containsString="0" containsBlank="1" containsMixedTypes="1" count="0"/>
    </cacheField>
    <cacheField name="Kapacita">
      <sharedItems containsString="0" containsBlank="1" containsMixedTypes="1" count="0"/>
    </cacheField>
    <cacheField name="Číslo podlaží" numFmtId="49">
      <sharedItems containsMixedTypes="0" count="0"/>
    </cacheField>
  </cacheFields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r:id="rId1" createdVersion="6" recordCount="58" refreshedBy="Albrecht Vladimír" refreshedVersion="6">
  <cacheSource type="worksheet">
    <worksheetSource ref="A2:Q60" sheet="MCEV4npFŽP"/>
  </cacheSource>
  <cacheFields count="17">
    <cacheField name="Kód místnosti" numFmtId="49">
      <sharedItems containsMixedTypes="0" count="0"/>
    </cacheField>
    <cacheField name="Plocha (m2)">
      <sharedItems containsString="0" containsBlank="1" containsMixedTypes="0" containsNumber="1" containsInteger="1" count="0"/>
    </cacheField>
    <cacheField name="Počet osob">
      <sharedItems containsString="0" containsBlank="1" containsMixedTypes="1" count="0"/>
    </cacheField>
    <cacheField name="Výška (m)">
      <sharedItems containsString="0" containsBlank="1" containsMixedTypes="1" count="0"/>
    </cacheField>
    <cacheField name="Účel místnosti" numFmtId="49">
      <sharedItems containsMixedTypes="0" count="20">
        <s v="hala"/>
        <s v="schodiště"/>
        <s v="wc invalidé"/>
        <s v="NEOBSAZENO"/>
        <s v="wc ženy předsíň"/>
        <s v="sprcha ženy"/>
        <s v="WC ženy"/>
        <s v="ÚKLIDOVÁ MÍSNOST"/>
        <s v="WC MUŽI PŘEDSÍŇ"/>
        <s v="WC muži"/>
        <s v="sprcha muži"/>
        <s v="LABORATOŘ EKOFYZIOLOGICKÁ"/>
        <s v="laboratoř       "/>
        <s v="pracovna"/>
        <s v="chodba"/>
        <s v="PRACOVNA VEDENÍ"/>
        <s v="sekretariát"/>
        <s v="studovna"/>
        <s v="Čajová kuchyňka"/>
        <s v="rozvodna"/>
      </sharedItems>
    </cacheField>
    <cacheField name="Zařazení místnosti">
      <sharedItems containsString="0" containsBlank="1" containsMixedTypes="1" count="0"/>
    </cacheField>
    <cacheField name="Povrch stěn">
      <sharedItems containsString="0" containsBlank="1" containsMixedTypes="1" count="0"/>
    </cacheField>
    <cacheField name="Povrch podlahy">
      <sharedItems containsString="0" containsBlank="1" containsMixedTypes="1" count="0"/>
    </cacheField>
    <cacheField name="Povrch stropu">
      <sharedItems containsString="0" containsBlank="1" containsMixedTypes="1" count="0"/>
    </cacheField>
    <cacheField name="Číslo dveří" numFmtId="49">
      <sharedItems containsMixedTypes="0" count="0"/>
    </cacheField>
    <cacheField name="Podlaží" numFmtId="49">
      <sharedItems containsMixedTypes="0" count="0"/>
    </cacheField>
    <cacheField name="Stavba" numFmtId="49">
      <sharedItems containsMixedTypes="0" count="0"/>
    </cacheField>
    <cacheField name="Název stavby" numFmtId="49">
      <sharedItems containsMixedTypes="0" count="0"/>
    </cacheField>
    <cacheField name="Č.p.">
      <sharedItems containsString="0" containsBlank="1" containsMixedTypes="1" count="0"/>
    </cacheField>
    <cacheField name="Ulice">
      <sharedItems containsString="0" containsBlank="1" containsMixedTypes="1" count="0"/>
    </cacheField>
    <cacheField name="Kapacita">
      <sharedItems containsString="0" containsBlank="1" containsMixedTypes="1" count="0"/>
    </cacheField>
    <cacheField name="Číslo podlaží" numFmtId="49">
      <sharedItems containsMixedTypes="0" count="0"/>
    </cacheField>
  </cacheFields>
</pivotCacheDefinition>
</file>

<file path=xl/pivotCache/pivotCacheDefinition23.xml><?xml version="1.0" encoding="utf-8"?>
<pivotCacheDefinition xmlns="http://schemas.openxmlformats.org/spreadsheetml/2006/main" xmlns:r="http://schemas.openxmlformats.org/officeDocument/2006/relationships" r:id="rId1" createdVersion="6" recordCount="18" refreshedBy="Albrecht Vladimír" refreshedVersion="6">
  <cacheSource type="worksheet">
    <worksheetSource ref="A13:E31" sheet="DP_pavilonFLD"/>
  </cacheSource>
  <cacheFields count="5">
    <cacheField name="číslo" numFmtId="49">
      <sharedItems containsMixedTypes="0" count="0"/>
    </cacheField>
    <cacheField name="místnost">
      <sharedItems containsMixedTypes="0" count="17">
        <s v="vstupní hala"/>
        <s v="pc - internet"/>
        <s v="schodiště "/>
        <s v="Výtah"/>
        <s v="WC - ženy"/>
        <s v="WC - muži"/>
        <s v="WC - imobilní"/>
        <s v="úklid"/>
        <s v="denní místnost"/>
        <s v="chodba"/>
        <s v="technik"/>
        <s v="sklad"/>
        <s v="WC - zaměstnanci"/>
        <s v="Truhlářská dílna"/>
        <s v="Únikové schodiště"/>
        <s v="Nákladní výtah"/>
        <s v="Závětří"/>
      </sharedItems>
    </cacheField>
    <cacheField name="výměra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úklid">
      <sharedItems containsMixedTypes="0" count="0"/>
    </cacheField>
  </cacheFields>
</pivotCacheDefinition>
</file>

<file path=xl/pivotCache/pivotCacheDefinition24.xml><?xml version="1.0" encoding="utf-8"?>
<pivotCacheDefinition xmlns="http://schemas.openxmlformats.org/spreadsheetml/2006/main" xmlns:r="http://schemas.openxmlformats.org/officeDocument/2006/relationships" r:id="rId1" createdVersion="6" recordCount="7" refreshedBy="Albrecht Vladimír" refreshedVersion="6">
  <cacheSource type="worksheet">
    <worksheetSource ref="A35:E42" sheet="DP_pavilonFLD"/>
  </cacheSource>
  <cacheFields count="5">
    <cacheField name="číslo" numFmtId="49">
      <sharedItems containsMixedTypes="0" count="0"/>
    </cacheField>
    <cacheField name="místnost">
      <sharedItems containsMixedTypes="0" count="6">
        <s v="Vstup"/>
        <s v="vstupní hala"/>
        <s v="recepce"/>
        <s v="Technická místnost"/>
        <s v="Strojovna VZT"/>
        <s v="učebna"/>
      </sharedItems>
    </cacheField>
    <cacheField name="výměra">
      <sharedItems containsSemiMixedTypes="0" containsString="0" containsMixedTypes="0" containsNumber="1" containsInteger="1" count="0"/>
    </cacheField>
    <cacheField name="podlaha">
      <sharedItems containsMixedTypes="0" count="3">
        <s v="Žulová dlažba"/>
        <s v="Linoleum - Výrobek Tarkett"/>
        <s v="Epoxidový nátěr"/>
      </sharedItems>
    </cacheField>
    <cacheField name="úklid">
      <sharedItems containsMixedTypes="0" count="0"/>
    </cacheField>
  </cacheFields>
</pivotCacheDefinition>
</file>

<file path=xl/pivotCache/pivotCacheDefinition25.xml><?xml version="1.0" encoding="utf-8"?>
<pivotCacheDefinition xmlns="http://schemas.openxmlformats.org/spreadsheetml/2006/main" xmlns:r="http://schemas.openxmlformats.org/officeDocument/2006/relationships" r:id="rId1" createdVersion="6" recordCount="27" refreshedBy="Albrecht Vladimír" refreshedVersion="6">
  <cacheSource type="worksheet">
    <worksheetSource ref="A46:E73" sheet="DP_pavilonFLD"/>
  </cacheSource>
  <cacheFields count="5">
    <cacheField name="číslo" numFmtId="49">
      <sharedItems containsMixedTypes="0" count="0"/>
    </cacheField>
    <cacheField name="místnost">
      <sharedItems containsMixedTypes="0" count="23">
        <s v="schodiště "/>
        <s v="chodba"/>
        <s v="Výtah"/>
        <s v="úklid"/>
        <s v="WC - muži"/>
        <s v="WC - žena"/>
        <s v="kuchyňka, denní místnost"/>
        <s v="Laboratoř"/>
        <s v="Údržba"/>
        <s v="Brusírna"/>
        <s v="Sušárna"/>
        <s v="Lakovna"/>
        <s v="Rukodílna"/>
        <s v="Únikové schodiště"/>
        <s v="Nákladní výtah"/>
        <s v="Sklad Výrobků"/>
        <s v="pracovna techniků"/>
        <s v="kopírování"/>
        <s v="Technická místnost"/>
        <s v="šatna - ženy"/>
        <s v="Umývárna - ženy"/>
        <s v="Umývárna - muži"/>
        <s v="šatna - muži"/>
      </sharedItems>
    </cacheField>
    <cacheField name="výměra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úklid">
      <sharedItems containsMixedTypes="0" count="0"/>
    </cacheField>
  </cacheFields>
</pivotCacheDefinition>
</file>

<file path=xl/pivotCache/pivotCacheDefinition26.xml><?xml version="1.0" encoding="utf-8"?>
<pivotCacheDefinition xmlns="http://schemas.openxmlformats.org/spreadsheetml/2006/main" xmlns:r="http://schemas.openxmlformats.org/officeDocument/2006/relationships" r:id="rId1" createdVersion="6" recordCount="3" refreshedBy="Albrecht Vladimír" refreshedVersion="6">
  <cacheSource type="worksheet">
    <worksheetSource ref="A77:E80" sheet="DP_pavilonFLD"/>
  </cacheSource>
  <cacheFields count="5">
    <cacheField name="číslo" numFmtId="49">
      <sharedItems containsMixedTypes="0" count="0"/>
    </cacheField>
    <cacheField name="místnost">
      <sharedItems containsMixedTypes="0" count="3">
        <s v="posluchárna"/>
        <s v="galerie"/>
        <s v="schodiště "/>
      </sharedItems>
    </cacheField>
    <cacheField name="výměra">
      <sharedItems containsSemiMixedTypes="0" containsString="0" containsMixedTypes="0" containsNumber="1" containsInteger="1" count="0"/>
    </cacheField>
    <cacheField name="podlaha">
      <sharedItems containsMixedTypes="0" count="0"/>
    </cacheField>
    <cacheField name="úklid">
      <sharedItems containsMixedTypes="0" count="0"/>
    </cacheField>
  </cacheFields>
</pivotCacheDefinition>
</file>

<file path=xl/pivotCache/pivotCacheDefinition27.xml><?xml version="1.0" encoding="utf-8"?>
<pivotCacheDefinition xmlns="http://schemas.openxmlformats.org/spreadsheetml/2006/main" xmlns:r="http://schemas.openxmlformats.org/officeDocument/2006/relationships" r:id="rId1" createdVersion="6" recordCount="27" refreshedBy="Albrecht Vladimír" refreshedVersion="6">
  <cacheSource type="worksheet">
    <worksheetSource ref="A84:E111" sheet="DP_pavilonFLD"/>
  </cacheSource>
  <cacheFields count="5">
    <cacheField name="číslo" numFmtId="49">
      <sharedItems containsMixedTypes="0" count="0"/>
    </cacheField>
    <cacheField name="místnost">
      <sharedItems containsMixedTypes="0" count="20">
        <s v="schodište"/>
        <s v="chodba"/>
        <s v="Výtah"/>
        <s v="úklid"/>
        <s v="WC - muži"/>
        <s v="WC - žena"/>
        <s v="sklad"/>
        <s v="kuchyňka"/>
        <s v="sekretariát"/>
        <s v="technici"/>
        <s v="správce laboratoří"/>
        <s v="Laboratoř"/>
        <s v="Únikové schodiště"/>
        <s v="Nákladní výtah"/>
        <s v="Klimatizační komora"/>
        <s v="sklad, sbírky"/>
        <s v="xylotéka"/>
        <s v="knihovna "/>
        <s v="průchod"/>
        <s v="spojovací chodba"/>
      </sharedItems>
    </cacheField>
    <cacheField name="výměra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úklid">
      <sharedItems containsMixedTypes="0" count="0"/>
    </cacheField>
  </cacheFields>
</pivotCacheDefinition>
</file>

<file path=xl/pivotCache/pivotCacheDefinition28.xml><?xml version="1.0" encoding="utf-8"?>
<pivotCacheDefinition xmlns="http://schemas.openxmlformats.org/spreadsheetml/2006/main" xmlns:r="http://schemas.openxmlformats.org/officeDocument/2006/relationships" r:id="rId1" createdVersion="6" recordCount="23" refreshedBy="Albrecht Vladimír" refreshedVersion="6">
  <cacheSource type="worksheet">
    <worksheetSource ref="A115:E138" sheet="DP_pavilonFLD"/>
  </cacheSource>
  <cacheFields count="5">
    <cacheField name="číslo" numFmtId="49">
      <sharedItems containsMixedTypes="0" count="0"/>
    </cacheField>
    <cacheField name="místnost">
      <sharedItems containsMixedTypes="0" count="18">
        <s v="schodiště "/>
        <s v="chodba"/>
        <s v="Výtah"/>
        <s v="WC - muži"/>
        <s v="WC - žena"/>
        <s v="WC - imobilní"/>
        <s v="Technická místnost"/>
        <s v="Kotelna"/>
        <s v="Kuchyňka"/>
        <s v="školící centrum"/>
        <s v="učebna"/>
        <s v="laboratoř"/>
        <s v="Únikové schodiště"/>
        <s v="Nákladní výtah"/>
        <s v="Laboratoř T+S - komory"/>
        <s v="laboratoř T+S"/>
        <s v="laboratoř PC"/>
        <s v="sklad"/>
      </sharedItems>
    </cacheField>
    <cacheField name="výměra">
      <sharedItems containsSemiMixedTypes="0" containsString="0" containsMixedTypes="0" containsNumber="1" containsInteger="1" count="0"/>
    </cacheField>
    <cacheField name="podlaha">
      <sharedItems containsBlank="1" containsMixedTypes="0" count="0"/>
    </cacheField>
    <cacheField name="úklid">
      <sharedItems containsMixedTypes="0" count="0"/>
    </cacheField>
  </cacheFields>
</pivotCacheDefinition>
</file>

<file path=xl/pivotCache/pivotCacheDefinition29.xml><?xml version="1.0" encoding="utf-8"?>
<pivotCacheDefinition xmlns="http://schemas.openxmlformats.org/spreadsheetml/2006/main" xmlns:r="http://schemas.openxmlformats.org/officeDocument/2006/relationships" r:id="rId1" createdVersion="6" recordCount="123" refreshedBy="Albrecht Vladimír" refreshedVersion="6">
  <cacheSource type="worksheet">
    <worksheetSource ref="B1:I124" sheet="FŽP-komplet"/>
  </cacheSource>
  <cacheFields count="6">
    <cacheField name="Pravidelné úklidové a čistící práce">
      <sharedItems containsMixedTypes="0" count="55">
        <s v="bufet"/>
        <s v="bufet-zázemí"/>
        <s v="chodba"/>
        <s v="kancelář"/>
        <s v="laboratoř"/>
        <s v="pitevna"/>
        <s v="předsíň"/>
        <s v="rozvodna"/>
        <s v="schodiště"/>
        <s v="sklad"/>
        <s v="učebna"/>
        <s v="úklid"/>
        <s v="umývárna, wc"/>
        <s v="vstupní prostor"/>
        <s v="výtah"/>
        <s v="wc"/>
        <s v="zádveří"/>
        <s v="posluchárna"/>
        <s v="terasa"/>
        <s v="kuchyňka"/>
        <s v="PC učebna"/>
        <s v="pracovna"/>
        <s v="pracovna děkana"/>
        <s v="pracovna tajemníka"/>
        <s v="sekretariát děkana a tajemníka"/>
        <s v="seminární místnost"/>
        <s v="zasedací místnost"/>
        <s v="Čajová kuchyňka"/>
        <s v="hala"/>
        <s v="LABOR. IZOTOPOVÉ ANALÝZY"/>
        <s v="laboratoř       "/>
        <s v="LABORATOŘ ČISTÁ PŘÍPRAVA"/>
        <s v="LABORATOŘ HYDROANALYTICKÁ"/>
        <s v="NEOBSAZENO"/>
        <s v="přípravna"/>
        <s v="sprcha muži"/>
        <s v="SPRCHA MUŽI PŘEDSÍŇ"/>
        <s v="SPRCHA MUŽI WC"/>
        <s v="sprcha ženy"/>
        <s v="SPRCHA ŽENY PŘEDSÍŇ"/>
        <s v="SPRCHA ŽENY WC"/>
        <s v="studovna"/>
        <s v="šatna"/>
        <s v="ÚKLIDOVÁ MÍSNOST"/>
        <s v="wc invalidé"/>
        <s v="WC muži"/>
        <s v="WC MUŽI PŘEDSÍŇ"/>
        <s v="WC ženy"/>
        <s v="wc ženy předsíň"/>
        <s v="LABORATOŘ HYDROBIOLOGICKÁ"/>
        <s v="LABORATOŘ PEVNÝCH MATRIC"/>
        <s v="PRACOVNA VEDENÍ"/>
        <s v="sekretariát"/>
        <s v="ZASEDACÍ MÍSNOST"/>
        <s v="LABORATOŘ EKOFYZIOLOGICKÁ"/>
      </sharedItems>
    </cacheField>
    <cacheField name="Jednotka">
      <sharedItems containsMixedTypes="0" count="0"/>
    </cacheField>
    <cacheField name="Počet jednotek denního úklidu">
      <sharedItems containsString="0" containsBlank="1" containsMixedTypes="0" containsNumber="1" containsInteger="1" count="0"/>
    </cacheField>
    <cacheField name="Jednotková cena">
      <sharedItems containsString="0" containsBlank="1" containsMixedTypes="1" count="0"/>
    </cacheField>
    <cacheField name="Cena pro účely kalkulačního modelu">
      <sharedItems containsString="0" containsBlank="1" containsMixedTypes="1" count="0"/>
    </cacheField>
    <cacheField name="Poznámka">
      <sharedItems containsMixedTypes="0" count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6" recordCount="51" refreshedBy="Albrecht Vladimír" refreshedVersion="6">
  <cacheSource type="worksheet">
    <worksheetSource ref="A4:H55" sheet="6NP-FAPPZ"/>
  </cacheSource>
  <cacheFields count="8">
    <cacheField name="označení" numFmtId="49">
      <sharedItems containsMixedTypes="0" count="0"/>
    </cacheField>
    <cacheField name="název místnosti">
      <sharedItems containsMixedTypes="0" count="22">
        <s v="HALA"/>
        <s v="SCHODIŠTĚ"/>
        <s v="WC INVALIDÉ"/>
        <s v="NEOBSAZENO"/>
        <s v="WC ŽENY PŘEDSÍŇ"/>
        <s v="SPRCHA ŽENY"/>
        <s v="WC ŽENY"/>
        <s v="ÚKLIDOVÁ MÍSTNOST"/>
        <s v="WC MUŽI PŘEDSÍŇ"/>
        <s v="WC MUŽI"/>
        <s v="SPRCHA MUŽI"/>
        <s v="PŘÍPRAVNA"/>
        <s v="KNIHOVNA"/>
        <s v="DOKTORANTI"/>
        <s v="CHODBA"/>
        <s v="PRACOVNA VEDENÍ"/>
        <s v="SEKRETARIÁT"/>
        <s v="PRACOVNA"/>
        <s v="ZASEDACÍ MÍSTNOST"/>
        <s v="ATELIÉR"/>
        <s v="ČAJOVÁ KUCHYŇKA"/>
        <s v="ROZVODNA"/>
      </sharedItems>
    </cacheField>
    <cacheField name="plocha [m2]" numFmtId="4">
      <sharedItems containsMixedTypes="1" containsNumber="1" containsInteger="1" count="0"/>
    </cacheField>
    <cacheField name="světlá výška  [mm]">
      <sharedItems containsMixedTypes="1" containsNumber="1" containsInteger="1" count="0"/>
    </cacheField>
    <cacheField name="druh podlahy">
      <sharedItems containsMixedTypes="0" count="5">
        <s v="keramická dlažba"/>
        <s v="-"/>
        <s v="PVC"/>
        <s v="koberec"/>
        <s v="PVC elektrovodivé"/>
      </sharedItems>
    </cacheField>
    <cacheField name="ozn. skl. podlahy">
      <sharedItems containsMixedTypes="0" count="0"/>
    </cacheField>
    <cacheField name="povrch stěn">
      <sharedItems containsMixedTypes="0" count="0"/>
    </cacheField>
    <cacheField name="povrch stropu">
      <sharedItems containsMixedTypes="0" count="0"/>
    </cacheField>
  </cacheFields>
</pivotCacheDefinition>
</file>

<file path=xl/pivotCache/pivotCacheDefinition30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brecht Vladimír" refreshedDate="44076.61755023148" createdVersion="6" refreshedVersion="6" minRefreshableVersion="3" recordCount="53" xr:uid="{00000000-000A-0000-FFFF-FFFF1D000000}">
  <cacheSource type="worksheet">
    <worksheetSource ref="A2:I55" sheet="VZ úklid HT" r:id="rId2"/>
  </cacheSource>
  <cacheFields count="9">
    <cacheField name="Č.m." numFmtId="0">
      <sharedItems/>
    </cacheField>
    <cacheField name="NÁZEV MÍSTNOSTÍ" numFmtId="0">
      <sharedItems count="37">
        <s v="Výuková laboratoř vizualizace a virtuální reality"/>
        <s v="Serverovna "/>
        <s v="Výuková laboratoř dronů "/>
        <s v="Výuková laboratoř ekologie lesa "/>
        <s v="Výuková laboratoř anatomie a fyziologie rostlin"/>
        <s v="Technická místnost "/>
        <s v="Stlačený vzduch"/>
        <s v="Rozvodna "/>
        <s v="Rozvodna rpo"/>
        <s v="Výuková sdružená laboratoř ergonomických studií"/>
        <s v="Speciální pc učebna "/>
        <s v="Výuková laboratoř 3d modelování "/>
        <s v="Výuková laboratoř zpracování dat gis a dpz"/>
        <s v="Bezbarierové wc"/>
        <s v="Úklidová místnost "/>
        <s v="WC muži "/>
        <s v="WC ženy "/>
        <s v="Sklad "/>
        <s v="Schodiště"/>
        <s v="Chodba"/>
        <s v="Výtah"/>
        <s v="Výuková laboratoř vizualizace a virtuální reality - ochoz"/>
        <s v="Výuková laboratoř transmisní a skenovací elektronové mikroskopie"/>
        <s v="Technická místnost - mikroskopy "/>
        <s v="Výuková laboratoř chemické ekologie hmyzu"/>
        <s v="Výuková laboratoř zobrazovacích metod v zoologii"/>
        <s v="Výuková laboratoř taxidermie a konzervace přírodnin"/>
        <s v="Šatna "/>
        <s v="Výuková laboratoř fyziologických a ekofyziologických procesů živočichů"/>
        <s v="Sprcha + WC"/>
        <s v="Mrazící komory / přípravna"/>
        <s v="Chladící box pro organické vzorky"/>
        <s v="Mrazící box pro organické vzorky"/>
        <s v="Výuková laboratoř protipožárních vlastností materiálů"/>
        <s v="Výuková laboratoř ochrany dřevěných materiálů"/>
        <s v="Výuková laboratoř konstrukčních prvků dřevostaveb"/>
        <s v="Výuková laboratoř entomologie "/>
      </sharedItems>
    </cacheField>
    <cacheField name="PLOCHA (m2)" numFmtId="2">
      <sharedItems containsSemiMixedTypes="0" containsString="0" containsNumber="1" minValue="2.17" maxValue="147.19999999999999" count="50">
        <n v="94.22"/>
        <n v="147.19999999999999"/>
        <n v="44.46"/>
        <n v="36.880000000000003"/>
        <n v="48.49"/>
        <n v="47.29"/>
        <n v="17.440000000000001"/>
        <n v="5.45"/>
        <n v="14.13"/>
        <n v="4.4000000000000004"/>
        <n v="62.41"/>
        <n v="38.22"/>
        <n v="32.76"/>
        <n v="72.45"/>
        <n v="4.13"/>
        <n v="2.17"/>
        <n v="10.5"/>
        <n v="6.91"/>
        <n v="14.46"/>
        <n v="44.45"/>
        <n v="12.83"/>
        <n v="20.14"/>
        <n v="35.53"/>
        <n v="4.5"/>
        <n v="9.7100000000000009"/>
        <n v="18.05"/>
        <n v="11.43"/>
        <n v="5.05"/>
        <n v="26.83"/>
        <n v="6.18"/>
        <n v="30.09"/>
        <n v="24.77"/>
        <n v="19.350000000000001"/>
        <n v="5.94"/>
        <n v="8.69"/>
        <n v="14.56"/>
        <n v="4.93"/>
        <n v="15.47"/>
        <n v="11.12"/>
        <n v="10.87"/>
        <n v="54.46"/>
        <n v="70.55"/>
        <n v="33.35"/>
        <n v="73.66"/>
        <n v="4.07"/>
        <n v="10.69"/>
        <n v="7.1"/>
        <n v="26.22"/>
        <n v="29.88"/>
        <n v="48.21"/>
      </sharedItems>
    </cacheField>
    <cacheField name="PODLAHA I." numFmtId="0">
      <sharedItems containsBlank="1" longText="1"/>
    </cacheField>
    <cacheField name="Četnost úklidu" numFmtId="0">
      <sharedItems/>
    </cacheField>
    <cacheField name="Jednotka" numFmtId="166">
      <sharedItems/>
    </cacheField>
    <cacheField name="Koeficient/váha" numFmtId="2">
      <sharedItems containsSemiMixedTypes="0" containsString="0" containsNumber="1" minValue="0" maxValue="147.19999999999999"/>
    </cacheField>
    <cacheField name="Jednotková cena" numFmtId="0">
      <sharedItems containsBlank="1"/>
    </cacheField>
    <cacheField name="Cena pro účely kalkulačního modelu" numFmtId="0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1.xml><?xml version="1.0" encoding="utf-8"?>
<pivotCacheDefinition xmlns="http://schemas.openxmlformats.org/spreadsheetml/2006/main" xmlns:r="http://schemas.openxmlformats.org/officeDocument/2006/relationships" r:id="rId1" createdVersion="6" recordCount="234" refreshedBy="Albrecht Vladimír" refreshedVersion="6">
  <cacheSource type="worksheet">
    <worksheetSource ref="B1:I235" sheet="FLD-komplet"/>
  </cacheSource>
  <cacheFields count="6">
    <cacheField name="Pravidelné úklidové a čistící práce">
      <sharedItems containsMixedTypes="0" count="134">
        <s v="ARCHIV"/>
        <s v="ČAJOVÁ KUCHYŇKA"/>
        <s v="DÍLNA"/>
        <s v="CHLADÍRNA"/>
        <s v="CHODBA"/>
        <s v="KANCELÁŘ"/>
        <s v="Laboratoř"/>
        <s v="ROZVODNA NN"/>
        <s v="ROZVODNA SLABOPROUDU"/>
        <s v="SERVER"/>
        <s v="SKLAD"/>
        <s v="SPRCHA"/>
        <s v="STROJOVNA"/>
        <s v="STROJOVNA CHLAZENÍ"/>
        <s v="STROJOVNA VZT EVA 4.0"/>
        <s v="ŠATNA MUŽI"/>
        <s v="ŠATNA ŽENY"/>
        <s v="UČEBNA"/>
        <s v="ÚKLID"/>
        <s v="UMÝVÁRNA  MUŽI"/>
        <s v="UMÝVÁRNA ŽENY"/>
        <s v="VÝTAH"/>
        <s v="WC"/>
        <s v="WC  MUŽI"/>
        <s v="WC  ŽENY"/>
        <s v="WC MUŽI"/>
        <s v="WC ŽENY"/>
        <s v="XEROX"/>
        <s v="Chodba "/>
        <s v="Instalační prostor"/>
        <s v="Kuchyňka"/>
        <s v="nepoužité č.m."/>
        <s v="Schodiště"/>
        <s v="Sklad + Kancelář"/>
        <s v="spojena s 111"/>
        <s v="Šatna"/>
        <s v="Úklidová komora"/>
        <s v="Umývárna+WC muži"/>
        <s v="Umývárna+WC ženy"/>
        <s v="Vrátnice"/>
        <s v="Vstupní hala"/>
        <s v="Zádveří"/>
        <s v="Zasedací místnost"/>
        <s v="Návštevní místnost"/>
        <s v="Posluchárna"/>
        <s v="Kabinet"/>
        <s v="spojena s 311"/>
        <s v="Kotelna"/>
        <s v="Rozvodna"/>
        <s v="Strojovna výtahů"/>
        <s v="TELECOM"/>
        <s v="Garáž"/>
        <s v="Sklad dřeva"/>
        <s v="Autovýtah"/>
        <s v="Technologie filtrace"/>
        <s v="denní místnost"/>
        <s v="Nákladní výtah"/>
        <s v="pc - internet"/>
        <s v="schodiště "/>
        <s v="technik"/>
        <s v="Truhlářská dílna"/>
        <s v="Únikové schodiště"/>
        <s v="WC - imobilní"/>
        <s v="WC - muži"/>
        <s v="WC - zaměstnanci"/>
        <s v="WC - ženy"/>
        <s v="Závětří"/>
        <s v="recepce"/>
        <s v="Strojovna VZT"/>
        <s v="Technická místnost"/>
        <s v="Vstup"/>
        <s v="Brusírna"/>
        <s v="kopírování"/>
        <s v="kuchyňka, denní místnost"/>
        <s v="Lakovna"/>
        <s v="pracovna techniků"/>
        <s v="Rukodílna"/>
        <s v="Sklad Výrobků"/>
        <s v="Sušárna"/>
        <s v="šatna - muži"/>
        <s v="šatna - ženy"/>
        <s v="Údržba"/>
        <s v="Umývárna - muži"/>
        <s v="Umývárna - ženy"/>
        <s v="WC - žena"/>
        <s v="galerie"/>
        <s v="Klimatizační komora"/>
        <s v="knihovna "/>
        <s v="průchod"/>
        <s v="sekretariát"/>
        <s v="schodište"/>
        <s v="sklad, sbírky"/>
        <s v="spojovací chodba"/>
        <s v="správce laboratoří"/>
        <s v="technici"/>
        <s v="xylotéka"/>
        <s v="laboratoř PC"/>
        <s v="laboratoř T+S"/>
        <s v="Laboratoř T+S - komory"/>
        <s v="školící centrum"/>
        <s v="Výuková laboratoř vizualizace a virtuální reality"/>
        <s v="Serverovna "/>
        <s v="Výuková laboratoř dronů "/>
        <s v="Výuková laboratoř ekologie lesa "/>
        <s v="Výuková laboratoř anatomie a fyziologie rostlin"/>
        <s v="Technická místnost "/>
        <s v="Stlačený vzduch"/>
        <s v="Rozvodna "/>
        <s v="Rozvodna rpo"/>
        <s v="Výuková sdružená laboratoř ergonomických studií"/>
        <s v="Speciální pc učebna "/>
        <s v="Výuková laboratoř 3d modelování "/>
        <s v="Výuková laboratoř zpracování dat gis a dpz"/>
        <s v="Bezbarierové wc"/>
        <s v="Úklidová místnost "/>
        <s v="WC muži "/>
        <s v="WC ženy "/>
        <s v="Sklad "/>
        <s v="Výuková laboratoř vizualizace a virtuální reality - ochoz"/>
        <s v="Výuková laboratoř transmisní a skenovací elektronové mikroskopie"/>
        <s v="Technická místnost - mikroskopy "/>
        <s v="Výuková laboratoř chemické ekologie hmyzu"/>
        <s v="Výuková laboratoř zobrazovacích metod v zoologii"/>
        <s v="Výuková laboratoř taxidermie a konzervace přírodnin"/>
        <s v="Šatna "/>
        <s v="Výuková laboratoř fyziologických a ekofyziologických procesů živočichů"/>
        <s v="Sprcha + WC"/>
        <s v="Mrazící komory / přípravna"/>
        <s v="Chladící box pro organické vzorky"/>
        <s v="Mrazící box pro organické vzorky"/>
        <s v="Výuková laboratoř protipožárních vlastností materiálů"/>
        <s v="Výuková laboratoř ochrany dřevěných materiálů"/>
        <s v="Výuková laboratoř konstrukčních prvků dřevostaveb"/>
        <s v="Výuková laboratoř entomologie "/>
      </sharedItems>
    </cacheField>
    <cacheField name="Jednotka">
      <sharedItems containsMixedTypes="0" count="0"/>
    </cacheField>
    <cacheField name="Počet jednotek denního úklidu">
      <sharedItems containsSemiMixedTypes="0" containsString="0" containsMixedTypes="0" containsNumber="1" containsInteger="1" count="0"/>
    </cacheField>
    <cacheField name="Jednotková cena">
      <sharedItems containsString="0" containsBlank="1" containsMixedTypes="1" count="0"/>
    </cacheField>
    <cacheField name="Cena pro účely kalkulačního modelu">
      <sharedItems containsString="0" containsBlank="1" containsMixedTypes="1" count="0"/>
    </cacheField>
    <cacheField name="Poznámka">
      <sharedItems containsMixedTypes="0" count="0"/>
    </cacheField>
  </cacheFields>
</pivotCacheDefinition>
</file>

<file path=xl/pivotCache/pivotCacheDefinition32.xml><?xml version="1.0" encoding="utf-8"?>
<pivotCacheDefinition xmlns="http://schemas.openxmlformats.org/spreadsheetml/2006/main" xmlns:r="http://schemas.openxmlformats.org/officeDocument/2006/relationships" r:id="rId1" createdVersion="6" recordCount="95" refreshedBy="Albrecht Vladimír" refreshedVersion="6">
  <cacheSource type="worksheet">
    <worksheetSource ref="B1:I96" sheet="FAPPZ-komplet"/>
  </cacheSource>
  <cacheFields count="6">
    <cacheField name="Pravidelné úklidové a čistící práce">
      <sharedItems containsMixedTypes="0" count="58">
        <s v="GARÁŽ"/>
        <s v="CHLADÍCÍ BOX"/>
        <s v="CHODBA"/>
        <s v="KOMPRESOROVNA"/>
        <s v="NÁHRADNÍ ZDROJ"/>
        <s v="POŽÁRNÍ VENTILÁTOR"/>
        <s v="ROZVODNA DO"/>
        <s v="ROZVODNA MDO"/>
        <s v="ROZVODNA PBZ"/>
        <s v="SCHODIŠTĚ"/>
        <s v="SKLAD"/>
        <s v="ŠROTOVNA"/>
        <s v="UMÝVÁRNA"/>
        <s v="ZDROJ STL. VZDUCHU"/>
        <s v="ZDROJ VAKUA"/>
        <s v="CVIČEBNA"/>
        <s v="CVIČEBNA + LABORATOŘ"/>
        <s v="HALA"/>
        <s v="HYGIENA MUŽI PŘEDSÍŇ"/>
        <s v="HYGIENA ŽENY PŘEDSÍŇ"/>
        <s v="KOLÁRNA"/>
        <s v="KULTIVAČNÍ MÍSTNOST"/>
        <s v="LAB. ZKOUŠENÍ JAKOSTI OBILOVIN"/>
        <s v="LABORAOTOŘ ZOBRAZOVACÍCH METOD"/>
        <s v="LABORATOŘ"/>
        <s v="LABORATOŘ ANALYTICKÁ"/>
        <s v="LABORATOŘ CENTRA POKROČILÝCH ZEMĚDĚLSKÝCH ANALÝZ"/>
        <s v="LABORATOŘ MYKOLOGIE"/>
        <s v="LABORATOŘ PERSONÁLNÍ"/>
        <s v="LABORATOŘ ROSTLINNÉHO MAT."/>
        <s v="LABORATOŘ ROSTLINNÝCH EXPLANÁTŮ"/>
        <s v="LABORATOŘ SEMENÁŘSKÁ"/>
        <s v="LABORATOŘ VÝUKOVÁ"/>
        <s v="MÍSTNOST PRO CHLADÍCÍ BOXY"/>
        <s v="PŘÍPRAVNA"/>
        <s v="ROZVODNA"/>
        <s v="SPRCHA MUŽI"/>
        <s v="SPRCHA ŽENY"/>
        <s v="UČEBNA"/>
        <s v="ÚKLIDOVÁ MÍSTNOST"/>
        <s v="WC INVALIDÉ"/>
        <s v="WC MUŽI"/>
        <s v="WC MUŽI PŘEDSÍŇ"/>
        <s v="WC ŽENY"/>
        <s v="WC ŽENY PŘEDSÍŇ"/>
        <s v="ČAJOVÁ KUCHYŇKA"/>
        <s v="KNIHOVNA"/>
        <s v="LABORTOŘ MIKROBIOLOGICKÁ"/>
        <s v="MILKOSCAN"/>
        <s v="NEOBSAZENO"/>
        <s v="PRACOVNA"/>
        <s v="PRACOVNA VEDENÍ"/>
        <s v="SEKRETARIÁT"/>
        <s v="STUDOVNA"/>
        <s v="ŠATNA"/>
        <s v="ZASEDACÍ MÍSTNOST"/>
        <s v="ATELIÉR"/>
        <s v="DOKTORANTI"/>
      </sharedItems>
    </cacheField>
    <cacheField name="Jednotka">
      <sharedItems containsMixedTypes="0" count="0"/>
    </cacheField>
    <cacheField name="Počet jednotek denního úklidu">
      <sharedItems containsSemiMixedTypes="0" containsString="0" containsMixedTypes="0" containsNumber="1" containsInteger="1" count="0"/>
    </cacheField>
    <cacheField name="Jednotková cena">
      <sharedItems containsString="0" containsBlank="1" containsMixedTypes="1" count="0"/>
    </cacheField>
    <cacheField name="Cena pro účely kalkulačního modelu">
      <sharedItems containsString="0" containsBlank="1" containsMixedTypes="1" count="0"/>
    </cacheField>
    <cacheField name="Poznámka">
      <sharedItems containsMixedTypes="0" count="0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6" recordCount="7" refreshedBy="Albrecht Vladimír" refreshedVersion="6">
  <cacheSource type="worksheet">
    <worksheetSource ref="A4:I11" sheet="7NP-FAPPZ-FŽP"/>
  </cacheSource>
  <cacheFields count="9">
    <cacheField name="označení" numFmtId="49">
      <sharedItems containsBlank="1" containsMixedTypes="0" count="0"/>
    </cacheField>
    <cacheField name="název místnosti">
      <sharedItems containsBlank="1" containsMixedTypes="0" count="0"/>
    </cacheField>
    <cacheField name="plocha [m2]" numFmtId="4">
      <sharedItems containsBlank="1" containsMixedTypes="1" containsNumber="1" containsInteger="1" count="0"/>
    </cacheField>
    <cacheField name="světlá výška  [mm]">
      <sharedItems containsBlank="1" containsMixedTypes="1" containsNumber="1" containsInteger="1" count="0"/>
    </cacheField>
    <cacheField name="druh podlahy">
      <sharedItems containsBlank="1" containsMixedTypes="0" count="4">
        <s v="keramická dlažby"/>
        <s v="-"/>
        <s v="uzavírací nátěr"/>
        <m/>
      </sharedItems>
    </cacheField>
    <cacheField name="ozn. skl. podlahy">
      <sharedItems containsBlank="1" containsMixedTypes="0" count="0"/>
    </cacheField>
    <cacheField name="ozn. povrchu podlahy">
      <sharedItems containsBlank="1" containsMixedTypes="0" count="0"/>
    </cacheField>
    <cacheField name="povrch stěn">
      <sharedItems containsBlank="1" containsMixedTypes="0" count="0"/>
    </cacheField>
    <cacheField name="povrch stropu">
      <sharedItems containsBlank="1" containsMixedTypes="0" count="0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6" recordCount="6" refreshedBy="Albrecht Vladimír" refreshedVersion="6">
  <cacheSource type="worksheet">
    <worksheetSource ref="A4:I10" sheet="7NP-FAPPZ-FŽP"/>
  </cacheSource>
  <cacheFields count="9">
    <cacheField name="označení" numFmtId="49">
      <sharedItems containsMixedTypes="0" count="0"/>
    </cacheField>
    <cacheField name="název místnosti">
      <sharedItems containsMixedTypes="0" count="4">
        <s v="HALA"/>
        <s v="SCHODIŠTĚ"/>
        <s v="NEOBSAZENO"/>
        <s v="STROJOVNA VZT"/>
      </sharedItems>
    </cacheField>
    <cacheField name="plocha [m2]" numFmtId="4">
      <sharedItems containsMixedTypes="1" containsNumber="1" containsInteger="1" count="0"/>
    </cacheField>
    <cacheField name="světlá výška  [mm]">
      <sharedItems containsMixedTypes="1" containsNumber="1" containsInteger="1" count="0"/>
    </cacheField>
    <cacheField name="druh podlahy">
      <sharedItems containsMixedTypes="0" count="3">
        <s v="keramická dlažby"/>
        <s v="-"/>
        <s v="uzavírací nátěr"/>
      </sharedItems>
    </cacheField>
    <cacheField name="ozn. skl. podlahy">
      <sharedItems containsMixedTypes="0" count="0"/>
    </cacheField>
    <cacheField name="ozn. povrchu podlahy">
      <sharedItems containsMixedTypes="0" count="0"/>
    </cacheField>
    <cacheField name="povrch stěn">
      <sharedItems containsMixedTypes="0" count="0"/>
    </cacheField>
    <cacheField name="povrch stropu">
      <sharedItems containsMixedTypes="0" count="0"/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6" recordCount="33" refreshedBy="Albrecht Vladimír" refreshedVersion="6">
  <cacheSource type="worksheet">
    <worksheetSource ref="A4:H37" sheet="1PP-FAPPZ-FŽP"/>
  </cacheSource>
  <cacheFields count="8">
    <cacheField name="označení" numFmtId="49">
      <sharedItems containsMixedTypes="0" count="0"/>
    </cacheField>
    <cacheField name="název místnosti">
      <sharedItems containsMixedTypes="0" count="15">
        <s v="GARÁŽ"/>
        <s v="SKLAD"/>
        <s v="SCHODIŠTĚ"/>
        <s v="CHLADÍCÍ BOX"/>
        <s v="CHODBA"/>
        <s v="UMÝVÁRNA"/>
        <s v="ŠROTOVNA"/>
        <s v="ROZVODNA MDO"/>
        <s v="ROZVODNA DO"/>
        <s v="ROZVODNA PBZ"/>
        <s v="NÁHRADNÍ ZDROJ"/>
        <s v="ZDROJ STL. VZDUCHU"/>
        <s v="ZDROJ VAKUA"/>
        <s v="KOMPRESOROVNA"/>
        <s v="POŽÁRNÍ VENTILÁTOR"/>
      </sharedItems>
    </cacheField>
    <cacheField name="plocha [m2]" numFmtId="4">
      <sharedItems containsSemiMixedTypes="0" containsString="0" containsMixedTypes="0" containsNumber="1" containsInteger="1" count="0"/>
    </cacheField>
    <cacheField name="světlá výška  [mm]">
      <sharedItems containsMixedTypes="1" containsNumber="1" containsInteger="1" count="0"/>
    </cacheField>
    <cacheField name="druh podlahy">
      <sharedItems containsMixedTypes="0" count="2">
        <s v="uzavírací nátěr"/>
        <s v="keramická dlažba"/>
      </sharedItems>
    </cacheField>
    <cacheField name="ozn. skl. podlahy">
      <sharedItems containsMixedTypes="0" count="0"/>
    </cacheField>
    <cacheField name="povrch stěn">
      <sharedItems containsMixedTypes="0" count="0"/>
    </cacheField>
    <cacheField name="povrch stropu">
      <sharedItems containsMixedTypes="0" count="0"/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ajer Martin" refreshedDate="44053.719204745372" createdVersion="1" refreshedVersion="4" recordCount="64" xr:uid="{00000000-000A-0000-FFFF-FFFF06000000}">
  <cacheSource type="worksheet">
    <worksheetSource ref="A2:E66" sheet="Suterén 1.pp" r:id="rId2"/>
  </cacheSource>
  <cacheFields count="5">
    <cacheField name="Č.M." numFmtId="0">
      <sharedItems containsMixedTypes="1" containsNumber="1" containsInteger="1" minValue="1" maxValue="57"/>
    </cacheField>
    <cacheField name="Užití" numFmtId="0">
      <sharedItems count="28">
        <s v="CHODBA"/>
        <s v="DÍLNA"/>
        <s v="Laboratoř"/>
        <s v="STROJOVNA CHLAZENÍ"/>
        <s v="ROZVODNA SLABOPROUDU"/>
        <s v="VÝTAH"/>
        <s v="ŠATNA MUŽI"/>
        <s v="UMÝVÁRNA  MUŽI"/>
        <s v="WC  MUŽI"/>
        <s v="WC  ŽENY"/>
        <s v="ŠATNA ŽENY"/>
        <s v="UMÝVÁRNA ŽENY"/>
        <s v="SERVER"/>
        <s v="ARCHIV"/>
        <s v="UČEBNA"/>
        <s v="KANCELÁŘ"/>
        <s v="XEROX"/>
        <s v="SKLAD"/>
        <s v="ÚKLID"/>
        <s v="STROJOVNA"/>
        <s v="CHLADÍRNA"/>
        <s v="ČAJOVÁ KUCHYŇKA"/>
        <s v="SPRCHA"/>
        <s v="WC"/>
        <s v="ROZVODNA NN"/>
        <s v="STROJOVNA VZT EVA 4.0"/>
        <s v="WC ŽENY"/>
        <s v="WC MUŽI"/>
      </sharedItems>
    </cacheField>
    <cacheField name="PLOCHA (m2)" numFmtId="0">
      <sharedItems containsSemiMixedTypes="0" containsString="0" containsNumber="1" minValue="2.2799999999999998" maxValue="89"/>
    </cacheField>
    <cacheField name="PODLAHA" numFmtId="0">
      <sharedItems/>
    </cacheField>
    <cacheField name="POZNÁMK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ajer Martin" refreshedDate="44053.706233680554" createdVersion="1" refreshedVersion="4" recordCount="68" xr:uid="{00000000-000A-0000-FFFF-FFFF07000000}">
  <cacheSource type="worksheet">
    <worksheetSource ref="A2:G70" sheet="1.np" r:id="rId2"/>
  </cacheSource>
  <cacheFields count="7">
    <cacheField name="č.místnosti" numFmtId="0">
      <sharedItems containsMixedTypes="1" containsNumber="1" containsInteger="1" minValue="103" maxValue="175"/>
    </cacheField>
    <cacheField name="č.místnosti2" numFmtId="0">
      <sharedItems containsBlank="1" containsMixedTypes="1" containsNumber="1" minValue="103.104" maxValue="175"/>
    </cacheField>
    <cacheField name="užití" numFmtId="0">
      <sharedItems count="22">
        <s v="Zádveří"/>
        <s v="Vstupní hala"/>
        <s v="Vrátnice"/>
        <s v="Schodiště"/>
        <s v="Chodba "/>
        <s v="Instalační prostor"/>
        <s v="Výtah"/>
        <s v="Sklad + Kancelář"/>
        <s v="Umývárna+WC muži"/>
        <s v="Umývárna+WC ženy"/>
        <s v="spojena s 111"/>
        <s v="Kancelář"/>
        <s v="Kuchyňka"/>
        <s v="Zasedací místnost"/>
        <s v="Šatna"/>
        <s v="WC ženy"/>
        <s v="WC muži"/>
        <s v="Úklidová komora"/>
        <s v="nepoužité č.m."/>
        <s v="WC"/>
        <s v="Učebna"/>
        <s v="Chodba"/>
      </sharedItems>
    </cacheField>
    <cacheField name="Katedra" numFmtId="0">
      <sharedItems containsBlank="1"/>
    </cacheField>
    <cacheField name="plocha (m2)" numFmtId="0">
      <sharedItems containsString="0" containsBlank="1" containsNumber="1" minValue="0.7" maxValue="112.5"/>
    </cacheField>
    <cacheField name="povrch podlahy" numFmtId="0">
      <sharedItems containsBlank="1"/>
    </cacheField>
    <cacheField name="povrch stě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rajer Martin" refreshedDate="44053.705905324074" createdVersion="1" refreshedVersion="4" recordCount="70" xr:uid="{00000000-000A-0000-FFFF-FFFF08000000}">
  <cacheSource type="worksheet">
    <worksheetSource ref="A2:G72" sheet="2.np" r:id="rId2"/>
  </cacheSource>
  <cacheFields count="7">
    <cacheField name="č.místnosti" numFmtId="0">
      <sharedItems/>
    </cacheField>
    <cacheField name="č.místnosti2" numFmtId="0">
      <sharedItems containsBlank="1"/>
    </cacheField>
    <cacheField name="užití" numFmtId="0">
      <sharedItems count="17">
        <s v="Posluchárna"/>
        <s v="Chodba"/>
        <s v="Instalační prostor"/>
        <s v="Návštevní místnost"/>
        <s v="Kancelář"/>
        <s v="Schodiště"/>
        <s v="Výtah"/>
        <s v="nepoužité č.m."/>
        <s v="Sklad"/>
        <s v="Umývárna+WC muži"/>
        <s v="Umývárna+WC ženy"/>
        <s v="Laboratoř"/>
        <s v="Učebna"/>
        <s v="WC ženy"/>
        <s v="WC muži"/>
        <s v="Úklidová komora"/>
        <s v="WC"/>
      </sharedItems>
    </cacheField>
    <cacheField name="Katedra" numFmtId="0">
      <sharedItems containsBlank="1"/>
    </cacheField>
    <cacheField name="plocha (m2)" numFmtId="0">
      <sharedItems containsBlank="1" containsMixedTypes="1" containsNumber="1" minValue="0.74" maxValue="97.7" count="54">
        <n v="78.5"/>
        <n v="86.7"/>
        <n v="0.74"/>
        <n v="7.2"/>
        <n v="7.3"/>
        <n v="97.7"/>
        <n v="51.2"/>
        <n v="42.8"/>
        <n v="5.8"/>
        <n v="4.3"/>
        <m/>
        <n v="3.6"/>
        <n v="7.4"/>
        <n v="8.8000000000000007"/>
        <n v="23.4"/>
        <n v="31.4"/>
        <n v="15.2"/>
        <n v="15.5"/>
        <n v="15.4"/>
        <n v="15.8"/>
        <n v="16.2"/>
        <n v="16"/>
        <n v="34.6"/>
        <n v="19.100000000000001"/>
        <n v="19.8"/>
        <n v="19.399999999999999"/>
        <n v="14.3"/>
        <n v="57.9"/>
        <n v="9.9"/>
        <n v="24.9"/>
        <n v="5.7"/>
        <n v="5.4"/>
        <n v="1.6"/>
        <n v="29.9"/>
        <n v="12.2"/>
        <n v="2.4"/>
        <n v="11"/>
        <n v="16.3"/>
        <n v="56.6"/>
        <n v="19.899999999999999"/>
        <n v="19.600000000000001"/>
        <n v="18.600000000000001"/>
        <n v="40.9"/>
        <n v="17.3"/>
        <n v="12"/>
        <n v="12.6"/>
        <s v="0,92"/>
        <n v="31.7"/>
        <n v="15.9"/>
        <n v="16.399999999999999"/>
        <n v="51.8"/>
        <n v="2.5"/>
        <n v="22.1"/>
        <n v="8.9"/>
      </sharedItems>
    </cacheField>
    <cacheField name="povrch podlahy" numFmtId="0">
      <sharedItems containsBlank="1"/>
    </cacheField>
    <cacheField name="povrch stě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">
  <r>
    <s v="101"/>
    <x v="0"/>
    <n v="476.74"/>
    <n v="3000"/>
    <x v="0"/>
    <s v="P3b/P2b/P2c/P9/P9a"/>
    <s v="kam. obklad T3 + omítka + malba + ker. obklad T4"/>
    <s v="POD 4"/>
  </r>
  <r>
    <s v="102"/>
    <x v="1"/>
    <n v="36.83"/>
    <s v="-"/>
    <x v="0"/>
    <s v="P3b/P6"/>
    <s v="ker. obklad"/>
    <s v="omítka + malba"/>
  </r>
  <r>
    <s v="103"/>
    <x v="2"/>
    <n v="3.49"/>
    <n v="2700"/>
    <x v="0"/>
    <s v="P3b"/>
    <s v="ker. obklad T2"/>
    <s v="POD 3"/>
  </r>
  <r>
    <s v="103a"/>
    <x v="3"/>
    <n v="3.55"/>
    <n v="2700"/>
    <x v="0"/>
    <s v="P3b"/>
    <s v="ker. obklad T2"/>
    <s v="POD 3"/>
  </r>
  <r>
    <s v="104"/>
    <x v="4"/>
    <n v="2.09"/>
    <n v="2700"/>
    <x v="0"/>
    <s v="P3c"/>
    <s v="ker. obklad T2"/>
    <s v="POD 3"/>
  </r>
  <r>
    <s v="105"/>
    <x v="5"/>
    <n v="4.99"/>
    <n v="2700"/>
    <x v="0"/>
    <s v="P3b/P3c"/>
    <s v="ker. obklad T2"/>
    <s v="POD 3"/>
  </r>
  <r>
    <s v="106"/>
    <x v="6"/>
    <n v="9.41"/>
    <n v="2700"/>
    <x v="0"/>
    <s v="P3b"/>
    <s v="ker. obklad T2"/>
    <s v="POD 3"/>
  </r>
  <r>
    <s v="107"/>
    <x v="3"/>
    <n v="16.1"/>
    <n v="2700"/>
    <x v="0"/>
    <s v="P3b"/>
    <s v="ker. obklad T2"/>
    <s v="POD 3"/>
  </r>
  <r>
    <s v="108"/>
    <x v="7"/>
    <n v="3.49"/>
    <n v="2700"/>
    <x v="0"/>
    <s v="P3b"/>
    <s v="ker. obklad T2"/>
    <s v="POD 3"/>
  </r>
  <r>
    <s v="108a"/>
    <x v="8"/>
    <n v="3.55"/>
    <n v="2700"/>
    <x v="0"/>
    <s v="P3b"/>
    <s v="ker. obklad T2"/>
    <s v="POD 3"/>
  </r>
  <r>
    <s v="108b"/>
    <x v="9"/>
    <n v="2.09"/>
    <n v="2700"/>
    <x v="0"/>
    <s v="P3c"/>
    <s v="ker. obklad T2"/>
    <s v="POD 3"/>
  </r>
  <r>
    <s v="109"/>
    <x v="5"/>
    <n v="3.87"/>
    <n v="2700"/>
    <x v="0"/>
    <s v="P3b"/>
    <s v="ker. obklad T2"/>
    <s v="POD 3"/>
  </r>
  <r>
    <s v="110"/>
    <x v="10"/>
    <n v="1.5"/>
    <n v="2700"/>
    <x v="0"/>
    <s v="P3c"/>
    <s v="ker. obklad T2"/>
    <s v="POD 3"/>
  </r>
  <r>
    <s v="111"/>
    <x v="11"/>
    <n v="8.15"/>
    <n v="2700"/>
    <x v="0"/>
    <s v="P3b"/>
    <s v="ker. obklad T2"/>
    <s v="POD 3"/>
  </r>
  <r>
    <s v="112"/>
    <x v="8"/>
    <n v="20.94"/>
    <n v="2700"/>
    <x v="0"/>
    <s v="P3c"/>
    <s v="ker. obklad T2"/>
    <s v="POD 3"/>
  </r>
  <r>
    <s v="113"/>
    <x v="12"/>
    <n v="45.69"/>
    <n v="3000"/>
    <x v="1"/>
    <s v="P4a"/>
    <s v="ker. obklad T1"/>
    <s v="POD 5"/>
  </r>
  <r>
    <s v="113a"/>
    <x v="13"/>
    <n v="4.19"/>
    <n v="2700"/>
    <x v="1"/>
    <s v="P4a"/>
    <s v="omítka + malba"/>
    <s v="POD 2"/>
  </r>
  <r>
    <s v="114"/>
    <x v="14"/>
    <n v="24.58"/>
    <n v="3000"/>
    <x v="1"/>
    <s v="P4a"/>
    <s v="ker. obklad T1"/>
    <s v="POD 5"/>
  </r>
  <r>
    <s v="115"/>
    <x v="15"/>
    <n v="18.66"/>
    <n v="3000"/>
    <x v="1"/>
    <s v="P4a"/>
    <s v="ker. obklad T1"/>
    <s v="POD 5"/>
  </r>
  <r>
    <s v="115a"/>
    <x v="16"/>
    <n v="7.27"/>
    <n v="3000"/>
    <x v="1"/>
    <s v="P4a"/>
    <s v="ker. obklad T1"/>
    <s v="POD 5"/>
  </r>
  <r>
    <s v="116"/>
    <x v="17"/>
    <n v="125.4"/>
    <n v="3000"/>
    <x v="0"/>
    <s v="P3b"/>
    <s v="omítka + malba"/>
    <s v="POD 4"/>
  </r>
  <r>
    <s v="117"/>
    <x v="18"/>
    <n v="49.8"/>
    <n v="3000"/>
    <x v="1"/>
    <s v="P4a"/>
    <s v="ker. obklad T1"/>
    <s v="POD 1"/>
  </r>
  <r>
    <s v="118"/>
    <x v="19"/>
    <n v="24.65"/>
    <n v="3000"/>
    <x v="1"/>
    <s v="P4a"/>
    <s v="omítka + malba + ker. obklad T1"/>
    <s v="POD 5"/>
  </r>
  <r>
    <s v="119"/>
    <x v="18"/>
    <n v="76.26"/>
    <n v="3000"/>
    <x v="1"/>
    <s v="P4a"/>
    <s v="omítka + malba + ker. obklad T1"/>
    <s v="POD 5"/>
  </r>
  <r>
    <s v="120"/>
    <x v="20"/>
    <n v="25"/>
    <n v="3000"/>
    <x v="1"/>
    <s v="P4a"/>
    <s v="ker. obklad T1"/>
    <m/>
  </r>
  <r>
    <s v="121"/>
    <x v="21"/>
    <n v="16.89"/>
    <n v="3000"/>
    <x v="1"/>
    <s v="P4a"/>
    <s v="ker. obklad T1"/>
    <s v="POD 2"/>
  </r>
  <r>
    <s v="121a"/>
    <x v="13"/>
    <n v="7.25"/>
    <n v="3000"/>
    <x v="1"/>
    <s v="P4a"/>
    <s v="ker. obklad T1"/>
    <s v="POD 5"/>
  </r>
  <r>
    <s v="122"/>
    <x v="20"/>
    <n v="76.07"/>
    <n v="3000"/>
    <x v="1"/>
    <s v="P4a"/>
    <s v="ker. obklad T1"/>
    <s v="POD 5"/>
  </r>
  <r>
    <s v="123"/>
    <x v="19"/>
    <n v="24.72"/>
    <n v="3000"/>
    <x v="1"/>
    <s v="P4a"/>
    <s v="ker. obklad T1"/>
    <s v="POD 5"/>
  </r>
  <r>
    <s v="124"/>
    <x v="22"/>
    <n v="50.28"/>
    <n v="3000"/>
    <x v="1"/>
    <s v="P4a"/>
    <s v="ker. obklad T1"/>
    <s v="POD 5"/>
  </r>
  <r>
    <s v="125"/>
    <x v="23"/>
    <n v="24.69"/>
    <n v="3000"/>
    <x v="1"/>
    <s v="P4a"/>
    <s v="ker. obklad T1"/>
    <s v="POD 5"/>
  </r>
  <r>
    <s v="126"/>
    <x v="24"/>
    <n v="50.47"/>
    <n v="3000"/>
    <x v="1"/>
    <s v="P4a"/>
    <s v="ker. obklad T1"/>
    <s v="POD 5"/>
  </r>
  <r>
    <s v="127"/>
    <x v="25"/>
    <n v="24.48"/>
    <n v="3000"/>
    <x v="1"/>
    <s v="P1"/>
    <s v="omítka + malba PVC sokl v=100mm"/>
    <s v="POD 3"/>
  </r>
  <r>
    <s v="128a"/>
    <x v="25"/>
    <n v="12.06"/>
    <n v="3000"/>
    <x v="1"/>
    <s v="P1"/>
    <s v="ker. obklad T1 - bílý, matný, glazovaný 150x150 mm, PVC sokl v=100"/>
    <s v="POD 6"/>
  </r>
  <r>
    <s v="128b"/>
    <x v="25"/>
    <n v="12.08"/>
    <n v="3000"/>
    <x v="1"/>
    <s v="P1"/>
    <s v="omítka + malba PVC sokl v=100mm"/>
    <s v="POD 6"/>
  </r>
  <r>
    <n v="129"/>
    <x v="25"/>
    <n v="24.41"/>
    <n v="3150"/>
    <x v="1"/>
    <s v="P1"/>
    <s v="ker. obklad T1 - bílý, matný, glazovaný 150x150 mm, PVC sokl v=100"/>
    <s v="POD 6"/>
  </r>
  <r>
    <n v="130"/>
    <x v="17"/>
    <n v="300.84"/>
    <n v="3000"/>
    <x v="0"/>
    <s v="P3b"/>
    <s v="omítka + malba"/>
    <s v="POD 4"/>
  </r>
  <r>
    <n v="131"/>
    <x v="26"/>
    <n v="27.07"/>
    <n v="3000"/>
    <x v="1"/>
    <s v="P4a"/>
    <s v="ker. obklad T1"/>
    <s v="POD 5"/>
  </r>
  <r>
    <n v="132"/>
    <x v="27"/>
    <n v="24.68"/>
    <n v="3000"/>
    <x v="1"/>
    <s v="P4a"/>
    <s v="ker. obklad T1"/>
    <s v="POD 5"/>
  </r>
  <r>
    <n v="133"/>
    <x v="28"/>
    <n v="24.56"/>
    <n v="3000"/>
    <x v="1"/>
    <s v="P4a"/>
    <s v="ker. obklad T1"/>
    <s v="POD 5"/>
  </r>
  <r>
    <n v="134"/>
    <x v="19"/>
    <n v="24.74"/>
    <n v="3000"/>
    <x v="1"/>
    <s v="P4a"/>
    <s v="ker. obklad T1"/>
    <s v="POD 5"/>
  </r>
  <r>
    <n v="135"/>
    <x v="29"/>
    <n v="64.66"/>
    <n v="3000"/>
    <x v="1"/>
    <s v="P4a"/>
    <s v="omítka + malba + ker. obklad T1"/>
    <s v="POD 5"/>
  </r>
  <r>
    <n v="136"/>
    <x v="1"/>
    <n v="24.94"/>
    <n v="3000"/>
    <x v="0"/>
    <s v="P3b/P6"/>
    <s v="omítka + malba"/>
    <s v="omítka + malba"/>
  </r>
  <r>
    <n v="137"/>
    <x v="20"/>
    <n v="43.22"/>
    <n v="3000"/>
    <x v="1"/>
    <s v="P4a"/>
    <s v="ker. obklad T1"/>
    <s v="POD 5"/>
  </r>
  <r>
    <n v="138"/>
    <x v="30"/>
    <n v="51.62"/>
    <n v="3000"/>
    <x v="1"/>
    <s v="P4a"/>
    <s v="omítka + malba + ker. obklad T1"/>
    <s v="POD 5"/>
  </r>
  <r>
    <n v="139"/>
    <x v="31"/>
    <n v="36.45"/>
    <n v="2700"/>
    <x v="0"/>
    <s v="P3b"/>
    <s v="omítka + omyv. nátěr"/>
    <s v="omítka + malba"/>
  </r>
  <r>
    <n v="140"/>
    <x v="32"/>
    <n v="6.96"/>
    <n v="2700"/>
    <x v="2"/>
    <s v="P4a"/>
    <s v="omítka + malba"/>
    <s v="omítka + malba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70">
  <r>
    <s v="301"/>
    <s v="301"/>
    <x v="0"/>
    <m/>
    <n v="77.7"/>
    <s v="PVC"/>
    <m/>
  </r>
  <r>
    <s v="302"/>
    <s v="302"/>
    <x v="1"/>
    <m/>
    <n v="90.8"/>
    <s v="keram.dl."/>
    <m/>
  </r>
  <r>
    <s v="302a"/>
    <m/>
    <x v="2"/>
    <m/>
    <n v="0.8"/>
    <s v="beton"/>
    <m/>
  </r>
  <r>
    <s v="303"/>
    <s v="303"/>
    <x v="3"/>
    <m/>
    <n v="7.2"/>
    <s v="koberec"/>
    <m/>
  </r>
  <r>
    <s v="304"/>
    <s v="304"/>
    <x v="3"/>
    <m/>
    <n v="7.2"/>
    <s v="koberec"/>
    <m/>
  </r>
  <r>
    <s v="305"/>
    <s v="305"/>
    <x v="1"/>
    <m/>
    <n v="97.6"/>
    <s v="keram.dl."/>
    <m/>
  </r>
  <r>
    <s v="306"/>
    <m/>
    <x v="1"/>
    <m/>
    <n v="51.1"/>
    <s v="kamenná dl."/>
    <s v="dřev.obkl. 2,26"/>
  </r>
  <r>
    <s v="307"/>
    <m/>
    <x v="4"/>
    <m/>
    <n v="39.1"/>
    <s v="kamenná dl."/>
    <m/>
  </r>
  <r>
    <s v="308"/>
    <m/>
    <x v="5"/>
    <m/>
    <n v="5.8"/>
    <m/>
    <m/>
  </r>
  <r>
    <s v="309"/>
    <m/>
    <x v="5"/>
    <m/>
    <n v="4.3"/>
    <m/>
    <m/>
  </r>
  <r>
    <s v="310"/>
    <m/>
    <x v="6"/>
    <m/>
    <m/>
    <m/>
    <m/>
  </r>
  <r>
    <s v="311"/>
    <s v="311,314"/>
    <x v="3"/>
    <s v="Doktorandi "/>
    <n v="27.31"/>
    <s v="PVC"/>
    <m/>
  </r>
  <r>
    <s v="312"/>
    <s v="312"/>
    <x v="7"/>
    <m/>
    <n v="7.4"/>
    <s v="keram.dl."/>
    <s v="keram.o. 1,83(2,12)"/>
  </r>
  <r>
    <s v="313"/>
    <s v="313"/>
    <x v="8"/>
    <m/>
    <n v="8.8000000000000007"/>
    <s v="keram.dl."/>
    <s v="keram.o. 1,83(2,12)"/>
  </r>
  <r>
    <s v="314"/>
    <m/>
    <x v="9"/>
    <m/>
    <m/>
    <m/>
    <m/>
  </r>
  <r>
    <s v="315"/>
    <s v="315"/>
    <x v="3"/>
    <s v="KLDE"/>
    <n v="31.2"/>
    <s v="koberec"/>
    <m/>
  </r>
  <r>
    <s v="316"/>
    <s v="316"/>
    <x v="3"/>
    <s v="KLDE"/>
    <n v="15.4"/>
    <s v="koberec"/>
    <m/>
  </r>
  <r>
    <s v="317"/>
    <s v="317"/>
    <x v="3"/>
    <s v="KLDE"/>
    <n v="15.6"/>
    <s v="PVC"/>
    <m/>
  </r>
  <r>
    <s v="318"/>
    <s v="318"/>
    <x v="3"/>
    <s v="KLDE"/>
    <n v="15.4"/>
    <s v="PVC"/>
    <m/>
  </r>
  <r>
    <s v="319"/>
    <s v="319"/>
    <x v="3"/>
    <s v="KLDE"/>
    <n v="15.4"/>
    <s v="PVC"/>
    <m/>
  </r>
  <r>
    <s v="320"/>
    <s v="320"/>
    <x v="3"/>
    <s v="KLDE"/>
    <n v="15.3"/>
    <s v="PVC"/>
    <m/>
  </r>
  <r>
    <s v="321"/>
    <s v="321"/>
    <x v="3"/>
    <s v="KLDE"/>
    <n v="16.399999999999999"/>
    <s v="PVC"/>
    <m/>
  </r>
  <r>
    <s v="322"/>
    <s v="322"/>
    <x v="3"/>
    <s v="KDVK"/>
    <n v="16"/>
    <s v="PVC"/>
    <m/>
  </r>
  <r>
    <s v="323"/>
    <s v="323"/>
    <x v="3"/>
    <s v="KDVK"/>
    <n v="16.100000000000001"/>
    <s v="PVC"/>
    <m/>
  </r>
  <r>
    <s v="324"/>
    <s v="324"/>
    <x v="1"/>
    <m/>
    <n v="8.4"/>
    <s v="teracová dl."/>
    <m/>
  </r>
  <r>
    <s v="324a"/>
    <m/>
    <x v="4"/>
    <m/>
    <n v="16.100000000000001"/>
    <s v="teracová dl."/>
    <m/>
  </r>
  <r>
    <s v="325"/>
    <s v="325"/>
    <x v="3"/>
    <s v="KHÚL"/>
    <n v="34.6"/>
    <s v="koberec"/>
    <m/>
  </r>
  <r>
    <s v="326"/>
    <s v="326"/>
    <x v="3"/>
    <s v="KHÚL"/>
    <n v="19.100000000000001"/>
    <s v="koberec"/>
    <m/>
  </r>
  <r>
    <s v="327"/>
    <s v="327"/>
    <x v="3"/>
    <s v="KHÚL"/>
    <n v="19.5"/>
    <s v="PVC"/>
    <m/>
  </r>
  <r>
    <s v="328"/>
    <s v="328"/>
    <x v="3"/>
    <s v="KHÚL"/>
    <n v="19.399999999999999"/>
    <s v="PVC"/>
    <m/>
  </r>
  <r>
    <s v="329"/>
    <s v="329"/>
    <x v="3"/>
    <m/>
    <n v="14.3"/>
    <s v="PVC"/>
    <m/>
  </r>
  <r>
    <s v="330"/>
    <s v="330"/>
    <x v="3"/>
    <s v="KHÚL"/>
    <n v="15.5"/>
    <s v="PVC"/>
    <m/>
  </r>
  <r>
    <s v="331"/>
    <s v="331"/>
    <x v="3"/>
    <s v="KHÚL"/>
    <n v="19.8"/>
    <s v="PVC"/>
    <m/>
  </r>
  <r>
    <s v="332"/>
    <s v="332"/>
    <x v="10"/>
    <m/>
    <n v="58"/>
    <s v="PVC"/>
    <m/>
  </r>
  <r>
    <s v="333"/>
    <s v="333"/>
    <x v="3"/>
    <s v="KHÚL"/>
    <n v="9.8000000000000007"/>
    <s v="PVC"/>
    <m/>
  </r>
  <r>
    <s v="334"/>
    <s v="334"/>
    <x v="3"/>
    <s v="KHÚL"/>
    <n v="24.7"/>
    <s v="koberec"/>
    <m/>
  </r>
  <r>
    <s v="335"/>
    <s v="335"/>
    <x v="11"/>
    <m/>
    <n v="5.9"/>
    <s v="keram.dl."/>
    <s v="keram.o. 1,82"/>
  </r>
  <r>
    <s v="336"/>
    <s v="336"/>
    <x v="11"/>
    <m/>
    <n v="5.6"/>
    <s v="keram.dl."/>
    <s v="keram.o. 1,83"/>
  </r>
  <r>
    <s v="337"/>
    <s v="337"/>
    <x v="12"/>
    <m/>
    <n v="1.6"/>
    <s v="keram.dl."/>
    <s v="keram.o. 1,52"/>
  </r>
  <r>
    <s v="338-350"/>
    <m/>
    <x v="6"/>
    <m/>
    <m/>
    <m/>
    <m/>
  </r>
  <r>
    <s v="351"/>
    <s v="351"/>
    <x v="3"/>
    <s v="KEL"/>
    <n v="26.5"/>
    <s v="PVC"/>
    <m/>
  </r>
  <r>
    <s v="352"/>
    <s v="352"/>
    <x v="11"/>
    <m/>
    <n v="6.1"/>
    <s v="keram.dl."/>
    <s v="keram.o. 1,82"/>
  </r>
  <r>
    <s v="353"/>
    <s v="353"/>
    <x v="13"/>
    <m/>
    <n v="12.9"/>
    <s v="PVC"/>
    <m/>
  </r>
  <r>
    <s v="354"/>
    <s v="354"/>
    <x v="11"/>
    <m/>
    <n v="6"/>
    <s v="keram.dl."/>
    <s v="keram.o. 1,82"/>
  </r>
  <r>
    <s v="355"/>
    <s v="355"/>
    <x v="3"/>
    <s v="KGFLD+KEL"/>
    <n v="16.2"/>
    <s v="PVC"/>
    <m/>
  </r>
  <r>
    <s v="356"/>
    <s v="356"/>
    <x v="10"/>
    <m/>
    <n v="56.8"/>
    <s v="PVC"/>
    <m/>
  </r>
  <r>
    <s v="357"/>
    <s v="357"/>
    <x v="3"/>
    <s v="KEL"/>
    <n v="17.899999999999999"/>
    <s v="PVC"/>
    <m/>
  </r>
  <r>
    <s v="358"/>
    <s v="358"/>
    <x v="3"/>
    <s v="KEL"/>
    <n v="20.5"/>
    <s v="PVC"/>
    <m/>
  </r>
  <r>
    <s v="359"/>
    <s v="359"/>
    <x v="3"/>
    <s v="KEL"/>
    <n v="20.8"/>
    <s v="PVC"/>
    <m/>
  </r>
  <r>
    <s v="360"/>
    <s v="360"/>
    <x v="3"/>
    <s v="KGFLD"/>
    <n v="38.200000000000003"/>
    <s v="koberec"/>
    <m/>
  </r>
  <r>
    <s v="361"/>
    <s v="361"/>
    <x v="3"/>
    <s v="KGFLD"/>
    <n v="19.5"/>
    <s v="koberec"/>
    <m/>
  </r>
  <r>
    <s v="362"/>
    <s v="362"/>
    <x v="3"/>
    <s v="KGFLD"/>
    <n v="20.2"/>
    <s v="PVC"/>
    <m/>
  </r>
  <r>
    <s v="363"/>
    <s v="363"/>
    <x v="13"/>
    <s v="KGFLD"/>
    <n v="17.5"/>
    <s v="PVC"/>
    <m/>
  </r>
  <r>
    <s v="363a"/>
    <s v="363a"/>
    <x v="13"/>
    <s v="KGFLD"/>
    <n v="11.9"/>
    <s v="PVC"/>
    <m/>
  </r>
  <r>
    <s v="364"/>
    <m/>
    <x v="1"/>
    <m/>
    <n v="12.5"/>
    <s v="teracová dl."/>
    <m/>
  </r>
  <r>
    <s v="364a"/>
    <m/>
    <x v="4"/>
    <m/>
    <n v="16"/>
    <s v="teracová dl."/>
    <m/>
  </r>
  <r>
    <s v="364b"/>
    <m/>
    <x v="2"/>
    <m/>
    <n v="0.9"/>
    <m/>
    <m/>
  </r>
  <r>
    <s v="365"/>
    <s v="365"/>
    <x v="3"/>
    <s v="KPL"/>
    <n v="31.5"/>
    <s v="koberec"/>
    <m/>
  </r>
  <r>
    <s v="366"/>
    <s v="366"/>
    <x v="3"/>
    <s v="KPL"/>
    <n v="15.4"/>
    <s v="koberec"/>
    <m/>
  </r>
  <r>
    <s v="367"/>
    <s v="367"/>
    <x v="3"/>
    <s v="KPL"/>
    <n v="17.100000000000001"/>
    <s v="PVC"/>
    <m/>
  </r>
  <r>
    <s v="368"/>
    <s v="368"/>
    <x v="3"/>
    <s v="KPL"/>
    <n v="16.600000000000001"/>
    <s v="PVC"/>
    <m/>
  </r>
  <r>
    <s v="369"/>
    <s v="369"/>
    <x v="3"/>
    <m/>
    <n v="15.9"/>
    <s v="PVC"/>
    <m/>
  </r>
  <r>
    <s v="370"/>
    <s v="370"/>
    <x v="3"/>
    <s v="KPL+KEL"/>
    <n v="16.3"/>
    <s v="PVC"/>
    <m/>
  </r>
  <r>
    <s v="371"/>
    <s v="371"/>
    <x v="3"/>
    <s v="KPL"/>
    <n v="15.5"/>
    <s v="PVC"/>
    <m/>
  </r>
  <r>
    <s v="372"/>
    <s v="372"/>
    <x v="10"/>
    <m/>
    <n v="51.1"/>
    <s v="PVC"/>
    <m/>
  </r>
  <r>
    <s v="373"/>
    <s v="373"/>
    <x v="14"/>
    <s v="KPL"/>
    <n v="15.2"/>
    <s v="PVC"/>
    <m/>
  </r>
  <r>
    <s v="374"/>
    <s v="374"/>
    <x v="11"/>
    <m/>
    <n v="12.2"/>
    <s v="keram.dl."/>
    <s v="keram.o. 1,82(2,13)"/>
  </r>
  <r>
    <s v="375"/>
    <s v="375"/>
    <x v="12"/>
    <m/>
    <n v="2.5"/>
    <s v="keram.dl."/>
    <s v="keram.o. 1,52"/>
  </r>
  <r>
    <s v="376"/>
    <s v="376"/>
    <x v="3"/>
    <m/>
    <n v="22"/>
    <s v="PVC"/>
    <m/>
  </r>
  <r>
    <s v="376a"/>
    <s v="376a"/>
    <x v="3"/>
    <m/>
    <n v="8.9"/>
    <s v="PVC"/>
    <m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12">
  <r>
    <s v="401"/>
    <m/>
    <x v="0"/>
    <m/>
    <n v="43.3"/>
    <x v="0"/>
    <m/>
  </r>
  <r>
    <s v="402"/>
    <m/>
    <x v="1"/>
    <m/>
    <n v="32.799999999999997"/>
    <x v="1"/>
    <m/>
  </r>
  <r>
    <s v="403"/>
    <s v="403"/>
    <x v="2"/>
    <m/>
    <n v="148.80000000000001"/>
    <x v="2"/>
    <m/>
  </r>
  <r>
    <s v="403a"/>
    <s v="403a"/>
    <x v="3"/>
    <m/>
    <n v="12.4"/>
    <x v="2"/>
    <m/>
  </r>
  <r>
    <s v="404"/>
    <s v="404"/>
    <x v="4"/>
    <m/>
    <n v="1.8"/>
    <x v="2"/>
    <m/>
  </r>
  <r>
    <s v="405"/>
    <s v="405"/>
    <x v="5"/>
    <m/>
    <n v="16.399999999999999"/>
    <x v="2"/>
    <m/>
  </r>
  <r>
    <s v="406"/>
    <s v="406"/>
    <x v="5"/>
    <m/>
    <n v="14"/>
    <x v="2"/>
    <m/>
  </r>
  <r>
    <s v="407"/>
    <m/>
    <x v="6"/>
    <m/>
    <n v="7.5"/>
    <x v="1"/>
    <m/>
  </r>
  <r>
    <s v="408"/>
    <s v="408"/>
    <x v="1"/>
    <m/>
    <n v="3.9"/>
    <x v="1"/>
    <m/>
  </r>
  <r>
    <s v="409"/>
    <s v="409"/>
    <x v="7"/>
    <s v="KEL"/>
    <n v="28.9"/>
    <x v="3"/>
    <m/>
  </r>
  <r>
    <s v="410"/>
    <m/>
    <x v="7"/>
    <s v="KEL"/>
    <n v="19.3"/>
    <x v="3"/>
    <m/>
  </r>
  <r>
    <s v="411"/>
    <m/>
    <x v="7"/>
    <s v="KEL"/>
    <n v="28.3"/>
    <x v="3"/>
    <m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0">
  <r>
    <s v="FLE1NP164"/>
    <s v="164"/>
    <n v="31.5"/>
    <n v="1"/>
    <n v="2.95"/>
    <x v="0"/>
    <m/>
    <m/>
    <x v="0"/>
    <s v="montovaný podhl."/>
    <s v="164"/>
    <s v="FLE1NP"/>
    <s v="6"/>
    <s v="FLD + FŽP"/>
    <m/>
    <m/>
    <m/>
    <s v="1NP"/>
  </r>
  <r>
    <s v="FLE1NP165"/>
    <s v="165"/>
    <n v="15.6"/>
    <n v="4"/>
    <n v="2.96"/>
    <x v="0"/>
    <m/>
    <m/>
    <x v="0"/>
    <s v="montovaný podhl."/>
    <s v="165"/>
    <s v="FLE1NP"/>
    <s v="6"/>
    <s v="FLD + FŽP"/>
    <m/>
    <m/>
    <m/>
    <s v="1NP"/>
  </r>
  <r>
    <s v="FLE1NP166"/>
    <s v="166"/>
    <n v="17.100000000000001"/>
    <n v="2"/>
    <n v="2.96"/>
    <x v="0"/>
    <m/>
    <m/>
    <x v="1"/>
    <s v="montovaný podhl."/>
    <s v="166"/>
    <s v="FLE1NP"/>
    <s v="6"/>
    <s v="FLD + FŽP"/>
    <m/>
    <m/>
    <m/>
    <s v="1NP"/>
  </r>
  <r>
    <s v="FLE1NP167"/>
    <s v="167"/>
    <n v="16.600000000000001"/>
    <n v="1"/>
    <n v="2.92"/>
    <x v="0"/>
    <m/>
    <m/>
    <x v="1"/>
    <s v="montovaný podhl."/>
    <s v="167"/>
    <s v="FLE1NP"/>
    <s v="6"/>
    <s v="FLD + FŽP"/>
    <m/>
    <m/>
    <m/>
    <s v="1NP"/>
  </r>
  <r>
    <s v="FLE1NP168"/>
    <s v="168"/>
    <n v="16"/>
    <n v="1"/>
    <n v="2.94"/>
    <x v="0"/>
    <m/>
    <m/>
    <x v="1"/>
    <s v="montovaný podhl."/>
    <s v="168"/>
    <s v="FLE1NP"/>
    <s v="6"/>
    <s v="FLD + FŽP"/>
    <m/>
    <m/>
    <m/>
    <s v="1NP"/>
  </r>
  <r>
    <s v="FLE1NP169"/>
    <s v="169"/>
    <n v="16.3"/>
    <n v="1"/>
    <n v="2.95"/>
    <x v="0"/>
    <m/>
    <m/>
    <x v="1"/>
    <s v="montovaný podhl."/>
    <s v="169"/>
    <s v="FLE1NP"/>
    <s v="6"/>
    <s v="FLD + FŽP"/>
    <m/>
    <m/>
    <m/>
    <s v="1NP"/>
  </r>
  <r>
    <s v="FLE1NP170"/>
    <s v="170"/>
    <n v="16.399999999999999"/>
    <n v="1"/>
    <n v="2.94"/>
    <x v="0"/>
    <m/>
    <m/>
    <x v="1"/>
    <s v="montovaný podhl."/>
    <s v="170"/>
    <s v="FLE1NP"/>
    <s v="6"/>
    <s v="FLD + FŽP"/>
    <m/>
    <m/>
    <m/>
    <s v="1NP"/>
  </r>
  <r>
    <s v="FLE1NP172"/>
    <s v="172"/>
    <n v="15.2"/>
    <n v="8"/>
    <n v="2.93"/>
    <x v="0"/>
    <m/>
    <m/>
    <x v="1"/>
    <s v="montovaný podhl."/>
    <s v="172"/>
    <s v="FLE1NP"/>
    <s v="6"/>
    <s v="FLD + FŽP"/>
    <m/>
    <m/>
    <m/>
    <s v="1NP"/>
  </r>
  <r>
    <s v="FLE1NP175"/>
    <s v="175"/>
    <n v="22.1"/>
    <n v="2"/>
    <n v="2.95"/>
    <x v="0"/>
    <m/>
    <m/>
    <x v="1"/>
    <s v="montovaný podhl."/>
    <s v="175"/>
    <s v="FLE1NP"/>
    <s v="6"/>
    <s v="FLD + FŽP"/>
    <m/>
    <m/>
    <m/>
    <s v="1NP"/>
  </r>
  <r>
    <s v="FLE1NP175a"/>
    <s v="175a"/>
    <n v="8.9"/>
    <m/>
    <n v="2.95"/>
    <x v="0"/>
    <m/>
    <m/>
    <x v="1"/>
    <s v="montovaný podhl."/>
    <s v="175a"/>
    <s v="FLE1NP"/>
    <s v="6"/>
    <s v="FLD + FŽP"/>
    <m/>
    <m/>
    <m/>
    <s v="1NP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39">
  <r>
    <s v="MCEVII2NP201"/>
    <n v="398.16"/>
    <m/>
    <m/>
    <x v="0"/>
    <m/>
    <m/>
    <x v="0"/>
    <m/>
    <m/>
    <s v="201"/>
    <s v="MCEVII2NP"/>
    <s v="59"/>
    <s v="MCEV 2"/>
    <m/>
    <m/>
    <s v="2NP"/>
  </r>
  <r>
    <s v="MCEVII2NP202"/>
    <n v="36.74"/>
    <m/>
    <m/>
    <x v="1"/>
    <m/>
    <m/>
    <x v="0"/>
    <m/>
    <m/>
    <s v="202"/>
    <s v="MCEVII2NP"/>
    <s v="59"/>
    <s v="MCEV 2"/>
    <m/>
    <m/>
    <s v="2NP"/>
  </r>
  <r>
    <s v="MCEVII2NP203"/>
    <n v="3.49"/>
    <m/>
    <m/>
    <x v="2"/>
    <m/>
    <m/>
    <x v="0"/>
    <m/>
    <m/>
    <s v="203"/>
    <s v="MCEVII2NP"/>
    <s v="59"/>
    <s v="MCEV 2"/>
    <m/>
    <m/>
    <s v="2NP"/>
  </r>
  <r>
    <s v="MCEVII2NP203a"/>
    <n v="2.09"/>
    <m/>
    <m/>
    <x v="3"/>
    <m/>
    <m/>
    <x v="0"/>
    <m/>
    <m/>
    <s v="203a"/>
    <s v="MCEVII2NP"/>
    <s v="59"/>
    <s v="MCEV 2"/>
    <m/>
    <m/>
    <s v="2NP"/>
  </r>
  <r>
    <s v="MCEVII2NP204"/>
    <n v="2.06"/>
    <m/>
    <m/>
    <x v="4"/>
    <m/>
    <m/>
    <x v="0"/>
    <m/>
    <m/>
    <s v="204"/>
    <s v="MCEVII2NP"/>
    <s v="59"/>
    <s v="MCEV 2"/>
    <m/>
    <m/>
    <s v="2NP"/>
  </r>
  <r>
    <s v="MCEVII2NP205"/>
    <n v="4.99"/>
    <m/>
    <m/>
    <x v="5"/>
    <m/>
    <m/>
    <x v="0"/>
    <m/>
    <m/>
    <s v="205"/>
    <s v="MCEVII2NP"/>
    <s v="59"/>
    <s v="MCEV 2"/>
    <m/>
    <m/>
    <s v="2NP"/>
  </r>
  <r>
    <s v="MCEVII2NP206"/>
    <n v="9.41"/>
    <m/>
    <m/>
    <x v="6"/>
    <m/>
    <m/>
    <x v="0"/>
    <m/>
    <m/>
    <s v="206"/>
    <s v="MCEVII2NP"/>
    <s v="59"/>
    <s v="MCEV 2"/>
    <m/>
    <m/>
    <s v="2NP"/>
  </r>
  <r>
    <s v="MCEVII2NP207"/>
    <n v="16.14"/>
    <m/>
    <m/>
    <x v="7"/>
    <m/>
    <m/>
    <x v="0"/>
    <m/>
    <m/>
    <s v="207"/>
    <s v="MCEVII2NP"/>
    <s v="59"/>
    <s v="MCEV 2"/>
    <m/>
    <m/>
    <s v="2NP"/>
  </r>
  <r>
    <s v="MCEVII2NP208"/>
    <n v="3.49"/>
    <m/>
    <m/>
    <x v="8"/>
    <m/>
    <m/>
    <x v="0"/>
    <m/>
    <m/>
    <s v="208"/>
    <s v="MCEVII2NP"/>
    <s v="59"/>
    <s v="MCEV 2"/>
    <m/>
    <m/>
    <s v="2NP"/>
  </r>
  <r>
    <s v="MCEVII2NP208a"/>
    <n v="2.09"/>
    <m/>
    <m/>
    <x v="9"/>
    <m/>
    <m/>
    <x v="0"/>
    <m/>
    <m/>
    <s v="208a"/>
    <s v="MCEVII2NP"/>
    <s v="59"/>
    <s v="MCEV 2"/>
    <m/>
    <m/>
    <s v="2NP"/>
  </r>
  <r>
    <s v="MCEVII2NP208b"/>
    <n v="3.55"/>
    <m/>
    <m/>
    <x v="10"/>
    <m/>
    <m/>
    <x v="0"/>
    <m/>
    <m/>
    <s v="208b"/>
    <s v="MCEVII2NP"/>
    <s v="59"/>
    <s v="MCEV 2"/>
    <m/>
    <m/>
    <s v="2NP"/>
  </r>
  <r>
    <s v="MCEVII2NP209"/>
    <n v="3.87"/>
    <m/>
    <m/>
    <x v="5"/>
    <m/>
    <m/>
    <x v="0"/>
    <m/>
    <m/>
    <s v="209"/>
    <s v="MCEVII2NP"/>
    <s v="59"/>
    <s v="MCEV 2"/>
    <m/>
    <m/>
    <s v="2NP"/>
  </r>
  <r>
    <s v="MCEVII2NP210"/>
    <n v="1.5"/>
    <m/>
    <m/>
    <x v="11"/>
    <m/>
    <m/>
    <x v="0"/>
    <m/>
    <m/>
    <s v="210"/>
    <s v="MCEVII2NP"/>
    <s v="59"/>
    <s v="MCEV 2"/>
    <m/>
    <m/>
    <s v="2NP"/>
  </r>
  <r>
    <s v="MCEVII2NP211"/>
    <n v="8.15"/>
    <m/>
    <m/>
    <x v="12"/>
    <m/>
    <m/>
    <x v="0"/>
    <m/>
    <m/>
    <s v="211"/>
    <s v="MCEVII2NP"/>
    <s v="59"/>
    <s v="MCEV 2"/>
    <m/>
    <m/>
    <s v="2NP"/>
  </r>
  <r>
    <s v="MCEVII2NP212"/>
    <n v="20.94"/>
    <m/>
    <m/>
    <x v="13"/>
    <m/>
    <m/>
    <x v="0"/>
    <m/>
    <m/>
    <s v="212"/>
    <s v="MCEVII2NP"/>
    <s v="59"/>
    <s v="MCEV 2"/>
    <m/>
    <m/>
    <s v="2NP"/>
  </r>
  <r>
    <s v="MCEVII2NP213"/>
    <n v="25.06"/>
    <m/>
    <m/>
    <x v="14"/>
    <m/>
    <m/>
    <x v="0"/>
    <m/>
    <m/>
    <s v="213"/>
    <s v="MCEVII2NP"/>
    <s v="59"/>
    <s v="MCEV 2"/>
    <m/>
    <m/>
    <s v="2NP"/>
  </r>
  <r>
    <s v="MCEVII2NP213a"/>
    <n v="4.1900000000000004"/>
    <m/>
    <m/>
    <x v="14"/>
    <m/>
    <m/>
    <x v="0"/>
    <m/>
    <m/>
    <s v="213a"/>
    <s v="MCEVII2NP"/>
    <s v="59"/>
    <s v="MCEV 2"/>
    <m/>
    <m/>
    <s v="2NP"/>
  </r>
  <r>
    <s v="MCEVII2NP214"/>
    <n v="73.12"/>
    <m/>
    <m/>
    <x v="15"/>
    <m/>
    <m/>
    <x v="0"/>
    <m/>
    <m/>
    <s v="214"/>
    <s v="MCEVII2NP"/>
    <s v="59"/>
    <s v="MCEV 2"/>
    <m/>
    <m/>
    <s v="2NP"/>
  </r>
  <r>
    <s v="MCEVII2NP215"/>
    <n v="124.13"/>
    <m/>
    <m/>
    <x v="16"/>
    <m/>
    <m/>
    <x v="0"/>
    <m/>
    <m/>
    <s v="215"/>
    <s v="MCEVII2NP"/>
    <s v="59"/>
    <s v="MCEV 2"/>
    <m/>
    <m/>
    <s v="2NP"/>
  </r>
  <r>
    <s v="MCEVII2NP216"/>
    <n v="75.44"/>
    <m/>
    <m/>
    <x v="17"/>
    <m/>
    <m/>
    <x v="0"/>
    <m/>
    <m/>
    <s v="216"/>
    <s v="MCEVII2NP"/>
    <s v="59"/>
    <s v="MCEV 2"/>
    <m/>
    <m/>
    <s v="2NP"/>
  </r>
  <r>
    <s v="MCEVII2NP217"/>
    <n v="76.19"/>
    <m/>
    <m/>
    <x v="17"/>
    <m/>
    <m/>
    <x v="0"/>
    <m/>
    <m/>
    <s v="217"/>
    <s v="MCEVII2NP"/>
    <s v="59"/>
    <s v="MCEV 2"/>
    <m/>
    <m/>
    <s v="2NP"/>
  </r>
  <r>
    <s v="MCEVII2NP218"/>
    <n v="76.19"/>
    <m/>
    <m/>
    <x v="17"/>
    <m/>
    <m/>
    <x v="0"/>
    <m/>
    <m/>
    <s v="218"/>
    <s v="MCEVII2NP"/>
    <s v="59"/>
    <s v="MCEV 2"/>
    <m/>
    <m/>
    <s v="2NP"/>
  </r>
  <r>
    <s v="MCEVII2NP219"/>
    <n v="76.099999999999994"/>
    <m/>
    <m/>
    <x v="17"/>
    <m/>
    <m/>
    <x v="0"/>
    <m/>
    <m/>
    <s v="219"/>
    <s v="MCEVII2NP"/>
    <s v="59"/>
    <s v="MCEV 2"/>
    <m/>
    <m/>
    <s v="2NP"/>
  </r>
  <r>
    <s v="MCEVII2NP220"/>
    <n v="50.28"/>
    <m/>
    <m/>
    <x v="17"/>
    <m/>
    <m/>
    <x v="0"/>
    <m/>
    <m/>
    <s v="220"/>
    <s v="MCEVII2NP"/>
    <s v="59"/>
    <s v="MCEV 2"/>
    <m/>
    <m/>
    <s v="2NP"/>
  </r>
  <r>
    <s v="MCEVII2NP221"/>
    <n v="12.81"/>
    <m/>
    <m/>
    <x v="18"/>
    <m/>
    <m/>
    <x v="0"/>
    <m/>
    <m/>
    <s v="221"/>
    <s v="MCEVII2NP"/>
    <s v="59"/>
    <s v="MCEV 2"/>
    <m/>
    <m/>
    <s v="2NP"/>
  </r>
  <r>
    <s v="MCEVII2NP221a"/>
    <n v="10.88"/>
    <m/>
    <m/>
    <x v="19"/>
    <m/>
    <m/>
    <x v="0"/>
    <m/>
    <m/>
    <s v="221a"/>
    <s v="MCEVII2NP"/>
    <s v="59"/>
    <s v="MCEV 2"/>
    <m/>
    <m/>
    <s v="2NP"/>
  </r>
  <r>
    <s v="MCEVII2NP222"/>
    <n v="127.31"/>
    <m/>
    <m/>
    <x v="20"/>
    <m/>
    <m/>
    <x v="0"/>
    <s v="koberec"/>
    <m/>
    <s v="222"/>
    <s v="MCEVII2NP"/>
    <s v="59"/>
    <s v="MCEV 2"/>
    <m/>
    <m/>
    <s v="2NP"/>
  </r>
  <r>
    <s v="MCEVII2NP223"/>
    <m/>
    <m/>
    <m/>
    <x v="21"/>
    <m/>
    <m/>
    <x v="0"/>
    <m/>
    <m/>
    <s v="223"/>
    <s v="MCEVII2NP"/>
    <s v="59"/>
    <s v="MCEV 2"/>
    <m/>
    <m/>
    <s v="2NP"/>
  </r>
  <r>
    <s v="MCEVII2NP224"/>
    <m/>
    <m/>
    <m/>
    <x v="21"/>
    <m/>
    <m/>
    <x v="0"/>
    <m/>
    <m/>
    <s v="224"/>
    <s v="MCEVII2NP"/>
    <s v="59"/>
    <s v="MCEV 2"/>
    <m/>
    <m/>
    <s v="2NP"/>
  </r>
  <r>
    <s v="MCEVII2NP225"/>
    <n v="299.17"/>
    <m/>
    <m/>
    <x v="16"/>
    <m/>
    <m/>
    <x v="0"/>
    <m/>
    <m/>
    <s v="225"/>
    <s v="MCEVII2NP"/>
    <s v="59"/>
    <s v="MCEV 2"/>
    <m/>
    <m/>
    <s v="2NP"/>
  </r>
  <r>
    <s v="MCEVII2NP226"/>
    <n v="78.260000000000005"/>
    <m/>
    <m/>
    <x v="17"/>
    <m/>
    <m/>
    <x v="0"/>
    <m/>
    <m/>
    <s v="226"/>
    <s v="MCEVII2NP"/>
    <s v="59"/>
    <s v="MCEV 2"/>
    <m/>
    <m/>
    <s v="2NP"/>
  </r>
  <r>
    <s v="MCEVII2NP227"/>
    <n v="24.72"/>
    <m/>
    <m/>
    <x v="22"/>
    <m/>
    <m/>
    <x v="0"/>
    <m/>
    <m/>
    <s v="227"/>
    <s v="MCEVII2NP"/>
    <s v="59"/>
    <s v="MCEV 2"/>
    <m/>
    <m/>
    <s v="2NP"/>
  </r>
  <r>
    <s v="MCEVII2NP228a"/>
    <n v="44.03"/>
    <m/>
    <m/>
    <x v="23"/>
    <m/>
    <m/>
    <x v="0"/>
    <m/>
    <m/>
    <s v="228a"/>
    <s v="MCEVII2NP"/>
    <s v="59"/>
    <s v="MCEV 2"/>
    <m/>
    <m/>
    <s v="2NP"/>
  </r>
  <r>
    <s v="MCEVII2NP228b"/>
    <n v="19.77"/>
    <m/>
    <m/>
    <x v="24"/>
    <m/>
    <m/>
    <x v="0"/>
    <m/>
    <m/>
    <s v="228b"/>
    <s v="MCEVII2NP"/>
    <s v="59"/>
    <s v="MCEV 2"/>
    <m/>
    <m/>
    <s v="2NP"/>
  </r>
  <r>
    <s v="MCEVII2NP229"/>
    <n v="24.94"/>
    <m/>
    <m/>
    <x v="1"/>
    <m/>
    <m/>
    <x v="0"/>
    <m/>
    <m/>
    <s v="229"/>
    <s v="MCEVII2NP"/>
    <s v="59"/>
    <s v="MCEV 2"/>
    <m/>
    <m/>
    <s v="2NP"/>
  </r>
  <r>
    <s v="MCEVII2NP230"/>
    <n v="68.86"/>
    <m/>
    <m/>
    <x v="25"/>
    <m/>
    <m/>
    <x v="0"/>
    <m/>
    <m/>
    <s v="230"/>
    <s v="MCEVII2NP"/>
    <s v="59"/>
    <s v="MCEV 2"/>
    <m/>
    <m/>
    <s v="2NP"/>
  </r>
  <r>
    <s v="MCEVII2NP231"/>
    <n v="21.34"/>
    <n v="1"/>
    <m/>
    <x v="14"/>
    <m/>
    <m/>
    <x v="0"/>
    <m/>
    <m/>
    <s v="231"/>
    <s v="MCEVII2NP"/>
    <s v="59"/>
    <s v="MCEV 2"/>
    <m/>
    <m/>
    <s v="2NP"/>
  </r>
  <r>
    <s v="MCEVII2NP232"/>
    <n v="12.84"/>
    <m/>
    <m/>
    <x v="26"/>
    <m/>
    <m/>
    <x v="0"/>
    <m/>
    <m/>
    <s v="232"/>
    <s v="MCEVII2NP"/>
    <s v="59"/>
    <s v="MCEV 2"/>
    <m/>
    <m/>
    <s v="2NP"/>
  </r>
  <r>
    <s v="MCEVII2NP233"/>
    <n v="86.37"/>
    <m/>
    <m/>
    <x v="27"/>
    <m/>
    <m/>
    <x v="0"/>
    <m/>
    <m/>
    <s v="233"/>
    <s v="MCEVII2NP"/>
    <s v="59"/>
    <s v="MCEV 2"/>
    <m/>
    <m/>
    <s v="2NP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count="61">
  <r>
    <s v="MCEVII3NP301"/>
    <s v="301"/>
    <n v="115.27"/>
    <m/>
    <m/>
    <x v="0"/>
    <m/>
    <m/>
    <x v="0"/>
    <m/>
    <s v="301"/>
    <s v="MCEVII3NP"/>
    <s v="59"/>
    <s v="MCEV 2"/>
    <m/>
    <m/>
    <m/>
    <s v="3NP"/>
  </r>
  <r>
    <s v="MCEVII3NP302"/>
    <s v="302"/>
    <n v="36.74"/>
    <m/>
    <m/>
    <x v="1"/>
    <m/>
    <m/>
    <x v="0"/>
    <m/>
    <s v="302"/>
    <s v="MCEVII3NP"/>
    <s v="59"/>
    <s v="MCEV 2"/>
    <m/>
    <m/>
    <m/>
    <s v="3NP"/>
  </r>
  <r>
    <s v="MCEVII3NP303"/>
    <s v="303"/>
    <n v="4.47"/>
    <m/>
    <m/>
    <x v="2"/>
    <m/>
    <m/>
    <x v="0"/>
    <m/>
    <s v="303"/>
    <s v="MCEVII3NP"/>
    <s v="59"/>
    <s v="MCEV 2"/>
    <m/>
    <m/>
    <m/>
    <s v="3NP"/>
  </r>
  <r>
    <s v="MCEVII3NP304"/>
    <s v="304"/>
    <m/>
    <m/>
    <m/>
    <x v="3"/>
    <m/>
    <m/>
    <x v="0"/>
    <m/>
    <s v="304"/>
    <s v="MCEVII3NP"/>
    <s v="59"/>
    <s v="MCEV 2"/>
    <m/>
    <m/>
    <m/>
    <s v="3NP"/>
  </r>
  <r>
    <s v="MCEVII3NP305"/>
    <s v="305"/>
    <n v="6.4"/>
    <m/>
    <m/>
    <x v="4"/>
    <m/>
    <m/>
    <x v="0"/>
    <m/>
    <s v="305"/>
    <s v="MCEVII3NP"/>
    <s v="59"/>
    <s v="MCEV 2"/>
    <m/>
    <m/>
    <m/>
    <s v="3NP"/>
  </r>
  <r>
    <s v="MCEVII3NP306"/>
    <s v="306"/>
    <n v="2.23"/>
    <m/>
    <m/>
    <x v="5"/>
    <m/>
    <m/>
    <x v="0"/>
    <m/>
    <s v="306"/>
    <s v="MCEVII3NP"/>
    <s v="59"/>
    <s v="MCEV 2"/>
    <m/>
    <m/>
    <m/>
    <s v="3NP"/>
  </r>
  <r>
    <s v="MCEVII3NP307"/>
    <s v="307"/>
    <n v="11.03"/>
    <m/>
    <m/>
    <x v="6"/>
    <m/>
    <m/>
    <x v="0"/>
    <m/>
    <s v="307"/>
    <s v="MCEVII3NP"/>
    <s v="59"/>
    <s v="MCEV 2"/>
    <m/>
    <m/>
    <m/>
    <s v="3NP"/>
  </r>
  <r>
    <s v="MCEVII3NP308"/>
    <s v="308"/>
    <n v="4.55"/>
    <m/>
    <m/>
    <x v="2"/>
    <m/>
    <m/>
    <x v="0"/>
    <m/>
    <s v="308"/>
    <s v="MCEVII3NP"/>
    <s v="59"/>
    <s v="MCEV 2"/>
    <m/>
    <m/>
    <m/>
    <s v="3NP"/>
  </r>
  <r>
    <s v="MCEVII3NP309"/>
    <s v="309"/>
    <n v="2"/>
    <m/>
    <m/>
    <x v="7"/>
    <m/>
    <m/>
    <x v="0"/>
    <m/>
    <s v="309"/>
    <s v="MCEVII3NP"/>
    <s v="59"/>
    <s v="MCEV 2"/>
    <m/>
    <m/>
    <m/>
    <s v="3NP"/>
  </r>
  <r>
    <s v="MCEVII3NP310"/>
    <s v="310"/>
    <n v="6.5"/>
    <m/>
    <m/>
    <x v="8"/>
    <m/>
    <m/>
    <x v="0"/>
    <m/>
    <s v="310"/>
    <s v="MCEVII3NP"/>
    <s v="59"/>
    <s v="MCEV 2"/>
    <m/>
    <m/>
    <m/>
    <s v="3NP"/>
  </r>
  <r>
    <s v="MCEVII3NP311"/>
    <s v="311"/>
    <n v="10.34"/>
    <m/>
    <m/>
    <x v="9"/>
    <m/>
    <m/>
    <x v="0"/>
    <m/>
    <s v="311"/>
    <s v="MCEVII3NP"/>
    <s v="59"/>
    <s v="MCEV 2"/>
    <m/>
    <m/>
    <m/>
    <s v="3NP"/>
  </r>
  <r>
    <s v="MCEVII3NP312"/>
    <s v="312"/>
    <n v="2.2000000000000002"/>
    <m/>
    <m/>
    <x v="10"/>
    <m/>
    <m/>
    <x v="0"/>
    <m/>
    <s v="312"/>
    <s v="MCEVII3NP"/>
    <s v="59"/>
    <s v="MCEV 2"/>
    <m/>
    <m/>
    <m/>
    <s v="3NP"/>
  </r>
  <r>
    <s v="MCEVII3NP313"/>
    <s v="313"/>
    <n v="40.96"/>
    <m/>
    <m/>
    <x v="11"/>
    <m/>
    <m/>
    <x v="0"/>
    <m/>
    <s v="313"/>
    <s v="MCEVII3NP"/>
    <s v="59"/>
    <s v="MCEV 2"/>
    <m/>
    <m/>
    <m/>
    <s v="3NP"/>
  </r>
  <r>
    <s v="MCEVII3NP314"/>
    <s v="314"/>
    <n v="40.25"/>
    <m/>
    <m/>
    <x v="12"/>
    <m/>
    <m/>
    <x v="0"/>
    <m/>
    <s v="314"/>
    <s v="MCEVII3NP"/>
    <s v="59"/>
    <s v="MCEV 2"/>
    <m/>
    <m/>
    <m/>
    <s v="3NP"/>
  </r>
  <r>
    <s v="MCEVII3NP315"/>
    <s v="315"/>
    <n v="21.88"/>
    <m/>
    <m/>
    <x v="13"/>
    <m/>
    <m/>
    <x v="0"/>
    <m/>
    <s v="315"/>
    <s v="MCEVII3NP"/>
    <s v="59"/>
    <s v="MCEV 2"/>
    <m/>
    <m/>
    <m/>
    <s v="3NP"/>
  </r>
  <r>
    <s v="MCEVII3NP316"/>
    <s v="316"/>
    <n v="53.46"/>
    <m/>
    <m/>
    <x v="14"/>
    <m/>
    <m/>
    <x v="0"/>
    <m/>
    <s v="316"/>
    <s v="MCEVII3NP"/>
    <s v="59"/>
    <s v="MCEV 2"/>
    <m/>
    <m/>
    <m/>
    <s v="3NP"/>
  </r>
  <r>
    <s v="MCEVII3NP317"/>
    <s v="317"/>
    <n v="35.76"/>
    <m/>
    <m/>
    <x v="15"/>
    <m/>
    <m/>
    <x v="0"/>
    <m/>
    <s v="317"/>
    <s v="MCEVII3NP"/>
    <s v="59"/>
    <s v="MCEV 2"/>
    <m/>
    <m/>
    <m/>
    <s v="3NP"/>
  </r>
  <r>
    <s v="MCEVII3NP318"/>
    <s v="318"/>
    <n v="18.73"/>
    <m/>
    <m/>
    <x v="16"/>
    <m/>
    <m/>
    <x v="0"/>
    <m/>
    <s v="318"/>
    <s v="MCEVII3NP"/>
    <s v="59"/>
    <s v="MCEV 2"/>
    <m/>
    <m/>
    <m/>
    <s v="3NP"/>
  </r>
  <r>
    <s v="MCEVII3NP319"/>
    <s v="319"/>
    <n v="18.010000000000002"/>
    <m/>
    <m/>
    <x v="13"/>
    <m/>
    <m/>
    <x v="0"/>
    <m/>
    <s v="319"/>
    <s v="MCEVII3NP"/>
    <s v="59"/>
    <s v="MCEV 2"/>
    <m/>
    <m/>
    <m/>
    <s v="3NP"/>
  </r>
  <r>
    <s v="MCEVII3NP320"/>
    <s v="320"/>
    <n v="18.13"/>
    <m/>
    <m/>
    <x v="13"/>
    <m/>
    <m/>
    <x v="0"/>
    <m/>
    <s v="320"/>
    <s v="MCEVII3NP"/>
    <s v="59"/>
    <s v="MCEV 2"/>
    <m/>
    <m/>
    <m/>
    <s v="3NP"/>
  </r>
  <r>
    <s v="MCEVII3NP321"/>
    <s v="321"/>
    <n v="18.86"/>
    <m/>
    <m/>
    <x v="13"/>
    <m/>
    <m/>
    <x v="0"/>
    <m/>
    <s v="321"/>
    <s v="MCEVII3NP"/>
    <s v="59"/>
    <s v="MCEV 2"/>
    <m/>
    <m/>
    <m/>
    <s v="3NP"/>
  </r>
  <r>
    <s v="MCEVII3NP322"/>
    <s v="322"/>
    <n v="74.430000000000007"/>
    <m/>
    <m/>
    <x v="17"/>
    <m/>
    <m/>
    <x v="0"/>
    <m/>
    <s v="322"/>
    <s v="MCEVII3NP"/>
    <s v="59"/>
    <s v="MCEV 2"/>
    <m/>
    <m/>
    <m/>
    <s v="3NP"/>
  </r>
  <r>
    <s v="MCEVII3NP323"/>
    <s v="323"/>
    <n v="25.67"/>
    <m/>
    <m/>
    <x v="18"/>
    <m/>
    <m/>
    <x v="0"/>
    <m/>
    <s v="323"/>
    <s v="MCEVII3NP"/>
    <s v="59"/>
    <s v="MCEV 2"/>
    <m/>
    <m/>
    <m/>
    <s v="3NP"/>
  </r>
  <r>
    <s v="MCEVII3NP324"/>
    <s v="324"/>
    <n v="26.24"/>
    <m/>
    <m/>
    <x v="19"/>
    <m/>
    <m/>
    <x v="0"/>
    <m/>
    <s v="324"/>
    <s v="MCEVII3NP"/>
    <s v="59"/>
    <s v="MCEV 2"/>
    <m/>
    <m/>
    <m/>
    <s v="3NP"/>
  </r>
  <r>
    <s v="MCEVII3NP325"/>
    <s v="325"/>
    <n v="18.68"/>
    <m/>
    <m/>
    <x v="13"/>
    <m/>
    <m/>
    <x v="0"/>
    <m/>
    <s v="325"/>
    <s v="MCEVII3NP"/>
    <s v="59"/>
    <s v="MCEV 2"/>
    <m/>
    <m/>
    <m/>
    <s v="3NP"/>
  </r>
  <r>
    <s v="MCEVII3NP326"/>
    <s v="326"/>
    <n v="18.09"/>
    <m/>
    <m/>
    <x v="13"/>
    <m/>
    <m/>
    <x v="0"/>
    <m/>
    <s v="326"/>
    <s v="MCEVII3NP"/>
    <s v="59"/>
    <s v="MCEV 2"/>
    <m/>
    <m/>
    <m/>
    <s v="3NP"/>
  </r>
  <r>
    <s v="MCEVII3NP327"/>
    <s v="327"/>
    <n v="18.13"/>
    <m/>
    <m/>
    <x v="13"/>
    <m/>
    <m/>
    <x v="0"/>
    <m/>
    <s v="327"/>
    <s v="MCEVII3NP"/>
    <s v="59"/>
    <s v="MCEV 2"/>
    <m/>
    <m/>
    <m/>
    <s v="3NP"/>
  </r>
  <r>
    <s v="MCEVII3NP328"/>
    <s v="328"/>
    <n v="18.09"/>
    <m/>
    <m/>
    <x v="13"/>
    <m/>
    <m/>
    <x v="0"/>
    <m/>
    <s v="328"/>
    <s v="MCEVII3NP"/>
    <s v="59"/>
    <s v="MCEV 2"/>
    <m/>
    <m/>
    <m/>
    <s v="3NP"/>
  </r>
  <r>
    <s v="MCEVII3NP329"/>
    <s v="329"/>
    <n v="18.13"/>
    <m/>
    <m/>
    <x v="13"/>
    <m/>
    <m/>
    <x v="0"/>
    <m/>
    <s v="329"/>
    <s v="MCEVII3NP"/>
    <s v="59"/>
    <s v="MCEV 2"/>
    <m/>
    <m/>
    <m/>
    <s v="3NP"/>
  </r>
  <r>
    <s v="MCEVII3NP330"/>
    <s v="330"/>
    <n v="18.09"/>
    <m/>
    <m/>
    <x v="13"/>
    <m/>
    <m/>
    <x v="0"/>
    <m/>
    <s v="330"/>
    <s v="MCEVII3NP"/>
    <s v="59"/>
    <s v="MCEV 2"/>
    <m/>
    <m/>
    <m/>
    <s v="3NP"/>
  </r>
  <r>
    <s v="MCEVII3NP331"/>
    <s v="331"/>
    <n v="18.13"/>
    <m/>
    <m/>
    <x v="13"/>
    <m/>
    <m/>
    <x v="0"/>
    <m/>
    <s v="331"/>
    <s v="MCEVII3NP"/>
    <s v="59"/>
    <s v="MCEV 2"/>
    <m/>
    <m/>
    <m/>
    <s v="3NP"/>
  </r>
  <r>
    <s v="MCEVII3NP332"/>
    <s v="332"/>
    <n v="18.13"/>
    <m/>
    <m/>
    <x v="13"/>
    <m/>
    <m/>
    <x v="0"/>
    <m/>
    <s v="332"/>
    <s v="MCEVII3NP"/>
    <s v="59"/>
    <s v="MCEV 2"/>
    <m/>
    <m/>
    <m/>
    <s v="3NP"/>
  </r>
  <r>
    <s v="MCEVII3NP333"/>
    <s v="333"/>
    <n v="18.13"/>
    <m/>
    <m/>
    <x v="13"/>
    <m/>
    <m/>
    <x v="0"/>
    <m/>
    <s v="333"/>
    <s v="MCEVII3NP"/>
    <s v="59"/>
    <s v="MCEV 2"/>
    <m/>
    <m/>
    <m/>
    <s v="3NP"/>
  </r>
  <r>
    <s v="MCEVII3NP334"/>
    <s v="334"/>
    <n v="18.09"/>
    <m/>
    <m/>
    <x v="13"/>
    <m/>
    <m/>
    <x v="0"/>
    <m/>
    <s v="334"/>
    <s v="MCEVII3NP"/>
    <s v="59"/>
    <s v="MCEV 2"/>
    <m/>
    <m/>
    <m/>
    <s v="3NP"/>
  </r>
  <r>
    <s v="MCEVII3NP335"/>
    <s v="335"/>
    <n v="18.13"/>
    <m/>
    <m/>
    <x v="13"/>
    <m/>
    <m/>
    <x v="0"/>
    <m/>
    <s v="335"/>
    <s v="MCEVII3NP"/>
    <s v="59"/>
    <s v="MCEV 2"/>
    <m/>
    <m/>
    <m/>
    <s v="3NP"/>
  </r>
  <r>
    <s v="MCEVII3NP336"/>
    <s v="336"/>
    <n v="18.66"/>
    <m/>
    <m/>
    <x v="16"/>
    <m/>
    <m/>
    <x v="0"/>
    <m/>
    <s v="336"/>
    <s v="MCEVII3NP"/>
    <s v="59"/>
    <s v="MCEV 2"/>
    <m/>
    <m/>
    <m/>
    <s v="3NP"/>
  </r>
  <r>
    <s v="MCEVII3NP337"/>
    <s v="337"/>
    <n v="35.81"/>
    <m/>
    <m/>
    <x v="15"/>
    <m/>
    <m/>
    <x v="0"/>
    <m/>
    <s v="337"/>
    <s v="MCEVII3NP"/>
    <s v="59"/>
    <s v="MCEV 2"/>
    <m/>
    <m/>
    <m/>
    <s v="3NP"/>
  </r>
  <r>
    <s v="MCEVII3NP338"/>
    <s v="338"/>
    <n v="128.44999999999999"/>
    <m/>
    <m/>
    <x v="14"/>
    <m/>
    <m/>
    <x v="0"/>
    <m/>
    <s v="338"/>
    <s v="MCEVII3NP"/>
    <s v="59"/>
    <s v="MCEV 2"/>
    <m/>
    <m/>
    <m/>
    <s v="3NP"/>
  </r>
  <r>
    <s v="MCEVII3NP339"/>
    <s v="339"/>
    <n v="21.93"/>
    <m/>
    <m/>
    <x v="13"/>
    <m/>
    <m/>
    <x v="0"/>
    <m/>
    <s v="339"/>
    <s v="MCEVII3NP"/>
    <s v="59"/>
    <s v="MCEV 2"/>
    <m/>
    <m/>
    <m/>
    <s v="3NP"/>
  </r>
  <r>
    <s v="MCEVII3NP340"/>
    <s v="340"/>
    <n v="22.25"/>
    <m/>
    <m/>
    <x v="13"/>
    <m/>
    <m/>
    <x v="0"/>
    <m/>
    <s v="340"/>
    <s v="MCEVII3NP"/>
    <s v="59"/>
    <s v="MCEV 2"/>
    <m/>
    <m/>
    <m/>
    <s v="3NP"/>
  </r>
  <r>
    <s v="MCEVII3NP341"/>
    <s v="341"/>
    <n v="22.21"/>
    <m/>
    <m/>
    <x v="13"/>
    <m/>
    <m/>
    <x v="0"/>
    <m/>
    <s v="341"/>
    <s v="MCEVII3NP"/>
    <s v="59"/>
    <s v="MCEV 2"/>
    <m/>
    <m/>
    <m/>
    <s v="3NP"/>
  </r>
  <r>
    <s v="MCEVII3NP342"/>
    <s v="342"/>
    <n v="22.25"/>
    <m/>
    <m/>
    <x v="13"/>
    <m/>
    <m/>
    <x v="0"/>
    <m/>
    <s v="342"/>
    <s v="MCEVII3NP"/>
    <s v="59"/>
    <s v="MCEV 2"/>
    <m/>
    <m/>
    <m/>
    <s v="3NP"/>
  </r>
  <r>
    <s v="MCEVII3NP343a"/>
    <s v="343a"/>
    <n v="19.71"/>
    <m/>
    <m/>
    <x v="13"/>
    <m/>
    <m/>
    <x v="0"/>
    <m/>
    <s v="343a"/>
    <s v="MCEVII3NP"/>
    <s v="59"/>
    <s v="MCEV 2"/>
    <m/>
    <m/>
    <m/>
    <s v="3NP"/>
  </r>
  <r>
    <s v="MCEVII3NP343b"/>
    <s v="343b"/>
    <n v="19.72"/>
    <m/>
    <m/>
    <x v="13"/>
    <m/>
    <m/>
    <x v="0"/>
    <m/>
    <s v="343b"/>
    <s v="MCEVII3NP"/>
    <s v="59"/>
    <s v="MCEV 2"/>
    <m/>
    <m/>
    <m/>
    <s v="3NP"/>
  </r>
  <r>
    <s v="MCEVII3NP344"/>
    <s v="344"/>
    <n v="12.55"/>
    <m/>
    <m/>
    <x v="20"/>
    <m/>
    <m/>
    <x v="0"/>
    <m/>
    <s v="344"/>
    <s v="MCEVII3NP"/>
    <s v="59"/>
    <s v="MCEV 2"/>
    <m/>
    <m/>
    <m/>
    <s v="3NP"/>
  </r>
  <r>
    <s v="MCEVII3NP345"/>
    <s v="345"/>
    <n v="1.35"/>
    <m/>
    <m/>
    <x v="4"/>
    <m/>
    <m/>
    <x v="0"/>
    <m/>
    <s v="345"/>
    <s v="MCEVII3NP"/>
    <s v="59"/>
    <s v="MCEV 2"/>
    <m/>
    <m/>
    <m/>
    <s v="3NP"/>
  </r>
  <r>
    <s v="MCEVII3NP345a"/>
    <s v="345a"/>
    <n v="1.35"/>
    <m/>
    <m/>
    <x v="6"/>
    <m/>
    <m/>
    <x v="0"/>
    <m/>
    <s v="345a"/>
    <s v="MCEVII3NP"/>
    <s v="59"/>
    <s v="MCEV 2"/>
    <m/>
    <m/>
    <m/>
    <s v="3NP"/>
  </r>
  <r>
    <s v="MCEVII3NP346"/>
    <s v="346"/>
    <n v="1.35"/>
    <m/>
    <m/>
    <x v="4"/>
    <m/>
    <m/>
    <x v="0"/>
    <m/>
    <s v="346"/>
    <s v="MCEVII3NP"/>
    <s v="59"/>
    <s v="MCEV 2"/>
    <m/>
    <m/>
    <m/>
    <s v="3NP"/>
  </r>
  <r>
    <s v="MCEVII3NP346a"/>
    <s v="346a"/>
    <n v="1.35"/>
    <m/>
    <m/>
    <x v="9"/>
    <m/>
    <m/>
    <x v="0"/>
    <m/>
    <s v="346a"/>
    <s v="MCEVII3NP"/>
    <s v="59"/>
    <s v="MCEV 2"/>
    <m/>
    <m/>
    <m/>
    <s v="3NP"/>
  </r>
  <r>
    <s v="MCEVII3NP346b"/>
    <s v="346b"/>
    <n v="1.35"/>
    <m/>
    <m/>
    <x v="9"/>
    <m/>
    <m/>
    <x v="0"/>
    <m/>
    <s v="346b"/>
    <s v="MCEVII3NP"/>
    <s v="59"/>
    <s v="MCEV 2"/>
    <m/>
    <m/>
    <m/>
    <s v="3NP"/>
  </r>
  <r>
    <s v="MCEVII3NP347"/>
    <s v="347"/>
    <n v="24.84"/>
    <m/>
    <m/>
    <x v="1"/>
    <m/>
    <m/>
    <x v="0"/>
    <m/>
    <s v="347"/>
    <s v="MCEVII3NP"/>
    <s v="59"/>
    <s v="MCEV 2"/>
    <m/>
    <m/>
    <m/>
    <s v="3NP"/>
  </r>
  <r>
    <s v="MCEVII3NP348a"/>
    <s v="348a"/>
    <n v="19.07"/>
    <m/>
    <m/>
    <x v="13"/>
    <m/>
    <m/>
    <x v="0"/>
    <m/>
    <s v="348a"/>
    <s v="MCEVII3NP"/>
    <s v="59"/>
    <s v="MCEV 2"/>
    <m/>
    <m/>
    <m/>
    <s v="3NP"/>
  </r>
  <r>
    <s v="MCEVII3NP348b"/>
    <s v="348b"/>
    <n v="19.64"/>
    <m/>
    <m/>
    <x v="13"/>
    <m/>
    <m/>
    <x v="0"/>
    <m/>
    <s v="348b"/>
    <s v="MCEVII3NP"/>
    <s v="59"/>
    <s v="MCEV 2"/>
    <m/>
    <m/>
    <m/>
    <s v="3NP"/>
  </r>
  <r>
    <s v="MCEVII3NP349"/>
    <s v="349"/>
    <n v="22.25"/>
    <m/>
    <m/>
    <x v="13"/>
    <m/>
    <m/>
    <x v="0"/>
    <m/>
    <s v="349"/>
    <s v="MCEVII3NP"/>
    <s v="59"/>
    <s v="MCEV 2"/>
    <m/>
    <m/>
    <m/>
    <s v="3NP"/>
  </r>
  <r>
    <s v="MCEVII3NP350"/>
    <s v="350"/>
    <n v="32.43"/>
    <m/>
    <m/>
    <x v="13"/>
    <m/>
    <m/>
    <x v="0"/>
    <m/>
    <s v="350"/>
    <s v="MCEVII3NP"/>
    <s v="59"/>
    <s v="MCEV 2"/>
    <m/>
    <m/>
    <m/>
    <s v="3NP"/>
  </r>
  <r>
    <s v="MCEVII3NP351"/>
    <s v="351"/>
    <n v="7"/>
    <m/>
    <m/>
    <x v="21"/>
    <m/>
    <m/>
    <x v="0"/>
    <m/>
    <s v="351"/>
    <s v="MCEVII3NP"/>
    <s v="59"/>
    <s v="MCEV 2"/>
    <m/>
    <m/>
    <m/>
    <s v="3NP"/>
  </r>
  <r>
    <s v="MCEVII3NP352"/>
    <s v="352"/>
    <n v="45.57"/>
    <m/>
    <m/>
    <x v="17"/>
    <m/>
    <m/>
    <x v="0"/>
    <m/>
    <s v="352"/>
    <s v="MCEVII3NP"/>
    <s v="59"/>
    <s v="MCEV 2"/>
    <m/>
    <m/>
    <m/>
    <s v="3NP"/>
  </r>
  <r>
    <s v="MCEVII3NP353"/>
    <s v="353"/>
    <m/>
    <m/>
    <m/>
    <x v="3"/>
    <m/>
    <m/>
    <x v="0"/>
    <m/>
    <s v="353"/>
    <s v="MCEVII3NP"/>
    <s v="59"/>
    <s v="MCEV 2"/>
    <m/>
    <m/>
    <m/>
    <s v="3NP"/>
  </r>
  <r>
    <s v="MCEVII3NP354"/>
    <s v="354"/>
    <m/>
    <m/>
    <m/>
    <x v="3"/>
    <m/>
    <m/>
    <x v="0"/>
    <m/>
    <s v="354"/>
    <s v="MCEVII3NP"/>
    <s v="59"/>
    <s v="MCEV 2"/>
    <m/>
    <m/>
    <m/>
    <s v="3NP"/>
  </r>
  <r>
    <s v="MCEVII3NP355"/>
    <s v="355"/>
    <n v="36.450000000000003"/>
    <m/>
    <m/>
    <x v="17"/>
    <m/>
    <m/>
    <x v="0"/>
    <m/>
    <s v="355"/>
    <s v="MCEVII3NP"/>
    <s v="59"/>
    <s v="MCEV 2"/>
    <m/>
    <m/>
    <m/>
    <s v="3NP"/>
  </r>
  <r>
    <s v="MCEVII3NP356"/>
    <s v="356"/>
    <n v="32.64"/>
    <m/>
    <m/>
    <x v="14"/>
    <m/>
    <m/>
    <x v="0"/>
    <m/>
    <s v="356"/>
    <s v="MCEVII3NP"/>
    <s v="59"/>
    <s v="MCEV 2"/>
    <m/>
    <m/>
    <m/>
    <s v="3NP"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count="58">
  <r>
    <s v="MCEVII4NP401"/>
    <n v="115.64"/>
    <m/>
    <m/>
    <x v="0"/>
    <m/>
    <m/>
    <x v="0"/>
    <m/>
    <s v="401"/>
    <s v="MCEVII4NP"/>
    <s v="59"/>
    <s v="MCEV 2"/>
    <m/>
    <m/>
    <m/>
    <s v="4NP"/>
  </r>
  <r>
    <s v="MCEVII4NP402"/>
    <n v="36.74"/>
    <m/>
    <m/>
    <x v="1"/>
    <m/>
    <m/>
    <x v="0"/>
    <m/>
    <s v="402"/>
    <s v="MCEVII4NP"/>
    <s v="59"/>
    <s v="MCEV 2"/>
    <m/>
    <m/>
    <m/>
    <s v="4NP"/>
  </r>
  <r>
    <s v="MCEVII4NP403"/>
    <n v="4.47"/>
    <m/>
    <m/>
    <x v="2"/>
    <m/>
    <m/>
    <x v="0"/>
    <m/>
    <s v="403"/>
    <s v="MCEVII4NP"/>
    <s v="59"/>
    <s v="MCEV 2"/>
    <m/>
    <m/>
    <m/>
    <s v="4NP"/>
  </r>
  <r>
    <s v="MCEVII4NP404"/>
    <m/>
    <m/>
    <m/>
    <x v="3"/>
    <m/>
    <m/>
    <x v="0"/>
    <m/>
    <s v="404"/>
    <s v="MCEVII4NP"/>
    <s v="59"/>
    <s v="MCEV 2"/>
    <m/>
    <m/>
    <m/>
    <s v="4NP"/>
  </r>
  <r>
    <s v="MCEVII4NP405"/>
    <n v="6.4"/>
    <m/>
    <m/>
    <x v="4"/>
    <m/>
    <m/>
    <x v="0"/>
    <m/>
    <s v="405"/>
    <s v="MCEVII4NP"/>
    <s v="59"/>
    <s v="MCEV 2"/>
    <m/>
    <m/>
    <m/>
    <s v="4NP"/>
  </r>
  <r>
    <s v="MCEVII4NP406"/>
    <n v="2.23"/>
    <m/>
    <m/>
    <x v="5"/>
    <m/>
    <m/>
    <x v="0"/>
    <m/>
    <s v="406"/>
    <s v="MCEVII4NP"/>
    <s v="59"/>
    <s v="MCEV 2"/>
    <m/>
    <m/>
    <m/>
    <s v="4NP"/>
  </r>
  <r>
    <s v="MCEVII4NP407"/>
    <n v="11.03"/>
    <m/>
    <m/>
    <x v="6"/>
    <m/>
    <m/>
    <x v="0"/>
    <m/>
    <s v="407"/>
    <s v="MCEVII4NP"/>
    <s v="59"/>
    <s v="MCEV 2"/>
    <m/>
    <m/>
    <m/>
    <s v="4NP"/>
  </r>
  <r>
    <s v="MCEVII4NP408"/>
    <n v="4.42"/>
    <m/>
    <m/>
    <x v="2"/>
    <m/>
    <m/>
    <x v="0"/>
    <m/>
    <s v="408"/>
    <s v="MCEVII4NP"/>
    <s v="59"/>
    <s v="MCEV 2"/>
    <m/>
    <m/>
    <m/>
    <s v="4NP"/>
  </r>
  <r>
    <s v="MCEVII4NP409"/>
    <n v="2"/>
    <m/>
    <m/>
    <x v="7"/>
    <m/>
    <m/>
    <x v="0"/>
    <m/>
    <s v="409"/>
    <s v="MCEVII4NP"/>
    <s v="59"/>
    <s v="MCEV 2"/>
    <m/>
    <m/>
    <m/>
    <s v="4NP"/>
  </r>
  <r>
    <s v="MCEVII4NP410"/>
    <n v="6.4"/>
    <m/>
    <m/>
    <x v="8"/>
    <m/>
    <m/>
    <x v="0"/>
    <m/>
    <s v="410"/>
    <s v="MCEVII4NP"/>
    <s v="59"/>
    <s v="MCEV 2"/>
    <m/>
    <m/>
    <m/>
    <s v="4NP"/>
  </r>
  <r>
    <s v="MCEVII4NP411"/>
    <n v="10.34"/>
    <m/>
    <m/>
    <x v="9"/>
    <m/>
    <m/>
    <x v="0"/>
    <m/>
    <s v="411"/>
    <s v="MCEVII4NP"/>
    <s v="59"/>
    <s v="MCEV 2"/>
    <m/>
    <m/>
    <m/>
    <s v="4NP"/>
  </r>
  <r>
    <s v="MCEVII4NP412"/>
    <n v="2.23"/>
    <m/>
    <m/>
    <x v="10"/>
    <m/>
    <m/>
    <x v="0"/>
    <m/>
    <s v="412"/>
    <s v="MCEVII4NP"/>
    <s v="59"/>
    <s v="MCEV 2"/>
    <m/>
    <m/>
    <m/>
    <s v="4NP"/>
  </r>
  <r>
    <s v="MCEVII4NP413"/>
    <n v="40.96"/>
    <m/>
    <m/>
    <x v="11"/>
    <m/>
    <m/>
    <x v="0"/>
    <m/>
    <s v="413"/>
    <s v="MCEVII4NP"/>
    <s v="59"/>
    <s v="MCEV 2"/>
    <m/>
    <m/>
    <m/>
    <s v="4NP"/>
  </r>
  <r>
    <s v="MCEVII4NP414"/>
    <n v="40.25"/>
    <m/>
    <m/>
    <x v="12"/>
    <m/>
    <m/>
    <x v="0"/>
    <m/>
    <s v="414"/>
    <s v="MCEVII4NP"/>
    <s v="59"/>
    <s v="MCEV 2"/>
    <m/>
    <m/>
    <m/>
    <s v="4NP"/>
  </r>
  <r>
    <s v="MCEVII4NP415"/>
    <n v="21.88"/>
    <m/>
    <m/>
    <x v="13"/>
    <m/>
    <m/>
    <x v="0"/>
    <m/>
    <s v="415"/>
    <s v="MCEVII4NP"/>
    <s v="59"/>
    <s v="MCEV 2"/>
    <m/>
    <m/>
    <m/>
    <s v="4NP"/>
  </r>
  <r>
    <s v="MCEVII4NP416"/>
    <n v="53.46"/>
    <m/>
    <m/>
    <x v="14"/>
    <m/>
    <m/>
    <x v="0"/>
    <m/>
    <s v="416"/>
    <s v="MCEVII4NP"/>
    <s v="59"/>
    <s v="MCEV 2"/>
    <m/>
    <m/>
    <m/>
    <s v="4NP"/>
  </r>
  <r>
    <s v="MCEVII4NP417"/>
    <n v="35.76"/>
    <m/>
    <m/>
    <x v="15"/>
    <m/>
    <m/>
    <x v="0"/>
    <m/>
    <s v="417"/>
    <s v="MCEVII4NP"/>
    <s v="59"/>
    <s v="MCEV 2"/>
    <m/>
    <m/>
    <m/>
    <s v="4NP"/>
  </r>
  <r>
    <s v="MCEVII4NP418"/>
    <n v="18.73"/>
    <m/>
    <m/>
    <x v="16"/>
    <m/>
    <m/>
    <x v="0"/>
    <m/>
    <s v="418"/>
    <s v="MCEVII4NP"/>
    <s v="59"/>
    <s v="MCEV 2"/>
    <m/>
    <m/>
    <m/>
    <s v="4NP"/>
  </r>
  <r>
    <s v="MCEVII4NP419"/>
    <n v="18.010000000000002"/>
    <m/>
    <m/>
    <x v="13"/>
    <m/>
    <m/>
    <x v="0"/>
    <m/>
    <s v="419"/>
    <s v="MCEVII4NP"/>
    <s v="59"/>
    <s v="MCEV 2"/>
    <m/>
    <m/>
    <m/>
    <s v="4NP"/>
  </r>
  <r>
    <s v="MCEVII4NP420"/>
    <n v="18.13"/>
    <m/>
    <m/>
    <x v="13"/>
    <m/>
    <m/>
    <x v="0"/>
    <m/>
    <s v="420"/>
    <s v="MCEVII4NP"/>
    <s v="59"/>
    <s v="MCEV 2"/>
    <m/>
    <m/>
    <m/>
    <s v="4NP"/>
  </r>
  <r>
    <s v="MCEVII4NP421"/>
    <n v="18.63"/>
    <m/>
    <m/>
    <x v="13"/>
    <m/>
    <m/>
    <x v="0"/>
    <m/>
    <s v="421"/>
    <s v="MCEVII4NP"/>
    <s v="59"/>
    <s v="MCEV 2"/>
    <m/>
    <m/>
    <m/>
    <s v="4NP"/>
  </r>
  <r>
    <s v="MCEVII4NP422"/>
    <n v="75.02"/>
    <m/>
    <m/>
    <x v="17"/>
    <m/>
    <m/>
    <x v="0"/>
    <m/>
    <s v="422"/>
    <s v="MCEVII4NP"/>
    <s v="59"/>
    <s v="MCEV 2"/>
    <m/>
    <m/>
    <m/>
    <s v="4NP"/>
  </r>
  <r>
    <s v="MCEVII4NP423"/>
    <m/>
    <m/>
    <m/>
    <x v="3"/>
    <m/>
    <m/>
    <x v="0"/>
    <m/>
    <s v="423"/>
    <s v="MCEVII4NP"/>
    <s v="59"/>
    <s v="MCEV 2"/>
    <m/>
    <m/>
    <m/>
    <s v="4NP"/>
  </r>
  <r>
    <s v="MCEVII4NP424"/>
    <n v="53.06"/>
    <m/>
    <m/>
    <x v="17"/>
    <m/>
    <m/>
    <x v="0"/>
    <m/>
    <s v="424"/>
    <s v="MCEVII4NP"/>
    <s v="59"/>
    <s v="MCEV 2"/>
    <m/>
    <m/>
    <m/>
    <s v="4NP"/>
  </r>
  <r>
    <s v="MCEVII4NP425"/>
    <n v="18.68"/>
    <m/>
    <m/>
    <x v="13"/>
    <m/>
    <m/>
    <x v="0"/>
    <m/>
    <s v="425"/>
    <s v="MCEVII4NP"/>
    <s v="59"/>
    <s v="MCEV 2"/>
    <m/>
    <m/>
    <m/>
    <s v="4NP"/>
  </r>
  <r>
    <s v="MCEVII4NP426"/>
    <n v="17.97"/>
    <m/>
    <m/>
    <x v="13"/>
    <m/>
    <m/>
    <x v="0"/>
    <m/>
    <s v="426"/>
    <s v="MCEVII4NP"/>
    <s v="59"/>
    <s v="MCEV 2"/>
    <m/>
    <m/>
    <m/>
    <s v="4NP"/>
  </r>
  <r>
    <s v="MCEVII4NP427"/>
    <n v="18.02"/>
    <m/>
    <m/>
    <x v="13"/>
    <m/>
    <m/>
    <x v="0"/>
    <m/>
    <s v="427"/>
    <s v="MCEVII4NP"/>
    <s v="59"/>
    <s v="MCEV 2"/>
    <m/>
    <m/>
    <m/>
    <s v="4NP"/>
  </r>
  <r>
    <s v="MCEVII4NP428"/>
    <n v="18.09"/>
    <m/>
    <m/>
    <x v="13"/>
    <m/>
    <m/>
    <x v="0"/>
    <m/>
    <s v="428"/>
    <s v="MCEVII4NP"/>
    <s v="59"/>
    <s v="MCEV 2"/>
    <m/>
    <m/>
    <m/>
    <s v="4NP"/>
  </r>
  <r>
    <s v="MCEVII4NP429"/>
    <n v="18.13"/>
    <m/>
    <m/>
    <x v="13"/>
    <m/>
    <m/>
    <x v="0"/>
    <m/>
    <s v="429"/>
    <s v="MCEVII4NP"/>
    <s v="59"/>
    <s v="MCEV 2"/>
    <m/>
    <m/>
    <m/>
    <s v="4NP"/>
  </r>
  <r>
    <s v="MCEVII4NP430"/>
    <n v="18.09"/>
    <m/>
    <m/>
    <x v="13"/>
    <m/>
    <m/>
    <x v="0"/>
    <m/>
    <s v="430"/>
    <s v="MCEVII4NP"/>
    <s v="59"/>
    <s v="MCEV 2"/>
    <m/>
    <m/>
    <m/>
    <s v="4NP"/>
  </r>
  <r>
    <s v="MCEVII4NP431"/>
    <n v="18.13"/>
    <m/>
    <m/>
    <x v="13"/>
    <m/>
    <m/>
    <x v="0"/>
    <m/>
    <s v="431"/>
    <s v="MCEVII4NP"/>
    <s v="59"/>
    <s v="MCEV 2"/>
    <m/>
    <m/>
    <m/>
    <s v="4NP"/>
  </r>
  <r>
    <s v="MCEVII4NP432"/>
    <n v="18.13"/>
    <m/>
    <m/>
    <x v="13"/>
    <m/>
    <m/>
    <x v="0"/>
    <m/>
    <s v="432"/>
    <s v="MCEVII4NP"/>
    <s v="59"/>
    <s v="MCEV 2"/>
    <m/>
    <m/>
    <m/>
    <s v="4NP"/>
  </r>
  <r>
    <s v="MCEVII4NP433"/>
    <n v="18.13"/>
    <m/>
    <m/>
    <x v="13"/>
    <m/>
    <m/>
    <x v="0"/>
    <m/>
    <s v="433"/>
    <s v="MCEVII4NP"/>
    <s v="59"/>
    <s v="MCEV 2"/>
    <m/>
    <m/>
    <m/>
    <s v="4NP"/>
  </r>
  <r>
    <s v="MCEVII4NP434"/>
    <n v="18.09"/>
    <m/>
    <m/>
    <x v="13"/>
    <m/>
    <m/>
    <x v="0"/>
    <m/>
    <s v="434"/>
    <s v="MCEVII4NP"/>
    <s v="59"/>
    <s v="MCEV 2"/>
    <m/>
    <m/>
    <m/>
    <s v="4NP"/>
  </r>
  <r>
    <s v="MCEVII4NP435"/>
    <n v="18.13"/>
    <m/>
    <m/>
    <x v="13"/>
    <m/>
    <m/>
    <x v="0"/>
    <m/>
    <s v="435"/>
    <s v="MCEVII4NP"/>
    <s v="59"/>
    <s v="MCEV 2"/>
    <m/>
    <m/>
    <m/>
    <s v="4NP"/>
  </r>
  <r>
    <s v="MCEVII4NP436"/>
    <n v="18.66"/>
    <m/>
    <m/>
    <x v="16"/>
    <m/>
    <m/>
    <x v="0"/>
    <m/>
    <s v="436"/>
    <s v="MCEVII4NP"/>
    <s v="59"/>
    <s v="MCEV 2"/>
    <m/>
    <m/>
    <m/>
    <s v="4NP"/>
  </r>
  <r>
    <s v="MCEVII4NP437"/>
    <n v="35.81"/>
    <m/>
    <m/>
    <x v="15"/>
    <m/>
    <m/>
    <x v="0"/>
    <m/>
    <s v="437"/>
    <s v="MCEVII4NP"/>
    <s v="59"/>
    <s v="MCEV 2"/>
    <m/>
    <m/>
    <m/>
    <s v="4NP"/>
  </r>
  <r>
    <s v="MCEVII4NP438"/>
    <n v="128.44999999999999"/>
    <m/>
    <m/>
    <x v="14"/>
    <m/>
    <m/>
    <x v="0"/>
    <m/>
    <s v="438"/>
    <s v="MCEVII4NP"/>
    <s v="59"/>
    <s v="MCEV 2"/>
    <m/>
    <m/>
    <m/>
    <s v="4NP"/>
  </r>
  <r>
    <s v="MCEVII4NP439"/>
    <n v="21.93"/>
    <m/>
    <m/>
    <x v="13"/>
    <m/>
    <m/>
    <x v="0"/>
    <m/>
    <s v="439"/>
    <s v="MCEVII4NP"/>
    <s v="59"/>
    <s v="MCEV 2"/>
    <m/>
    <m/>
    <m/>
    <s v="4NP"/>
  </r>
  <r>
    <s v="MCEVII4NP440"/>
    <n v="22.25"/>
    <m/>
    <m/>
    <x v="13"/>
    <m/>
    <m/>
    <x v="0"/>
    <m/>
    <s v="440"/>
    <s v="MCEVII4NP"/>
    <s v="59"/>
    <s v="MCEV 2"/>
    <m/>
    <m/>
    <m/>
    <s v="4NP"/>
  </r>
  <r>
    <s v="MCEVII4NP441"/>
    <n v="22.21"/>
    <m/>
    <m/>
    <x v="13"/>
    <m/>
    <m/>
    <x v="0"/>
    <m/>
    <s v="441"/>
    <s v="MCEVII4NP"/>
    <s v="59"/>
    <s v="MCEV 2"/>
    <m/>
    <m/>
    <m/>
    <s v="4NP"/>
  </r>
  <r>
    <s v="MCEVII4NP442"/>
    <n v="22.25"/>
    <m/>
    <m/>
    <x v="13"/>
    <m/>
    <m/>
    <x v="0"/>
    <m/>
    <s v="442"/>
    <s v="MCEVII4NP"/>
    <s v="59"/>
    <s v="MCEV 2"/>
    <m/>
    <m/>
    <m/>
    <s v="4NP"/>
  </r>
  <r>
    <s v="MCEVII4NP443"/>
    <n v="19.71"/>
    <m/>
    <m/>
    <x v="13"/>
    <m/>
    <m/>
    <x v="0"/>
    <m/>
    <s v="443"/>
    <s v="MCEVII4NP"/>
    <s v="59"/>
    <s v="MCEV 2"/>
    <m/>
    <m/>
    <m/>
    <s v="4NP"/>
  </r>
  <r>
    <s v="MCEVII4NP443a"/>
    <n v="19.64"/>
    <m/>
    <m/>
    <x v="13"/>
    <m/>
    <m/>
    <x v="0"/>
    <m/>
    <s v="443a"/>
    <s v="MCEVII4NP"/>
    <s v="59"/>
    <s v="MCEV 2"/>
    <m/>
    <m/>
    <m/>
    <s v="4NP"/>
  </r>
  <r>
    <s v="MCEVII4NP444"/>
    <n v="12.55"/>
    <m/>
    <m/>
    <x v="18"/>
    <m/>
    <m/>
    <x v="0"/>
    <m/>
    <s v="444"/>
    <s v="MCEVII4NP"/>
    <s v="59"/>
    <s v="MCEV 2"/>
    <m/>
    <m/>
    <m/>
    <s v="4NP"/>
  </r>
  <r>
    <s v="MCEVII4NP445"/>
    <n v="1.35"/>
    <m/>
    <m/>
    <x v="4"/>
    <m/>
    <m/>
    <x v="0"/>
    <m/>
    <s v="445"/>
    <s v="MCEVII4NP"/>
    <s v="59"/>
    <s v="MCEV 2"/>
    <m/>
    <m/>
    <m/>
    <s v="4NP"/>
  </r>
  <r>
    <s v="MCEVII4NP445a"/>
    <n v="1.35"/>
    <m/>
    <m/>
    <x v="6"/>
    <m/>
    <m/>
    <x v="0"/>
    <m/>
    <s v="445a"/>
    <s v="MCEVII4NP"/>
    <s v="59"/>
    <s v="MCEV 2"/>
    <m/>
    <m/>
    <m/>
    <s v="4NP"/>
  </r>
  <r>
    <s v="MCEVII4NP446"/>
    <n v="1.35"/>
    <m/>
    <m/>
    <x v="8"/>
    <m/>
    <m/>
    <x v="0"/>
    <m/>
    <s v="446"/>
    <s v="MCEVII4NP"/>
    <s v="59"/>
    <s v="MCEV 2"/>
    <m/>
    <m/>
    <m/>
    <s v="4NP"/>
  </r>
  <r>
    <s v="MCEVII4NP446a"/>
    <n v="1.35"/>
    <m/>
    <m/>
    <x v="9"/>
    <m/>
    <m/>
    <x v="0"/>
    <m/>
    <s v="446a"/>
    <s v="MCEVII4NP"/>
    <s v="59"/>
    <s v="MCEV 2"/>
    <m/>
    <m/>
    <m/>
    <s v="4NP"/>
  </r>
  <r>
    <s v="MCEVII4NP446b"/>
    <n v="1.35"/>
    <m/>
    <m/>
    <x v="9"/>
    <m/>
    <m/>
    <x v="0"/>
    <m/>
    <s v="446b"/>
    <s v="MCEVII4NP"/>
    <s v="59"/>
    <s v="MCEV 2"/>
    <m/>
    <m/>
    <m/>
    <s v="4NP"/>
  </r>
  <r>
    <s v="MCEVII4NP447"/>
    <n v="24.84"/>
    <m/>
    <m/>
    <x v="1"/>
    <m/>
    <m/>
    <x v="0"/>
    <m/>
    <s v="447"/>
    <s v="MCEVII4NP"/>
    <s v="59"/>
    <s v="MCEV 2"/>
    <m/>
    <m/>
    <m/>
    <s v="4NP"/>
  </r>
  <r>
    <s v="MCEVII4NP448"/>
    <n v="19.07"/>
    <m/>
    <m/>
    <x v="13"/>
    <m/>
    <m/>
    <x v="0"/>
    <m/>
    <s v="448"/>
    <s v="MCEVII4NP"/>
    <s v="59"/>
    <s v="MCEV 2"/>
    <m/>
    <m/>
    <m/>
    <s v="4NP"/>
  </r>
  <r>
    <s v="MCEVII4NP448a"/>
    <n v="19.64"/>
    <m/>
    <m/>
    <x v="13"/>
    <m/>
    <m/>
    <x v="0"/>
    <m/>
    <s v="448a"/>
    <s v="MCEVII4NP"/>
    <s v="59"/>
    <s v="MCEV 2"/>
    <m/>
    <m/>
    <m/>
    <s v="4NP"/>
  </r>
  <r>
    <s v="MCEVII4NP449"/>
    <n v="22.25"/>
    <m/>
    <m/>
    <x v="13"/>
    <m/>
    <m/>
    <x v="0"/>
    <m/>
    <s v="449"/>
    <s v="MCEVII4NP"/>
    <s v="59"/>
    <s v="MCEV 2"/>
    <m/>
    <m/>
    <m/>
    <s v="4NP"/>
  </r>
  <r>
    <s v="MCEVII4NP450"/>
    <n v="32.42"/>
    <m/>
    <m/>
    <x v="13"/>
    <m/>
    <m/>
    <x v="0"/>
    <m/>
    <s v="450"/>
    <s v="MCEVII4NP"/>
    <s v="59"/>
    <s v="MCEV 2"/>
    <m/>
    <m/>
    <m/>
    <s v="4NP"/>
  </r>
  <r>
    <s v="MCEVII4NP451"/>
    <n v="7"/>
    <m/>
    <m/>
    <x v="19"/>
    <m/>
    <m/>
    <x v="0"/>
    <m/>
    <s v="451"/>
    <s v="MCEVII4NP"/>
    <s v="59"/>
    <s v="MCEV 2"/>
    <m/>
    <m/>
    <m/>
    <s v="4NP"/>
  </r>
  <r>
    <s v="MCEVII4NP452"/>
    <n v="118.9"/>
    <m/>
    <m/>
    <x v="17"/>
    <m/>
    <m/>
    <x v="0"/>
    <m/>
    <s v="452"/>
    <s v="MCEVII4NP"/>
    <s v="59"/>
    <s v="MCEV 2"/>
    <m/>
    <m/>
    <m/>
    <s v="4NP"/>
  </r>
  <r>
    <s v="MCEVII4NP453"/>
    <m/>
    <m/>
    <m/>
    <x v="3"/>
    <m/>
    <m/>
    <x v="0"/>
    <m/>
    <s v="453"/>
    <s v="MCEVII4NP"/>
    <s v="59"/>
    <s v="MCEV 2"/>
    <m/>
    <m/>
    <m/>
    <s v="4NP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count="37">
  <r>
    <s v="001"/>
    <x v="0"/>
    <n v="45.6"/>
    <n v="3.29"/>
    <x v="0"/>
    <m/>
    <m/>
  </r>
  <r>
    <s v="001a"/>
    <x v="1"/>
    <n v="1.5"/>
    <m/>
    <x v="1"/>
    <m/>
    <m/>
  </r>
  <r>
    <s v="001b"/>
    <x v="1"/>
    <n v="1.5"/>
    <m/>
    <x v="1"/>
    <m/>
    <m/>
  </r>
  <r>
    <s v="002"/>
    <x v="0"/>
    <n v="34.1"/>
    <n v="3.28"/>
    <x v="0"/>
    <m/>
    <m/>
  </r>
  <r>
    <s v="003"/>
    <x v="2"/>
    <n v="663"/>
    <n v="2.89"/>
    <x v="2"/>
    <m/>
    <m/>
  </r>
  <r>
    <s v="004"/>
    <x v="3"/>
    <n v="22.1"/>
    <n v="3.58"/>
    <x v="3"/>
    <m/>
    <m/>
  </r>
  <r>
    <s v="005"/>
    <x v="4"/>
    <n v="22.5"/>
    <n v="3.58"/>
    <x v="3"/>
    <m/>
    <m/>
  </r>
  <r>
    <s v="013a"/>
    <x v="5"/>
    <n v="4.8"/>
    <n v="3.3"/>
    <x v="0"/>
    <s v="keram.o. 3,30"/>
    <m/>
  </r>
  <r>
    <s v="012c"/>
    <x v="6"/>
    <n v="10"/>
    <n v="2.9"/>
    <x v="0"/>
    <s v="keram.o. 2,90"/>
    <m/>
  </r>
  <r>
    <s v="012b"/>
    <x v="6"/>
    <n v="13.3"/>
    <n v="2.91"/>
    <x v="4"/>
    <m/>
    <m/>
  </r>
  <r>
    <s v="012a"/>
    <x v="6"/>
    <n v="8.8"/>
    <n v="2.9"/>
    <x v="4"/>
    <m/>
    <m/>
  </r>
  <r>
    <s v="030"/>
    <x v="7"/>
    <n v="46.4"/>
    <n v="2.8"/>
    <x v="4"/>
    <m/>
    <m/>
  </r>
  <r>
    <s v="027"/>
    <x v="6"/>
    <n v="17.9"/>
    <n v="2.88"/>
    <x v="4"/>
    <m/>
    <m/>
  </r>
  <r>
    <s v="013"/>
    <x v="6"/>
    <n v="64"/>
    <n v="3.33"/>
    <x v="0"/>
    <s v="keram.o. 3,30"/>
    <m/>
  </r>
  <r>
    <s v="014"/>
    <x v="5"/>
    <n v="11"/>
    <n v="3.3"/>
    <x v="4"/>
    <m/>
    <m/>
  </r>
  <r>
    <s v="014a"/>
    <x v="6"/>
    <n v="32"/>
    <n v="3.3"/>
    <x v="2"/>
    <m/>
    <m/>
  </r>
  <r>
    <s v="014b"/>
    <x v="6"/>
    <n v="25"/>
    <n v="3.3"/>
    <x v="2"/>
    <m/>
    <m/>
  </r>
  <r>
    <s v="015"/>
    <x v="8"/>
    <n v="21.4"/>
    <n v="3.3"/>
    <x v="4"/>
    <m/>
    <m/>
  </r>
  <r>
    <s v="016"/>
    <x v="6"/>
    <n v="70"/>
    <n v="3.33"/>
    <x v="0"/>
    <s v="keram.o. 1,61"/>
    <m/>
  </r>
  <r>
    <s v="017"/>
    <x v="9"/>
    <n v="69.4"/>
    <n v="3.3"/>
    <x v="2"/>
    <s v="keram.o. 1,66"/>
    <m/>
  </r>
  <r>
    <s v="018"/>
    <x v="10"/>
    <n v="18"/>
    <n v="2.8"/>
    <x v="0"/>
    <s v="keram.o. 2,80"/>
    <m/>
  </r>
  <r>
    <s v="019"/>
    <x v="11"/>
    <n v="69.4"/>
    <n v="3.29"/>
    <x v="4"/>
    <m/>
    <m/>
  </r>
  <r>
    <s v="020"/>
    <x v="6"/>
    <n v="66.1"/>
    <n v="3.29"/>
    <x v="4"/>
    <m/>
    <m/>
  </r>
  <r>
    <s v="021"/>
    <x v="12"/>
    <n v="4.1"/>
    <n v="2.5"/>
    <x v="0"/>
    <s v="keram.o. 1,81"/>
    <m/>
  </r>
  <r>
    <s v="022"/>
    <x v="13"/>
    <n v="31.3"/>
    <n v="2.48"/>
    <x v="0"/>
    <s v="keram.o. 2,48"/>
    <m/>
  </r>
  <r>
    <s v="023"/>
    <x v="13"/>
    <n v="31.8"/>
    <n v="2.49"/>
    <x v="0"/>
    <s v="keram.o. 2,49"/>
    <m/>
  </r>
  <r>
    <s v="024"/>
    <x v="13"/>
    <n v="3"/>
    <n v="2.51"/>
    <x v="0"/>
    <s v="keram.o. 2,51"/>
    <m/>
  </r>
  <r>
    <s v="025"/>
    <x v="13"/>
    <n v="2.9"/>
    <n v="2.51"/>
    <x v="0"/>
    <s v="keram.o. 2,51"/>
    <m/>
  </r>
  <r>
    <s v="026"/>
    <x v="13"/>
    <n v="5.8"/>
    <n v="2.5"/>
    <x v="0"/>
    <s v="keram.o. 2,50"/>
    <m/>
  </r>
  <r>
    <s v="012"/>
    <x v="6"/>
    <n v="37"/>
    <n v="2.92"/>
    <x v="4"/>
    <m/>
    <m/>
  </r>
  <r>
    <s v="028"/>
    <x v="11"/>
    <n v="36"/>
    <n v="2.89"/>
    <x v="4"/>
    <m/>
    <m/>
  </r>
  <r>
    <s v="029"/>
    <x v="7"/>
    <n v="77.8"/>
    <n v="2.89"/>
    <x v="4"/>
    <m/>
    <m/>
  </r>
  <r>
    <s v="011"/>
    <x v="10"/>
    <n v="19.4"/>
    <n v="2.62"/>
    <x v="0"/>
    <s v="keram.o. 2,62"/>
    <m/>
  </r>
  <r>
    <s v="031"/>
    <x v="14"/>
    <n v="63.8"/>
    <n v="2.9"/>
    <x v="5"/>
    <s v="keram.o. 2,90"/>
    <m/>
  </r>
  <r>
    <s v="031a"/>
    <x v="15"/>
    <n v="2.5"/>
    <n v="2.5"/>
    <x v="4"/>
    <m/>
    <m/>
  </r>
  <r>
    <s v="032"/>
    <x v="16"/>
    <n v="34.9"/>
    <n v="2.9"/>
    <x v="0"/>
    <s v="keram.o. 2,90"/>
    <m/>
  </r>
  <r>
    <s v="033"/>
    <x v="16"/>
    <n v="13.1"/>
    <n v="2.9"/>
    <x v="0"/>
    <s v="keram.o. 2,90"/>
    <m/>
  </r>
</pivotCacheRecords>
</file>

<file path=xl/pivotCache/pivotCacheRecords17.xml><?xml version="1.0" encoding="utf-8"?>
<pivotCacheRecords xmlns="http://schemas.openxmlformats.org/spreadsheetml/2006/main" xmlns:r="http://schemas.openxmlformats.org/officeDocument/2006/relationships" count="18">
  <r>
    <n v="101"/>
    <x v="0"/>
    <n v="44.8"/>
    <s v="5,09 (2,38)"/>
    <x v="0"/>
    <m/>
    <m/>
  </r>
  <r>
    <n v="102"/>
    <x v="0"/>
    <n v="18.2"/>
    <n v="2.4"/>
    <x v="0"/>
    <m/>
    <m/>
  </r>
  <r>
    <n v="103"/>
    <x v="1"/>
    <n v="698.4"/>
    <s v="4,66 (3,04)"/>
    <x v="1"/>
    <m/>
    <m/>
  </r>
  <r>
    <n v="104"/>
    <x v="2"/>
    <n v="286.5"/>
    <m/>
    <x v="2"/>
    <m/>
    <m/>
  </r>
  <r>
    <s v="105a"/>
    <x v="3"/>
    <n v="1.5"/>
    <m/>
    <x v="3"/>
    <m/>
    <m/>
  </r>
  <r>
    <s v="105b"/>
    <x v="3"/>
    <n v="1.5"/>
    <m/>
    <x v="3"/>
    <m/>
    <m/>
  </r>
  <r>
    <s v="105c"/>
    <x v="3"/>
    <n v="1.9"/>
    <m/>
    <x v="3"/>
    <m/>
    <m/>
  </r>
  <r>
    <n v="111"/>
    <x v="4"/>
    <n v="140.9"/>
    <s v="4,24 (2,42)"/>
    <x v="1"/>
    <m/>
    <m/>
  </r>
  <r>
    <n v="112"/>
    <x v="5"/>
    <n v="15.8"/>
    <n v="2.5"/>
    <x v="4"/>
    <s v="keram.o. 2,50"/>
    <m/>
  </r>
  <r>
    <n v="113"/>
    <x v="4"/>
    <n v="141.1"/>
    <s v="4,26 (2,41)"/>
    <x v="1"/>
    <m/>
    <m/>
  </r>
  <r>
    <n v="114"/>
    <x v="6"/>
    <n v="16.1"/>
    <n v="2.74"/>
    <x v="1"/>
    <m/>
    <m/>
  </r>
  <r>
    <n v="115"/>
    <x v="7"/>
    <n v="70.4"/>
    <n v="4.25"/>
    <x v="1"/>
    <m/>
    <s v="mont.podhled"/>
  </r>
  <r>
    <n v="116"/>
    <x v="5"/>
    <n v="16.2"/>
    <n v="2.49"/>
    <x v="4"/>
    <s v="keram.o. 2,49"/>
    <m/>
  </r>
  <r>
    <n v="117"/>
    <x v="7"/>
    <n v="70.6"/>
    <n v="4.25"/>
    <x v="1"/>
    <m/>
    <s v="mont.podhled"/>
  </r>
  <r>
    <n v="118"/>
    <x v="7"/>
    <n v="83.9"/>
    <n v="4.25"/>
    <x v="1"/>
    <m/>
    <s v="mont.podhled"/>
  </r>
  <r>
    <n v="119"/>
    <x v="7"/>
    <n v="69.6"/>
    <n v="3"/>
    <x v="1"/>
    <m/>
    <s v="mont.podhled"/>
  </r>
  <r>
    <n v="120"/>
    <x v="7"/>
    <n v="47.6"/>
    <n v="4.63"/>
    <x v="1"/>
    <m/>
    <m/>
  </r>
  <r>
    <n v="121"/>
    <x v="8"/>
    <n v="2.5"/>
    <n v="2.5"/>
    <x v="4"/>
    <s v="keram.o. 2,50"/>
    <m/>
  </r>
</pivotCacheRecords>
</file>

<file path=xl/pivotCache/pivotCacheRecords18.xml><?xml version="1.0" encoding="utf-8"?>
<pivotCacheRecords xmlns="http://schemas.openxmlformats.org/spreadsheetml/2006/main" xmlns:r="http://schemas.openxmlformats.org/officeDocument/2006/relationships" count="32">
  <r>
    <n v="201"/>
    <x v="0"/>
    <n v="44.6"/>
    <n v="3.3"/>
    <x v="0"/>
    <m/>
    <m/>
  </r>
  <r>
    <n v="202"/>
    <x v="0"/>
    <n v="21.9"/>
    <n v="3.29"/>
    <x v="0"/>
    <m/>
    <m/>
  </r>
  <r>
    <n v="203"/>
    <x v="1"/>
    <n v="112.2"/>
    <n v="3.3"/>
    <x v="1"/>
    <m/>
    <m/>
  </r>
  <r>
    <n v="204"/>
    <x v="1"/>
    <n v="9.2"/>
    <n v="2.8"/>
    <x v="1"/>
    <m/>
    <m/>
  </r>
  <r>
    <s v="205a"/>
    <x v="2"/>
    <n v="1.5"/>
    <m/>
    <x v="2"/>
    <m/>
    <m/>
  </r>
  <r>
    <s v="205b"/>
    <x v="2"/>
    <n v="1.5"/>
    <m/>
    <x v="2"/>
    <m/>
    <m/>
  </r>
  <r>
    <n v="211"/>
    <x v="3"/>
    <n v="32.6"/>
    <n v="2.97"/>
    <x v="3"/>
    <m/>
    <m/>
  </r>
  <r>
    <n v="212"/>
    <x v="4"/>
    <n v="20.7"/>
    <n v="2.97"/>
    <x v="3"/>
    <m/>
    <m/>
  </r>
  <r>
    <n v="213"/>
    <x v="5"/>
    <n v="28"/>
    <n v="2.96"/>
    <x v="3"/>
    <m/>
    <m/>
  </r>
  <r>
    <n v="214"/>
    <x v="6"/>
    <n v="15.8"/>
    <n v="2.96"/>
    <x v="3"/>
    <m/>
    <m/>
  </r>
  <r>
    <n v="215"/>
    <x v="7"/>
    <n v="34.5"/>
    <n v="2.97"/>
    <x v="1"/>
    <m/>
    <m/>
  </r>
  <r>
    <n v="217"/>
    <x v="7"/>
    <n v="34.5"/>
    <n v="2.97"/>
    <x v="1"/>
    <m/>
    <m/>
  </r>
  <r>
    <n v="219"/>
    <x v="7"/>
    <n v="34.9"/>
    <n v="2.97"/>
    <x v="1"/>
    <m/>
    <m/>
  </r>
  <r>
    <n v="221"/>
    <x v="7"/>
    <n v="42"/>
    <n v="2.97"/>
    <x v="1"/>
    <m/>
    <m/>
  </r>
  <r>
    <n v="223"/>
    <x v="8"/>
    <n v="2.9"/>
    <n v="2.91"/>
    <x v="4"/>
    <s v="keram.o. 1,91"/>
    <m/>
  </r>
  <r>
    <n v="224"/>
    <x v="9"/>
    <n v="5.7"/>
    <n v="2.94"/>
    <x v="1"/>
    <m/>
    <m/>
  </r>
  <r>
    <n v="225"/>
    <x v="10"/>
    <n v="43.3"/>
    <n v="2.98"/>
    <x v="1"/>
    <m/>
    <m/>
  </r>
  <r>
    <n v="227"/>
    <x v="7"/>
    <n v="35"/>
    <n v="2.98"/>
    <x v="1"/>
    <m/>
    <m/>
  </r>
  <r>
    <n v="229"/>
    <x v="7"/>
    <n v="16.5"/>
    <m/>
    <x v="3"/>
    <m/>
    <m/>
  </r>
  <r>
    <n v="230"/>
    <x v="11"/>
    <n v="6.8"/>
    <n v="2.98"/>
    <x v="4"/>
    <s v="keram.o. 2,98"/>
    <m/>
  </r>
  <r>
    <n v="231"/>
    <x v="11"/>
    <n v="6.6"/>
    <n v="2.98"/>
    <x v="4"/>
    <s v="keram.o. 2,98"/>
    <m/>
  </r>
  <r>
    <n v="232"/>
    <x v="11"/>
    <n v="4.8"/>
    <n v="2.8"/>
    <x v="4"/>
    <s v="keram.o. 2,80"/>
    <m/>
  </r>
  <r>
    <n v="233"/>
    <x v="12"/>
    <n v="3.6"/>
    <n v="3.26"/>
    <x v="1"/>
    <m/>
    <m/>
  </r>
  <r>
    <n v="234"/>
    <x v="13"/>
    <n v="39.6"/>
    <n v="2.98"/>
    <x v="3"/>
    <m/>
    <m/>
  </r>
  <r>
    <s v="234a"/>
    <x v="14"/>
    <n v="8.4"/>
    <n v="2.98"/>
    <x v="1"/>
    <m/>
    <m/>
  </r>
  <r>
    <n v="235"/>
    <x v="6"/>
    <n v="16.6"/>
    <n v="2.99"/>
    <x v="3"/>
    <m/>
    <m/>
  </r>
  <r>
    <n v="236"/>
    <x v="6"/>
    <n v="16.8"/>
    <n v="2.99"/>
    <x v="3"/>
    <m/>
    <m/>
  </r>
  <r>
    <n v="237"/>
    <x v="11"/>
    <n v="5.6"/>
    <n v="2.79"/>
    <x v="4"/>
    <s v="keram.o. 2,79"/>
    <m/>
  </r>
  <r>
    <n v="238"/>
    <x v="11"/>
    <n v="5.4"/>
    <n v="2.79"/>
    <x v="4"/>
    <s v="keram.o. 2,79"/>
    <m/>
  </r>
  <r>
    <n v="239"/>
    <x v="7"/>
    <n v="64.1"/>
    <n v="2.8"/>
    <x v="1"/>
    <m/>
    <s v="ODEČTENA ČÁST VÝMĚRY "/>
  </r>
  <r>
    <s v="239a"/>
    <x v="14"/>
    <n v="6"/>
    <n v="2.53"/>
    <x v="1"/>
    <m/>
    <m/>
  </r>
  <r>
    <n v="240"/>
    <x v="15"/>
    <n v="35.2"/>
    <n v="2.78"/>
    <x v="3"/>
    <m/>
    <s v="PŘIPOČTENA ČÁST VÝMĚRY Z239"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count="40">
  <r>
    <n v="301"/>
    <x v="0"/>
    <n v="45"/>
    <s v="3,30 (5,11)"/>
    <x v="0"/>
    <m/>
    <m/>
  </r>
  <r>
    <n v="302"/>
    <x v="0"/>
    <n v="22.2"/>
    <s v="3,30 (5,11)"/>
    <x v="0"/>
    <m/>
    <m/>
  </r>
  <r>
    <n v="303"/>
    <x v="1"/>
    <n v="112.2"/>
    <n v="2.98"/>
    <x v="1"/>
    <m/>
    <m/>
  </r>
  <r>
    <n v="304"/>
    <x v="1"/>
    <n v="9.2"/>
    <n v="2.82"/>
    <x v="1"/>
    <m/>
    <m/>
  </r>
  <r>
    <s v="305a"/>
    <x v="2"/>
    <n v="1.5"/>
    <m/>
    <x v="2"/>
    <m/>
    <m/>
  </r>
  <r>
    <s v="305b"/>
    <x v="2"/>
    <n v="1.5"/>
    <m/>
    <x v="2"/>
    <m/>
    <m/>
  </r>
  <r>
    <n v="311"/>
    <x v="3"/>
    <n v="32.1"/>
    <n v="2.99"/>
    <x v="3"/>
    <m/>
    <m/>
  </r>
  <r>
    <n v="312"/>
    <x v="3"/>
    <n v="16.5"/>
    <n v="2.99"/>
    <x v="1"/>
    <m/>
    <m/>
  </r>
  <r>
    <n v="313"/>
    <x v="3"/>
    <n v="16.4"/>
    <n v="2.99"/>
    <x v="3"/>
    <m/>
    <m/>
  </r>
  <r>
    <n v="314"/>
    <x v="3"/>
    <n v="9.6"/>
    <n v="2.99"/>
    <x v="1"/>
    <m/>
    <m/>
  </r>
  <r>
    <n v="315"/>
    <x v="3"/>
    <n v="16.4"/>
    <n v="2.99"/>
    <x v="1"/>
    <m/>
    <m/>
  </r>
  <r>
    <n v="316"/>
    <x v="3"/>
    <n v="16.4"/>
    <n v="2.99"/>
    <x v="1"/>
    <m/>
    <m/>
  </r>
  <r>
    <n v="317"/>
    <x v="3"/>
    <n v="16.4"/>
    <n v="2.99"/>
    <x v="1"/>
    <m/>
    <m/>
  </r>
  <r>
    <n v="318"/>
    <x v="3"/>
    <n v="16.3"/>
    <n v="2.98"/>
    <x v="1"/>
    <m/>
    <m/>
  </r>
  <r>
    <n v="319"/>
    <x v="3"/>
    <n v="16.3"/>
    <n v="2.99"/>
    <x v="1"/>
    <m/>
    <m/>
  </r>
  <r>
    <n v="320"/>
    <x v="3"/>
    <n v="16.3"/>
    <n v="2.99"/>
    <x v="3"/>
    <m/>
    <m/>
  </r>
  <r>
    <n v="321"/>
    <x v="3"/>
    <n v="16.8"/>
    <n v="2.99"/>
    <x v="3"/>
    <m/>
    <m/>
  </r>
  <r>
    <n v="322"/>
    <x v="3"/>
    <n v="16.5"/>
    <n v="2.99"/>
    <x v="3"/>
    <m/>
    <m/>
  </r>
  <r>
    <n v="323"/>
    <x v="3"/>
    <n v="24.3"/>
    <n v="2.99"/>
    <x v="3"/>
    <m/>
    <m/>
  </r>
  <r>
    <n v="324"/>
    <x v="4"/>
    <n v="2.9"/>
    <n v="3"/>
    <x v="4"/>
    <s v="obkl. 2,10"/>
    <m/>
  </r>
  <r>
    <n v="325"/>
    <x v="5"/>
    <n v="5.8"/>
    <n v="2.93"/>
    <x v="1"/>
    <m/>
    <m/>
  </r>
  <r>
    <n v="326"/>
    <x v="3"/>
    <n v="25.8"/>
    <n v="2.97"/>
    <x v="3"/>
    <m/>
    <m/>
  </r>
  <r>
    <n v="327"/>
    <x v="3"/>
    <n v="17.3"/>
    <n v="2.97"/>
    <x v="3"/>
    <m/>
    <m/>
  </r>
  <r>
    <n v="328"/>
    <x v="3"/>
    <n v="17.2"/>
    <n v="2.97"/>
    <x v="3"/>
    <m/>
    <m/>
  </r>
  <r>
    <n v="329"/>
    <x v="3"/>
    <n v="17.2"/>
    <n v="2.97"/>
    <x v="1"/>
    <m/>
    <m/>
  </r>
  <r>
    <n v="330"/>
    <x v="3"/>
    <n v="17"/>
    <n v="2.99"/>
    <x v="1"/>
    <m/>
    <m/>
  </r>
  <r>
    <n v="331"/>
    <x v="6"/>
    <n v="6.8"/>
    <n v="2.8"/>
    <x v="4"/>
    <s v="obkl. 2,80"/>
    <m/>
  </r>
  <r>
    <n v="332"/>
    <x v="6"/>
    <n v="6.7"/>
    <n v="2.97"/>
    <x v="4"/>
    <s v="obkl. 2,80"/>
    <m/>
  </r>
  <r>
    <n v="333"/>
    <x v="6"/>
    <n v="4.8"/>
    <n v="2.97"/>
    <x v="4"/>
    <s v="obkl. 2,80"/>
    <m/>
  </r>
  <r>
    <n v="334"/>
    <x v="7"/>
    <n v="3.7"/>
    <n v="2.97"/>
    <x v="1"/>
    <m/>
    <m/>
  </r>
  <r>
    <n v="335"/>
    <x v="3"/>
    <n v="14.6"/>
    <n v="2.97"/>
    <x v="1"/>
    <m/>
    <m/>
  </r>
  <r>
    <n v="336"/>
    <x v="3"/>
    <n v="15.8"/>
    <n v="2.97"/>
    <x v="1"/>
    <m/>
    <m/>
  </r>
  <r>
    <n v="337"/>
    <x v="3"/>
    <n v="16.5"/>
    <n v="2.97"/>
    <x v="1"/>
    <m/>
    <m/>
  </r>
  <r>
    <n v="338"/>
    <x v="3"/>
    <n v="16.6"/>
    <n v="2.97"/>
    <x v="1"/>
    <m/>
    <m/>
  </r>
  <r>
    <n v="339"/>
    <x v="3"/>
    <n v="16.7"/>
    <n v="2.97"/>
    <x v="1"/>
    <m/>
    <m/>
  </r>
  <r>
    <n v="340"/>
    <x v="6"/>
    <n v="5.7"/>
    <n v="2.65"/>
    <x v="4"/>
    <s v="obkl. 2,65"/>
    <m/>
  </r>
  <r>
    <n v="341"/>
    <x v="6"/>
    <n v="5.4"/>
    <n v="2.76"/>
    <x v="4"/>
    <s v="obkl. 2,76"/>
    <m/>
  </r>
  <r>
    <s v="342a"/>
    <x v="8"/>
    <n v="81.7"/>
    <s v="2,77 (2,97)"/>
    <x v="1"/>
    <m/>
    <m/>
  </r>
  <r>
    <s v="342b"/>
    <x v="9"/>
    <n v="6.1"/>
    <s v="2,53 (2,40)"/>
    <x v="1"/>
    <m/>
    <m/>
  </r>
  <r>
    <n v="343"/>
    <x v="3"/>
    <n v="18.2"/>
    <s v="2,72 (2,96)"/>
    <x v="1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7">
  <r>
    <s v="501"/>
    <x v="0"/>
    <n v="116.67"/>
    <n v="2700"/>
    <x v="0"/>
    <s v="P3"/>
    <s v="kam. obklad T3 + omítka + malba"/>
    <s v="POD 4"/>
  </r>
  <r>
    <s v="502"/>
    <x v="1"/>
    <n v="36.74"/>
    <s v="-"/>
    <x v="0"/>
    <s v="P2a/P6"/>
    <s v="omítka + malba"/>
    <s v="omítka + malba"/>
  </r>
  <r>
    <s v="503"/>
    <x v="2"/>
    <n v="4.47"/>
    <n v="2700"/>
    <x v="0"/>
    <s v="P3"/>
    <s v="ker. obklad T2"/>
    <s v="POD 3"/>
  </r>
  <r>
    <s v="504"/>
    <x v="3"/>
    <s v="-"/>
    <s v="-"/>
    <x v="1"/>
    <s v="-"/>
    <s v="-"/>
    <s v="-"/>
  </r>
  <r>
    <s v="505"/>
    <x v="4"/>
    <n v="6.4"/>
    <n v="2700"/>
    <x v="0"/>
    <s v="P3"/>
    <s v="ker. obklad T2"/>
    <s v="POD 3"/>
  </r>
  <r>
    <s v="506"/>
    <x v="5"/>
    <n v="2.23"/>
    <n v="2700"/>
    <x v="0"/>
    <s v="P3"/>
    <s v="ker. obklad T2"/>
    <s v="POD 3"/>
  </r>
  <r>
    <s v="507"/>
    <x v="6"/>
    <n v="11.03"/>
    <n v="2700"/>
    <x v="0"/>
    <s v="P3"/>
    <s v="ker. obklad T2"/>
    <s v="POD 3"/>
  </r>
  <r>
    <s v="508"/>
    <x v="2"/>
    <n v="4.42"/>
    <n v="2700"/>
    <x v="0"/>
    <s v="P3"/>
    <s v="ker. obklad T2"/>
    <s v="POD 3"/>
  </r>
  <r>
    <s v="509"/>
    <x v="7"/>
    <n v="2"/>
    <n v="2700"/>
    <x v="0"/>
    <s v="P3"/>
    <s v="ker. obklad T2"/>
    <s v="POD 3"/>
  </r>
  <r>
    <s v="510"/>
    <x v="8"/>
    <n v="6.4"/>
    <n v="2700"/>
    <x v="0"/>
    <s v="P3"/>
    <s v="ker. obklad T2"/>
    <s v="POD 3"/>
  </r>
  <r>
    <s v="511"/>
    <x v="9"/>
    <n v="10.34"/>
    <n v="2700"/>
    <x v="0"/>
    <s v="P3"/>
    <s v="ker. obklad T2"/>
    <s v="POD 3"/>
  </r>
  <r>
    <s v="512"/>
    <x v="10"/>
    <n v="2.23"/>
    <n v="2700"/>
    <x v="0"/>
    <s v="P3"/>
    <s v="ker. obklad T2"/>
    <s v="POD 3"/>
  </r>
  <r>
    <s v="513"/>
    <x v="11"/>
    <n v="40.96"/>
    <n v="2700"/>
    <x v="2"/>
    <s v="P4"/>
    <s v="ker. obklad T1"/>
    <s v="POD 5"/>
  </r>
  <r>
    <s v="514"/>
    <x v="12"/>
    <n v="40.25"/>
    <n v="2700"/>
    <x v="2"/>
    <s v="P4"/>
    <s v="ker. obklad T1"/>
    <s v="POD 5"/>
  </r>
  <r>
    <s v="515"/>
    <x v="13"/>
    <n v="21.89"/>
    <n v="2700"/>
    <x v="2"/>
    <s v="P4"/>
    <s v="omítka + malba"/>
    <s v="POD 5"/>
  </r>
  <r>
    <s v="516"/>
    <x v="14"/>
    <n v="53.46"/>
    <n v="2700"/>
    <x v="0"/>
    <s v="P3"/>
    <s v="omítka + malba"/>
    <s v="POD 4"/>
  </r>
  <r>
    <s v="517"/>
    <x v="15"/>
    <n v="35.76"/>
    <n v="2700"/>
    <x v="3"/>
    <s v="P8"/>
    <s v="omítka + malba"/>
    <s v="POD 2"/>
  </r>
  <r>
    <s v="518"/>
    <x v="16"/>
    <n v="18.73"/>
    <n v="2700"/>
    <x v="3"/>
    <s v="P8"/>
    <s v="omítka + malba"/>
    <s v="POD 2"/>
  </r>
  <r>
    <s v="519"/>
    <x v="17"/>
    <n v="18.01"/>
    <n v="2700"/>
    <x v="2"/>
    <s v="P4"/>
    <s v="omítka + malba"/>
    <s v="POD 2"/>
  </r>
  <r>
    <s v="520"/>
    <x v="17"/>
    <n v="18.13"/>
    <n v="2700"/>
    <x v="2"/>
    <s v="P4"/>
    <s v="omítka + malba"/>
    <s v="POD 2"/>
  </r>
  <r>
    <s v="521"/>
    <x v="17"/>
    <n v="17.53"/>
    <n v="2700"/>
    <x v="2"/>
    <s v="P4"/>
    <s v="omítka + malba"/>
    <s v="POD 2"/>
  </r>
  <r>
    <s v="522"/>
    <x v="18"/>
    <n v="26.28"/>
    <n v="2700"/>
    <x v="2"/>
    <s v="P4"/>
    <s v="omítka + malba"/>
    <s v="POD 2"/>
  </r>
  <r>
    <s v="523"/>
    <x v="18"/>
    <n v="26.28"/>
    <n v="2700"/>
    <x v="2"/>
    <s v="P4"/>
    <s v="omítka + malba"/>
    <s v="POD 2"/>
  </r>
  <r>
    <s v="524"/>
    <x v="17"/>
    <n v="18.68"/>
    <n v="2700"/>
    <x v="2"/>
    <s v="P4"/>
    <s v="omítka + malba"/>
    <s v="POD 2"/>
  </r>
  <r>
    <s v="525"/>
    <x v="17"/>
    <n v="17.97"/>
    <n v="2700"/>
    <x v="2"/>
    <s v="P4"/>
    <s v="omítka + malba"/>
    <s v="POD 2"/>
  </r>
  <r>
    <s v="526"/>
    <x v="17"/>
    <n v="18.02"/>
    <n v="2700"/>
    <x v="2"/>
    <s v="P4"/>
    <s v="omítka + malba"/>
    <s v="POD 2"/>
  </r>
  <r>
    <s v="527"/>
    <x v="17"/>
    <n v="18.13"/>
    <n v="2700"/>
    <x v="2"/>
    <s v="P4"/>
    <s v="omítka + malba"/>
    <s v="POD 2"/>
  </r>
  <r>
    <s v="528"/>
    <x v="17"/>
    <n v="18.13"/>
    <n v="2700"/>
    <x v="2"/>
    <s v="P4"/>
    <s v="omítka + malba"/>
    <s v="POD 2"/>
  </r>
  <r>
    <s v="529"/>
    <x v="17"/>
    <n v="18.09"/>
    <n v="2700"/>
    <x v="2"/>
    <s v="P4"/>
    <s v="omítka + malba"/>
    <s v="POD 2"/>
  </r>
  <r>
    <s v="530"/>
    <x v="17"/>
    <n v="18.13"/>
    <n v="2700"/>
    <x v="2"/>
    <s v="P4"/>
    <s v="omítka + malba"/>
    <s v="POD 2"/>
  </r>
  <r>
    <s v="531"/>
    <x v="17"/>
    <n v="18.13"/>
    <n v="2700"/>
    <x v="2"/>
    <s v="P4"/>
    <s v="omítka + malba"/>
    <s v="POD 2"/>
  </r>
  <r>
    <s v="532"/>
    <x v="17"/>
    <n v="18.13"/>
    <n v="2700"/>
    <x v="2"/>
    <s v="P4"/>
    <s v="omítka + malba"/>
    <s v="POD 2"/>
  </r>
  <r>
    <s v="533"/>
    <x v="19"/>
    <n v="36.94"/>
    <n v="2700"/>
    <x v="2"/>
    <s v="P4"/>
    <s v="omítka + malba"/>
    <s v="POD 2"/>
  </r>
  <r>
    <s v="534"/>
    <x v="16"/>
    <n v="18.66"/>
    <n v="2700"/>
    <x v="3"/>
    <s v="P8"/>
    <s v="omítka + malba"/>
    <s v="POD 2"/>
  </r>
  <r>
    <s v="535"/>
    <x v="15"/>
    <n v="35.81"/>
    <n v="2700"/>
    <x v="3"/>
    <s v="P8"/>
    <s v="omítka + malba"/>
    <s v="POD 2"/>
  </r>
  <r>
    <s v="536"/>
    <x v="14"/>
    <n v="128.45"/>
    <n v="2700"/>
    <x v="0"/>
    <s v="P3"/>
    <s v="omítka + malba"/>
    <s v="POD 4"/>
  </r>
  <r>
    <s v="537"/>
    <x v="20"/>
    <n v="33.7"/>
    <n v="2700"/>
    <x v="2"/>
    <s v="P4"/>
    <s v="omítka + malba + ker. obklad T1"/>
    <s v="POD 2"/>
  </r>
  <r>
    <s v="538"/>
    <x v="20"/>
    <n v="33.64"/>
    <n v="2700"/>
    <x v="2"/>
    <s v="P4"/>
    <s v="omítka + malba"/>
    <s v="POD 5"/>
  </r>
  <r>
    <s v="539"/>
    <x v="17"/>
    <n v="22.25"/>
    <n v="2700"/>
    <x v="2"/>
    <s v="P8"/>
    <s v="omítka + malba"/>
    <s v="POD 2"/>
  </r>
  <r>
    <s v="540"/>
    <x v="17"/>
    <n v="19.72"/>
    <n v="2700"/>
    <x v="2"/>
    <s v="P8"/>
    <s v="omítka + malba"/>
    <s v="POD 2"/>
  </r>
  <r>
    <s v="541"/>
    <x v="17"/>
    <n v="19.66"/>
    <n v="2700"/>
    <x v="2"/>
    <s v="P8"/>
    <s v="omítka + malba"/>
    <s v="POD 2"/>
  </r>
  <r>
    <s v="542"/>
    <x v="21"/>
    <n v="12.55"/>
    <n v="2700"/>
    <x v="2"/>
    <s v="P4"/>
    <s v="omítka + malba"/>
    <s v="POD 3"/>
  </r>
  <r>
    <s v="543"/>
    <x v="8"/>
    <n v="1.35"/>
    <n v="2700"/>
    <x v="0"/>
    <s v="P3"/>
    <s v="ker. obklad T2"/>
    <s v="POD 3"/>
  </r>
  <r>
    <s v="543a"/>
    <x v="9"/>
    <n v="1.35"/>
    <n v="2700"/>
    <x v="0"/>
    <s v="P3"/>
    <s v="ker. obklad T2"/>
    <s v="POD 3"/>
  </r>
  <r>
    <s v="543b"/>
    <x v="9"/>
    <n v="1.35"/>
    <n v="2700"/>
    <x v="0"/>
    <s v="P3"/>
    <s v="ker. obklad T2"/>
    <s v="POD 3"/>
  </r>
  <r>
    <s v="544"/>
    <x v="4"/>
    <n v="1.35"/>
    <n v="2700"/>
    <x v="0"/>
    <s v="P3"/>
    <s v="ker. obklad T2"/>
    <s v="POD 3"/>
  </r>
  <r>
    <s v="544a"/>
    <x v="6"/>
    <n v="1.35"/>
    <n v="2700"/>
    <x v="0"/>
    <s v="P3"/>
    <s v="ker. obklad T2"/>
    <s v="POD 3"/>
  </r>
  <r>
    <s v="545"/>
    <x v="1"/>
    <n v="24.84"/>
    <n v="2700"/>
    <x v="0"/>
    <s v="P2a/P6"/>
    <s v="omítka + malba"/>
    <s v="omítka + malba"/>
  </r>
  <r>
    <s v="546"/>
    <x v="17"/>
    <n v="19.07"/>
    <n v="2700"/>
    <x v="2"/>
    <s v="P4"/>
    <s v="omítka + malba"/>
    <s v="POD 2"/>
  </r>
  <r>
    <s v="547"/>
    <x v="17"/>
    <n v="19.72"/>
    <n v="2700"/>
    <x v="2"/>
    <s v="P4"/>
    <s v="omítka + malba"/>
    <s v="POD 2"/>
  </r>
  <r>
    <s v="548"/>
    <x v="17"/>
    <n v="22.21"/>
    <s v="-"/>
    <x v="2"/>
    <s v="P4"/>
    <s v="omítka + malba"/>
    <s v="POD 2"/>
  </r>
  <r>
    <s v="549"/>
    <x v="17"/>
    <n v="25.68"/>
    <n v="2700"/>
    <x v="2"/>
    <s v="P4"/>
    <s v="omítka + malba"/>
    <s v="POD 2"/>
  </r>
  <r>
    <s v="550"/>
    <x v="22"/>
    <n v="13.5"/>
    <n v="2700"/>
    <x v="4"/>
    <s v="P4"/>
    <s v="omítka + malba"/>
    <s v="omítka + malba"/>
  </r>
  <r>
    <s v="551"/>
    <x v="18"/>
    <n v="103.19"/>
    <n v="2700"/>
    <x v="3"/>
    <s v="P8"/>
    <s v="omítka + malba"/>
    <s v="POD 1"/>
  </r>
  <r>
    <s v="552"/>
    <x v="21"/>
    <n v="4.67"/>
    <n v="2700"/>
    <x v="2"/>
    <s v="P4"/>
    <s v="omítka + malba"/>
    <s v="POD 3"/>
  </r>
  <r>
    <s v="553"/>
    <x v="23"/>
    <n v="6.67"/>
    <n v="2700"/>
    <x v="0"/>
    <s v="P3"/>
    <s v="omítka + malba"/>
    <s v="POD 3"/>
  </r>
  <r>
    <s v="554"/>
    <x v="24"/>
    <n v="75.02"/>
    <n v="2700"/>
    <x v="5"/>
    <s v="P7"/>
    <s v="omítka + malba"/>
    <s v="POD 2"/>
  </r>
</pivotCacheRecords>
</file>

<file path=xl/pivotCache/pivotCacheRecords20.xml><?xml version="1.0" encoding="utf-8"?>
<pivotCacheRecords xmlns="http://schemas.openxmlformats.org/spreadsheetml/2006/main" xmlns:r="http://schemas.openxmlformats.org/officeDocument/2006/relationships" count="39">
  <r>
    <s v="MCEVII2NP201"/>
    <n v="398.16"/>
    <m/>
    <m/>
    <x v="0"/>
    <m/>
    <m/>
    <m/>
    <m/>
    <m/>
    <s v="201"/>
    <s v="MCEVII2NP"/>
    <s v="59"/>
    <s v="MCEV 2"/>
    <m/>
    <m/>
    <s v="2NP"/>
  </r>
  <r>
    <s v="MCEVII2NP202"/>
    <n v="36.74"/>
    <m/>
    <m/>
    <x v="1"/>
    <m/>
    <m/>
    <m/>
    <m/>
    <m/>
    <s v="202"/>
    <s v="MCEVII2NP"/>
    <s v="59"/>
    <s v="MCEV 2"/>
    <m/>
    <m/>
    <s v="2NP"/>
  </r>
  <r>
    <s v="MCEVII2NP203"/>
    <n v="3.49"/>
    <m/>
    <m/>
    <x v="2"/>
    <m/>
    <m/>
    <m/>
    <m/>
    <m/>
    <s v="203"/>
    <s v="MCEVII2NP"/>
    <s v="59"/>
    <s v="MCEV 2"/>
    <m/>
    <m/>
    <s v="2NP"/>
  </r>
  <r>
    <s v="MCEVII2NP203a"/>
    <n v="2.09"/>
    <m/>
    <m/>
    <x v="3"/>
    <m/>
    <m/>
    <m/>
    <m/>
    <m/>
    <s v="203a"/>
    <s v="MCEVII2NP"/>
    <s v="59"/>
    <s v="MCEV 2"/>
    <m/>
    <m/>
    <s v="2NP"/>
  </r>
  <r>
    <s v="MCEVII2NP204"/>
    <n v="2.06"/>
    <m/>
    <m/>
    <x v="4"/>
    <m/>
    <m/>
    <m/>
    <m/>
    <m/>
    <s v="204"/>
    <s v="MCEVII2NP"/>
    <s v="59"/>
    <s v="MCEV 2"/>
    <m/>
    <m/>
    <s v="2NP"/>
  </r>
  <r>
    <s v="MCEVII2NP205"/>
    <n v="4.99"/>
    <m/>
    <m/>
    <x v="5"/>
    <m/>
    <m/>
    <m/>
    <m/>
    <m/>
    <s v="205"/>
    <s v="MCEVII2NP"/>
    <s v="59"/>
    <s v="MCEV 2"/>
    <m/>
    <m/>
    <s v="2NP"/>
  </r>
  <r>
    <s v="MCEVII2NP206"/>
    <n v="9.41"/>
    <m/>
    <m/>
    <x v="6"/>
    <m/>
    <m/>
    <m/>
    <m/>
    <m/>
    <s v="206"/>
    <s v="MCEVII2NP"/>
    <s v="59"/>
    <s v="MCEV 2"/>
    <m/>
    <m/>
    <s v="2NP"/>
  </r>
  <r>
    <s v="MCEVII2NP207"/>
    <n v="16.14"/>
    <m/>
    <m/>
    <x v="7"/>
    <m/>
    <m/>
    <m/>
    <m/>
    <m/>
    <s v="207"/>
    <s v="MCEVII2NP"/>
    <s v="59"/>
    <s v="MCEV 2"/>
    <m/>
    <m/>
    <s v="2NP"/>
  </r>
  <r>
    <s v="MCEVII2NP208"/>
    <n v="3.49"/>
    <m/>
    <m/>
    <x v="8"/>
    <m/>
    <m/>
    <m/>
    <m/>
    <m/>
    <s v="208"/>
    <s v="MCEVII2NP"/>
    <s v="59"/>
    <s v="MCEV 2"/>
    <m/>
    <m/>
    <s v="2NP"/>
  </r>
  <r>
    <s v="MCEVII2NP208a"/>
    <n v="2.09"/>
    <m/>
    <m/>
    <x v="9"/>
    <m/>
    <m/>
    <m/>
    <m/>
    <m/>
    <s v="208a"/>
    <s v="MCEVII2NP"/>
    <s v="59"/>
    <s v="MCEV 2"/>
    <m/>
    <m/>
    <s v="2NP"/>
  </r>
  <r>
    <s v="MCEVII2NP208b"/>
    <n v="3.55"/>
    <m/>
    <m/>
    <x v="10"/>
    <m/>
    <m/>
    <m/>
    <m/>
    <m/>
    <s v="208b"/>
    <s v="MCEVII2NP"/>
    <s v="59"/>
    <s v="MCEV 2"/>
    <m/>
    <m/>
    <s v="2NP"/>
  </r>
  <r>
    <s v="MCEVII2NP209"/>
    <n v="3.87"/>
    <m/>
    <m/>
    <x v="5"/>
    <m/>
    <m/>
    <m/>
    <m/>
    <m/>
    <s v="209"/>
    <s v="MCEVII2NP"/>
    <s v="59"/>
    <s v="MCEV 2"/>
    <m/>
    <m/>
    <s v="2NP"/>
  </r>
  <r>
    <s v="MCEVII2NP210"/>
    <n v="1.5"/>
    <m/>
    <m/>
    <x v="11"/>
    <m/>
    <m/>
    <m/>
    <m/>
    <m/>
    <s v="210"/>
    <s v="MCEVII2NP"/>
    <s v="59"/>
    <s v="MCEV 2"/>
    <m/>
    <m/>
    <s v="2NP"/>
  </r>
  <r>
    <s v="MCEVII2NP211"/>
    <n v="8.15"/>
    <m/>
    <m/>
    <x v="12"/>
    <m/>
    <m/>
    <m/>
    <m/>
    <m/>
    <s v="211"/>
    <s v="MCEVII2NP"/>
    <s v="59"/>
    <s v="MCEV 2"/>
    <m/>
    <m/>
    <s v="2NP"/>
  </r>
  <r>
    <s v="MCEVII2NP212"/>
    <n v="20.94"/>
    <m/>
    <m/>
    <x v="13"/>
    <m/>
    <m/>
    <m/>
    <m/>
    <m/>
    <s v="212"/>
    <s v="MCEVII2NP"/>
    <s v="59"/>
    <s v="MCEV 2"/>
    <m/>
    <m/>
    <s v="2NP"/>
  </r>
  <r>
    <s v="MCEVII2NP213"/>
    <n v="25.06"/>
    <m/>
    <m/>
    <x v="14"/>
    <m/>
    <m/>
    <m/>
    <m/>
    <m/>
    <s v="213"/>
    <s v="MCEVII2NP"/>
    <s v="59"/>
    <s v="MCEV 2"/>
    <m/>
    <m/>
    <s v="2NP"/>
  </r>
  <r>
    <s v="MCEVII2NP213a"/>
    <n v="4.19"/>
    <m/>
    <m/>
    <x v="14"/>
    <m/>
    <m/>
    <m/>
    <m/>
    <m/>
    <s v="213a"/>
    <s v="MCEVII2NP"/>
    <s v="59"/>
    <s v="MCEV 2"/>
    <m/>
    <m/>
    <s v="2NP"/>
  </r>
  <r>
    <s v="MCEVII2NP214"/>
    <n v="73.12"/>
    <m/>
    <m/>
    <x v="15"/>
    <m/>
    <m/>
    <m/>
    <m/>
    <m/>
    <s v="214"/>
    <s v="MCEVII2NP"/>
    <s v="59"/>
    <s v="MCEV 2"/>
    <m/>
    <m/>
    <s v="2NP"/>
  </r>
  <r>
    <s v="MCEVII2NP215"/>
    <n v="124.13"/>
    <m/>
    <m/>
    <x v="16"/>
    <m/>
    <m/>
    <m/>
    <m/>
    <m/>
    <s v="215"/>
    <s v="MCEVII2NP"/>
    <s v="59"/>
    <s v="MCEV 2"/>
    <m/>
    <m/>
    <s v="2NP"/>
  </r>
  <r>
    <s v="MCEVII2NP216"/>
    <n v="75.44"/>
    <m/>
    <m/>
    <x v="17"/>
    <m/>
    <m/>
    <m/>
    <m/>
    <m/>
    <s v="216"/>
    <s v="MCEVII2NP"/>
    <s v="59"/>
    <s v="MCEV 2"/>
    <m/>
    <m/>
    <s v="2NP"/>
  </r>
  <r>
    <s v="MCEVII2NP217"/>
    <n v="76.19"/>
    <m/>
    <m/>
    <x v="17"/>
    <m/>
    <m/>
    <m/>
    <m/>
    <m/>
    <s v="217"/>
    <s v="MCEVII2NP"/>
    <s v="59"/>
    <s v="MCEV 2"/>
    <m/>
    <m/>
    <s v="2NP"/>
  </r>
  <r>
    <s v="MCEVII2NP218"/>
    <n v="76.19"/>
    <m/>
    <m/>
    <x v="17"/>
    <m/>
    <m/>
    <m/>
    <m/>
    <m/>
    <s v="218"/>
    <s v="MCEVII2NP"/>
    <s v="59"/>
    <s v="MCEV 2"/>
    <m/>
    <m/>
    <s v="2NP"/>
  </r>
  <r>
    <s v="MCEVII2NP219"/>
    <n v="76.1"/>
    <m/>
    <m/>
    <x v="17"/>
    <m/>
    <m/>
    <m/>
    <m/>
    <m/>
    <s v="219"/>
    <s v="MCEVII2NP"/>
    <s v="59"/>
    <s v="MCEV 2"/>
    <m/>
    <m/>
    <s v="2NP"/>
  </r>
  <r>
    <s v="MCEVII2NP220"/>
    <n v="50.28"/>
    <m/>
    <m/>
    <x v="17"/>
    <m/>
    <m/>
    <m/>
    <m/>
    <m/>
    <s v="220"/>
    <s v="MCEVII2NP"/>
    <s v="59"/>
    <s v="MCEV 2"/>
    <m/>
    <m/>
    <s v="2NP"/>
  </r>
  <r>
    <s v="MCEVII2NP221"/>
    <n v="12.81"/>
    <m/>
    <m/>
    <x v="18"/>
    <m/>
    <m/>
    <m/>
    <m/>
    <m/>
    <s v="221"/>
    <s v="MCEVII2NP"/>
    <s v="59"/>
    <s v="MCEV 2"/>
    <m/>
    <m/>
    <s v="2NP"/>
  </r>
  <r>
    <s v="MCEVII2NP221a"/>
    <n v="10.88"/>
    <m/>
    <m/>
    <x v="19"/>
    <m/>
    <m/>
    <m/>
    <m/>
    <m/>
    <s v="221a"/>
    <s v="MCEVII2NP"/>
    <s v="59"/>
    <s v="MCEV 2"/>
    <m/>
    <m/>
    <s v="2NP"/>
  </r>
  <r>
    <s v="MCEVII2NP222"/>
    <n v="127.31"/>
    <m/>
    <m/>
    <x v="20"/>
    <m/>
    <m/>
    <m/>
    <s v="koberec"/>
    <m/>
    <s v="222"/>
    <s v="MCEVII2NP"/>
    <s v="59"/>
    <s v="MCEV 2"/>
    <m/>
    <m/>
    <s v="2NP"/>
  </r>
  <r>
    <s v="MCEVII2NP223"/>
    <m/>
    <m/>
    <m/>
    <x v="21"/>
    <m/>
    <m/>
    <m/>
    <m/>
    <m/>
    <s v="223"/>
    <s v="MCEVII2NP"/>
    <s v="59"/>
    <s v="MCEV 2"/>
    <m/>
    <m/>
    <s v="2NP"/>
  </r>
  <r>
    <s v="MCEVII2NP224"/>
    <m/>
    <m/>
    <m/>
    <x v="21"/>
    <m/>
    <m/>
    <m/>
    <m/>
    <m/>
    <s v="224"/>
    <s v="MCEVII2NP"/>
    <s v="59"/>
    <s v="MCEV 2"/>
    <m/>
    <m/>
    <s v="2NP"/>
  </r>
  <r>
    <s v="MCEVII2NP225"/>
    <n v="299.17"/>
    <m/>
    <m/>
    <x v="16"/>
    <m/>
    <m/>
    <m/>
    <m/>
    <m/>
    <s v="225"/>
    <s v="MCEVII2NP"/>
    <s v="59"/>
    <s v="MCEV 2"/>
    <m/>
    <m/>
    <s v="2NP"/>
  </r>
  <r>
    <s v="MCEVII2NP226"/>
    <n v="78.26"/>
    <m/>
    <m/>
    <x v="17"/>
    <m/>
    <m/>
    <m/>
    <m/>
    <m/>
    <s v="226"/>
    <s v="MCEVII2NP"/>
    <s v="59"/>
    <s v="MCEV 2"/>
    <m/>
    <m/>
    <s v="2NP"/>
  </r>
  <r>
    <s v="MCEVII2NP227"/>
    <n v="24.72"/>
    <m/>
    <m/>
    <x v="22"/>
    <m/>
    <m/>
    <m/>
    <m/>
    <m/>
    <s v="227"/>
    <s v="MCEVII2NP"/>
    <s v="59"/>
    <s v="MCEV 2"/>
    <m/>
    <m/>
    <s v="2NP"/>
  </r>
  <r>
    <s v="MCEVII2NP228a"/>
    <n v="44.03"/>
    <m/>
    <m/>
    <x v="23"/>
    <m/>
    <m/>
    <m/>
    <m/>
    <m/>
    <s v="228a"/>
    <s v="MCEVII2NP"/>
    <s v="59"/>
    <s v="MCEV 2"/>
    <m/>
    <m/>
    <s v="2NP"/>
  </r>
  <r>
    <s v="MCEVII2NP228b"/>
    <n v="19.77"/>
    <m/>
    <m/>
    <x v="24"/>
    <m/>
    <m/>
    <m/>
    <m/>
    <m/>
    <s v="228b"/>
    <s v="MCEVII2NP"/>
    <s v="59"/>
    <s v="MCEV 2"/>
    <m/>
    <m/>
    <s v="2NP"/>
  </r>
  <r>
    <s v="MCEVII2NP229"/>
    <n v="24.94"/>
    <m/>
    <m/>
    <x v="1"/>
    <m/>
    <m/>
    <m/>
    <m/>
    <m/>
    <s v="229"/>
    <s v="MCEVII2NP"/>
    <s v="59"/>
    <s v="MCEV 2"/>
    <m/>
    <m/>
    <s v="2NP"/>
  </r>
  <r>
    <s v="MCEVII2NP230"/>
    <n v="68.86"/>
    <m/>
    <m/>
    <x v="25"/>
    <m/>
    <m/>
    <m/>
    <m/>
    <m/>
    <s v="230"/>
    <s v="MCEVII2NP"/>
    <s v="59"/>
    <s v="MCEV 2"/>
    <m/>
    <m/>
    <s v="2NP"/>
  </r>
  <r>
    <s v="MCEVII2NP231"/>
    <n v="21.34"/>
    <n v="1"/>
    <m/>
    <x v="14"/>
    <m/>
    <m/>
    <m/>
    <m/>
    <m/>
    <s v="231"/>
    <s v="MCEVII2NP"/>
    <s v="59"/>
    <s v="MCEV 2"/>
    <m/>
    <m/>
    <s v="2NP"/>
  </r>
  <r>
    <s v="MCEVII2NP232"/>
    <n v="12.84"/>
    <m/>
    <m/>
    <x v="26"/>
    <m/>
    <m/>
    <m/>
    <m/>
    <m/>
    <s v="232"/>
    <s v="MCEVII2NP"/>
    <s v="59"/>
    <s v="MCEV 2"/>
    <m/>
    <m/>
    <s v="2NP"/>
  </r>
  <r>
    <s v="MCEVII2NP233"/>
    <n v="86.37"/>
    <m/>
    <m/>
    <x v="27"/>
    <m/>
    <m/>
    <m/>
    <m/>
    <m/>
    <s v="233"/>
    <s v="MCEVII2NP"/>
    <s v="59"/>
    <s v="MCEV 2"/>
    <m/>
    <m/>
    <s v="2NP"/>
  </r>
</pivotCacheRecords>
</file>

<file path=xl/pivotCache/pivotCacheRecords21.xml><?xml version="1.0" encoding="utf-8"?>
<pivotCacheRecords xmlns="http://schemas.openxmlformats.org/spreadsheetml/2006/main" xmlns:r="http://schemas.openxmlformats.org/officeDocument/2006/relationships" count="61">
  <r>
    <s v="MCEVII3NP301"/>
    <s v="301"/>
    <n v="115.27"/>
    <m/>
    <m/>
    <x v="0"/>
    <m/>
    <m/>
    <m/>
    <m/>
    <s v="301"/>
    <s v="MCEVII3NP"/>
    <s v="59"/>
    <s v="MCEV 2"/>
    <m/>
    <m/>
    <m/>
    <s v="3NP"/>
  </r>
  <r>
    <s v="MCEVII3NP302"/>
    <s v="302"/>
    <n v="36.74"/>
    <m/>
    <m/>
    <x v="1"/>
    <m/>
    <m/>
    <m/>
    <m/>
    <s v="302"/>
    <s v="MCEVII3NP"/>
    <s v="59"/>
    <s v="MCEV 2"/>
    <m/>
    <m/>
    <m/>
    <s v="3NP"/>
  </r>
  <r>
    <s v="MCEVII3NP303"/>
    <s v="303"/>
    <n v="4.47"/>
    <m/>
    <m/>
    <x v="2"/>
    <m/>
    <m/>
    <m/>
    <m/>
    <s v="303"/>
    <s v="MCEVII3NP"/>
    <s v="59"/>
    <s v="MCEV 2"/>
    <m/>
    <m/>
    <m/>
    <s v="3NP"/>
  </r>
  <r>
    <s v="MCEVII3NP304"/>
    <s v="304"/>
    <m/>
    <m/>
    <m/>
    <x v="3"/>
    <m/>
    <m/>
    <m/>
    <m/>
    <s v="304"/>
    <s v="MCEVII3NP"/>
    <s v="59"/>
    <s v="MCEV 2"/>
    <m/>
    <m/>
    <m/>
    <s v="3NP"/>
  </r>
  <r>
    <s v="MCEVII3NP305"/>
    <s v="305"/>
    <n v="6.4"/>
    <m/>
    <m/>
    <x v="4"/>
    <m/>
    <m/>
    <m/>
    <m/>
    <s v="305"/>
    <s v="MCEVII3NP"/>
    <s v="59"/>
    <s v="MCEV 2"/>
    <m/>
    <m/>
    <m/>
    <s v="3NP"/>
  </r>
  <r>
    <s v="MCEVII3NP306"/>
    <s v="306"/>
    <n v="2.23"/>
    <m/>
    <m/>
    <x v="5"/>
    <m/>
    <m/>
    <m/>
    <m/>
    <s v="306"/>
    <s v="MCEVII3NP"/>
    <s v="59"/>
    <s v="MCEV 2"/>
    <m/>
    <m/>
    <m/>
    <s v="3NP"/>
  </r>
  <r>
    <s v="MCEVII3NP307"/>
    <s v="307"/>
    <n v="11.03"/>
    <m/>
    <m/>
    <x v="6"/>
    <m/>
    <m/>
    <m/>
    <m/>
    <s v="307"/>
    <s v="MCEVII3NP"/>
    <s v="59"/>
    <s v="MCEV 2"/>
    <m/>
    <m/>
    <m/>
    <s v="3NP"/>
  </r>
  <r>
    <s v="MCEVII3NP308"/>
    <s v="308"/>
    <n v="4.55"/>
    <m/>
    <m/>
    <x v="2"/>
    <m/>
    <m/>
    <m/>
    <m/>
    <s v="308"/>
    <s v="MCEVII3NP"/>
    <s v="59"/>
    <s v="MCEV 2"/>
    <m/>
    <m/>
    <m/>
    <s v="3NP"/>
  </r>
  <r>
    <s v="MCEVII3NP309"/>
    <s v="309"/>
    <n v="2"/>
    <m/>
    <m/>
    <x v="7"/>
    <m/>
    <m/>
    <m/>
    <m/>
    <s v="309"/>
    <s v="MCEVII3NP"/>
    <s v="59"/>
    <s v="MCEV 2"/>
    <m/>
    <m/>
    <m/>
    <s v="3NP"/>
  </r>
  <r>
    <s v="MCEVII3NP310"/>
    <s v="310"/>
    <n v="6.5"/>
    <m/>
    <m/>
    <x v="8"/>
    <m/>
    <m/>
    <m/>
    <m/>
    <s v="310"/>
    <s v="MCEVII3NP"/>
    <s v="59"/>
    <s v="MCEV 2"/>
    <m/>
    <m/>
    <m/>
    <s v="3NP"/>
  </r>
  <r>
    <s v="MCEVII3NP311"/>
    <s v="311"/>
    <n v="10.34"/>
    <m/>
    <m/>
    <x v="9"/>
    <m/>
    <m/>
    <m/>
    <m/>
    <s v="311"/>
    <s v="MCEVII3NP"/>
    <s v="59"/>
    <s v="MCEV 2"/>
    <m/>
    <m/>
    <m/>
    <s v="3NP"/>
  </r>
  <r>
    <s v="MCEVII3NP312"/>
    <s v="312"/>
    <n v="2.2"/>
    <m/>
    <m/>
    <x v="10"/>
    <m/>
    <m/>
    <m/>
    <m/>
    <s v="312"/>
    <s v="MCEVII3NP"/>
    <s v="59"/>
    <s v="MCEV 2"/>
    <m/>
    <m/>
    <m/>
    <s v="3NP"/>
  </r>
  <r>
    <s v="MCEVII3NP313"/>
    <s v="313"/>
    <n v="40.96"/>
    <m/>
    <m/>
    <x v="11"/>
    <m/>
    <m/>
    <m/>
    <m/>
    <s v="313"/>
    <s v="MCEVII3NP"/>
    <s v="59"/>
    <s v="MCEV 2"/>
    <m/>
    <m/>
    <m/>
    <s v="3NP"/>
  </r>
  <r>
    <s v="MCEVII3NP314"/>
    <s v="314"/>
    <n v="40.25"/>
    <m/>
    <m/>
    <x v="12"/>
    <m/>
    <m/>
    <m/>
    <m/>
    <s v="314"/>
    <s v="MCEVII3NP"/>
    <s v="59"/>
    <s v="MCEV 2"/>
    <m/>
    <m/>
    <m/>
    <s v="3NP"/>
  </r>
  <r>
    <s v="MCEVII3NP315"/>
    <s v="315"/>
    <n v="21.88"/>
    <m/>
    <m/>
    <x v="13"/>
    <m/>
    <m/>
    <m/>
    <m/>
    <s v="315"/>
    <s v="MCEVII3NP"/>
    <s v="59"/>
    <s v="MCEV 2"/>
    <m/>
    <m/>
    <m/>
    <s v="3NP"/>
  </r>
  <r>
    <s v="MCEVII3NP316"/>
    <s v="316"/>
    <n v="53.46"/>
    <m/>
    <m/>
    <x v="14"/>
    <m/>
    <m/>
    <m/>
    <m/>
    <s v="316"/>
    <s v="MCEVII3NP"/>
    <s v="59"/>
    <s v="MCEV 2"/>
    <m/>
    <m/>
    <m/>
    <s v="3NP"/>
  </r>
  <r>
    <s v="MCEVII3NP317"/>
    <s v="317"/>
    <n v="35.76"/>
    <m/>
    <m/>
    <x v="15"/>
    <m/>
    <m/>
    <m/>
    <m/>
    <s v="317"/>
    <s v="MCEVII3NP"/>
    <s v="59"/>
    <s v="MCEV 2"/>
    <m/>
    <m/>
    <m/>
    <s v="3NP"/>
  </r>
  <r>
    <s v="MCEVII3NP318"/>
    <s v="318"/>
    <n v="18.73"/>
    <m/>
    <m/>
    <x v="16"/>
    <m/>
    <m/>
    <m/>
    <m/>
    <s v="318"/>
    <s v="MCEVII3NP"/>
    <s v="59"/>
    <s v="MCEV 2"/>
    <m/>
    <m/>
    <m/>
    <s v="3NP"/>
  </r>
  <r>
    <s v="MCEVII3NP319"/>
    <s v="319"/>
    <n v="18.01"/>
    <m/>
    <m/>
    <x v="13"/>
    <m/>
    <m/>
    <m/>
    <m/>
    <s v="319"/>
    <s v="MCEVII3NP"/>
    <s v="59"/>
    <s v="MCEV 2"/>
    <m/>
    <m/>
    <m/>
    <s v="3NP"/>
  </r>
  <r>
    <s v="MCEVII3NP320"/>
    <s v="320"/>
    <n v="18.13"/>
    <m/>
    <m/>
    <x v="13"/>
    <m/>
    <m/>
    <m/>
    <m/>
    <s v="320"/>
    <s v="MCEVII3NP"/>
    <s v="59"/>
    <s v="MCEV 2"/>
    <m/>
    <m/>
    <m/>
    <s v="3NP"/>
  </r>
  <r>
    <s v="MCEVII3NP321"/>
    <s v="321"/>
    <n v="18.86"/>
    <m/>
    <m/>
    <x v="13"/>
    <m/>
    <m/>
    <m/>
    <m/>
    <s v="321"/>
    <s v="MCEVII3NP"/>
    <s v="59"/>
    <s v="MCEV 2"/>
    <m/>
    <m/>
    <m/>
    <s v="3NP"/>
  </r>
  <r>
    <s v="MCEVII3NP322"/>
    <s v="322"/>
    <n v="74.43"/>
    <m/>
    <m/>
    <x v="17"/>
    <m/>
    <m/>
    <m/>
    <m/>
    <s v="322"/>
    <s v="MCEVII3NP"/>
    <s v="59"/>
    <s v="MCEV 2"/>
    <m/>
    <m/>
    <m/>
    <s v="3NP"/>
  </r>
  <r>
    <s v="MCEVII3NP323"/>
    <s v="323"/>
    <n v="25.67"/>
    <m/>
    <m/>
    <x v="18"/>
    <m/>
    <m/>
    <m/>
    <m/>
    <s v="323"/>
    <s v="MCEVII3NP"/>
    <s v="59"/>
    <s v="MCEV 2"/>
    <m/>
    <m/>
    <m/>
    <s v="3NP"/>
  </r>
  <r>
    <s v="MCEVII3NP324"/>
    <s v="324"/>
    <n v="26.24"/>
    <m/>
    <m/>
    <x v="19"/>
    <m/>
    <m/>
    <m/>
    <m/>
    <s v="324"/>
    <s v="MCEVII3NP"/>
    <s v="59"/>
    <s v="MCEV 2"/>
    <m/>
    <m/>
    <m/>
    <s v="3NP"/>
  </r>
  <r>
    <s v="MCEVII3NP325"/>
    <s v="325"/>
    <n v="18.68"/>
    <m/>
    <m/>
    <x v="13"/>
    <m/>
    <m/>
    <m/>
    <m/>
    <s v="325"/>
    <s v="MCEVII3NP"/>
    <s v="59"/>
    <s v="MCEV 2"/>
    <m/>
    <m/>
    <m/>
    <s v="3NP"/>
  </r>
  <r>
    <s v="MCEVII3NP326"/>
    <s v="326"/>
    <n v="18.09"/>
    <m/>
    <m/>
    <x v="13"/>
    <m/>
    <m/>
    <m/>
    <m/>
    <s v="326"/>
    <s v="MCEVII3NP"/>
    <s v="59"/>
    <s v="MCEV 2"/>
    <m/>
    <m/>
    <m/>
    <s v="3NP"/>
  </r>
  <r>
    <s v="MCEVII3NP327"/>
    <s v="327"/>
    <n v="18.13"/>
    <m/>
    <m/>
    <x v="13"/>
    <m/>
    <m/>
    <m/>
    <m/>
    <s v="327"/>
    <s v="MCEVII3NP"/>
    <s v="59"/>
    <s v="MCEV 2"/>
    <m/>
    <m/>
    <m/>
    <s v="3NP"/>
  </r>
  <r>
    <s v="MCEVII3NP328"/>
    <s v="328"/>
    <n v="18.09"/>
    <m/>
    <m/>
    <x v="13"/>
    <m/>
    <m/>
    <m/>
    <m/>
    <s v="328"/>
    <s v="MCEVII3NP"/>
    <s v="59"/>
    <s v="MCEV 2"/>
    <m/>
    <m/>
    <m/>
    <s v="3NP"/>
  </r>
  <r>
    <s v="MCEVII3NP329"/>
    <s v="329"/>
    <n v="18.13"/>
    <m/>
    <m/>
    <x v="13"/>
    <m/>
    <m/>
    <m/>
    <m/>
    <s v="329"/>
    <s v="MCEVII3NP"/>
    <s v="59"/>
    <s v="MCEV 2"/>
    <m/>
    <m/>
    <m/>
    <s v="3NP"/>
  </r>
  <r>
    <s v="MCEVII3NP330"/>
    <s v="330"/>
    <n v="18.09"/>
    <m/>
    <m/>
    <x v="13"/>
    <m/>
    <m/>
    <m/>
    <m/>
    <s v="330"/>
    <s v="MCEVII3NP"/>
    <s v="59"/>
    <s v="MCEV 2"/>
    <m/>
    <m/>
    <m/>
    <s v="3NP"/>
  </r>
  <r>
    <s v="MCEVII3NP331"/>
    <s v="331"/>
    <n v="18.13"/>
    <m/>
    <m/>
    <x v="13"/>
    <m/>
    <m/>
    <m/>
    <m/>
    <s v="331"/>
    <s v="MCEVII3NP"/>
    <s v="59"/>
    <s v="MCEV 2"/>
    <m/>
    <m/>
    <m/>
    <s v="3NP"/>
  </r>
  <r>
    <s v="MCEVII3NP332"/>
    <s v="332"/>
    <n v="18.13"/>
    <m/>
    <m/>
    <x v="13"/>
    <m/>
    <m/>
    <m/>
    <m/>
    <s v="332"/>
    <s v="MCEVII3NP"/>
    <s v="59"/>
    <s v="MCEV 2"/>
    <m/>
    <m/>
    <m/>
    <s v="3NP"/>
  </r>
  <r>
    <s v="MCEVII3NP333"/>
    <s v="333"/>
    <n v="18.13"/>
    <m/>
    <m/>
    <x v="13"/>
    <m/>
    <m/>
    <m/>
    <m/>
    <s v="333"/>
    <s v="MCEVII3NP"/>
    <s v="59"/>
    <s v="MCEV 2"/>
    <m/>
    <m/>
    <m/>
    <s v="3NP"/>
  </r>
  <r>
    <s v="MCEVII3NP334"/>
    <s v="334"/>
    <n v="18.09"/>
    <m/>
    <m/>
    <x v="13"/>
    <m/>
    <m/>
    <m/>
    <m/>
    <s v="334"/>
    <s v="MCEVII3NP"/>
    <s v="59"/>
    <s v="MCEV 2"/>
    <m/>
    <m/>
    <m/>
    <s v="3NP"/>
  </r>
  <r>
    <s v="MCEVII3NP335"/>
    <s v="335"/>
    <n v="18.13"/>
    <m/>
    <m/>
    <x v="13"/>
    <m/>
    <m/>
    <m/>
    <m/>
    <s v="335"/>
    <s v="MCEVII3NP"/>
    <s v="59"/>
    <s v="MCEV 2"/>
    <m/>
    <m/>
    <m/>
    <s v="3NP"/>
  </r>
  <r>
    <s v="MCEVII3NP336"/>
    <s v="336"/>
    <n v="18.66"/>
    <m/>
    <m/>
    <x v="16"/>
    <m/>
    <m/>
    <m/>
    <m/>
    <s v="336"/>
    <s v="MCEVII3NP"/>
    <s v="59"/>
    <s v="MCEV 2"/>
    <m/>
    <m/>
    <m/>
    <s v="3NP"/>
  </r>
  <r>
    <s v="MCEVII3NP337"/>
    <s v="337"/>
    <n v="35.81"/>
    <m/>
    <m/>
    <x v="15"/>
    <m/>
    <m/>
    <m/>
    <m/>
    <s v="337"/>
    <s v="MCEVII3NP"/>
    <s v="59"/>
    <s v="MCEV 2"/>
    <m/>
    <m/>
    <m/>
    <s v="3NP"/>
  </r>
  <r>
    <s v="MCEVII3NP338"/>
    <s v="338"/>
    <n v="128.45"/>
    <m/>
    <m/>
    <x v="14"/>
    <m/>
    <m/>
    <m/>
    <m/>
    <s v="338"/>
    <s v="MCEVII3NP"/>
    <s v="59"/>
    <s v="MCEV 2"/>
    <m/>
    <m/>
    <m/>
    <s v="3NP"/>
  </r>
  <r>
    <s v="MCEVII3NP339"/>
    <s v="339"/>
    <n v="21.93"/>
    <m/>
    <m/>
    <x v="13"/>
    <m/>
    <m/>
    <m/>
    <m/>
    <s v="339"/>
    <s v="MCEVII3NP"/>
    <s v="59"/>
    <s v="MCEV 2"/>
    <m/>
    <m/>
    <m/>
    <s v="3NP"/>
  </r>
  <r>
    <s v="MCEVII3NP340"/>
    <s v="340"/>
    <n v="22.25"/>
    <m/>
    <m/>
    <x v="13"/>
    <m/>
    <m/>
    <m/>
    <m/>
    <s v="340"/>
    <s v="MCEVII3NP"/>
    <s v="59"/>
    <s v="MCEV 2"/>
    <m/>
    <m/>
    <m/>
    <s v="3NP"/>
  </r>
  <r>
    <s v="MCEVII3NP341"/>
    <s v="341"/>
    <n v="22.21"/>
    <m/>
    <m/>
    <x v="13"/>
    <m/>
    <m/>
    <m/>
    <m/>
    <s v="341"/>
    <s v="MCEVII3NP"/>
    <s v="59"/>
    <s v="MCEV 2"/>
    <m/>
    <m/>
    <m/>
    <s v="3NP"/>
  </r>
  <r>
    <s v="MCEVII3NP342"/>
    <s v="342"/>
    <n v="22.25"/>
    <m/>
    <m/>
    <x v="13"/>
    <m/>
    <m/>
    <m/>
    <m/>
    <s v="342"/>
    <s v="MCEVII3NP"/>
    <s v="59"/>
    <s v="MCEV 2"/>
    <m/>
    <m/>
    <m/>
    <s v="3NP"/>
  </r>
  <r>
    <s v="MCEVII3NP343a"/>
    <s v="343a"/>
    <n v="19.71"/>
    <m/>
    <m/>
    <x v="13"/>
    <m/>
    <m/>
    <m/>
    <m/>
    <s v="343a"/>
    <s v="MCEVII3NP"/>
    <s v="59"/>
    <s v="MCEV 2"/>
    <m/>
    <m/>
    <m/>
    <s v="3NP"/>
  </r>
  <r>
    <s v="MCEVII3NP343b"/>
    <s v="343b"/>
    <n v="19.72"/>
    <m/>
    <m/>
    <x v="13"/>
    <m/>
    <m/>
    <m/>
    <m/>
    <s v="343b"/>
    <s v="MCEVII3NP"/>
    <s v="59"/>
    <s v="MCEV 2"/>
    <m/>
    <m/>
    <m/>
    <s v="3NP"/>
  </r>
  <r>
    <s v="MCEVII3NP344"/>
    <s v="344"/>
    <n v="12.55"/>
    <m/>
    <m/>
    <x v="20"/>
    <m/>
    <m/>
    <m/>
    <m/>
    <s v="344"/>
    <s v="MCEVII3NP"/>
    <s v="59"/>
    <s v="MCEV 2"/>
    <m/>
    <m/>
    <m/>
    <s v="3NP"/>
  </r>
  <r>
    <s v="MCEVII3NP345"/>
    <s v="345"/>
    <n v="1.35"/>
    <m/>
    <m/>
    <x v="4"/>
    <m/>
    <m/>
    <m/>
    <m/>
    <s v="345"/>
    <s v="MCEVII3NP"/>
    <s v="59"/>
    <s v="MCEV 2"/>
    <m/>
    <m/>
    <m/>
    <s v="3NP"/>
  </r>
  <r>
    <s v="MCEVII3NP345a"/>
    <s v="345a"/>
    <n v="1.35"/>
    <m/>
    <m/>
    <x v="6"/>
    <m/>
    <m/>
    <m/>
    <m/>
    <s v="345a"/>
    <s v="MCEVII3NP"/>
    <s v="59"/>
    <s v="MCEV 2"/>
    <m/>
    <m/>
    <m/>
    <s v="3NP"/>
  </r>
  <r>
    <s v="MCEVII3NP346"/>
    <s v="346"/>
    <n v="1.35"/>
    <m/>
    <m/>
    <x v="4"/>
    <m/>
    <m/>
    <m/>
    <m/>
    <s v="346"/>
    <s v="MCEVII3NP"/>
    <s v="59"/>
    <s v="MCEV 2"/>
    <m/>
    <m/>
    <m/>
    <s v="3NP"/>
  </r>
  <r>
    <s v="MCEVII3NP346a"/>
    <s v="346a"/>
    <n v="1.35"/>
    <m/>
    <m/>
    <x v="9"/>
    <m/>
    <m/>
    <m/>
    <m/>
    <s v="346a"/>
    <s v="MCEVII3NP"/>
    <s v="59"/>
    <s v="MCEV 2"/>
    <m/>
    <m/>
    <m/>
    <s v="3NP"/>
  </r>
  <r>
    <s v="MCEVII3NP346b"/>
    <s v="346b"/>
    <n v="1.35"/>
    <m/>
    <m/>
    <x v="9"/>
    <m/>
    <m/>
    <m/>
    <m/>
    <s v="346b"/>
    <s v="MCEVII3NP"/>
    <s v="59"/>
    <s v="MCEV 2"/>
    <m/>
    <m/>
    <m/>
    <s v="3NP"/>
  </r>
  <r>
    <s v="MCEVII3NP347"/>
    <s v="347"/>
    <n v="24.84"/>
    <m/>
    <m/>
    <x v="1"/>
    <m/>
    <m/>
    <m/>
    <m/>
    <s v="347"/>
    <s v="MCEVII3NP"/>
    <s v="59"/>
    <s v="MCEV 2"/>
    <m/>
    <m/>
    <m/>
    <s v="3NP"/>
  </r>
  <r>
    <s v="MCEVII3NP348a"/>
    <s v="348a"/>
    <n v="19.07"/>
    <m/>
    <m/>
    <x v="13"/>
    <m/>
    <m/>
    <m/>
    <m/>
    <s v="348a"/>
    <s v="MCEVII3NP"/>
    <s v="59"/>
    <s v="MCEV 2"/>
    <m/>
    <m/>
    <m/>
    <s v="3NP"/>
  </r>
  <r>
    <s v="MCEVII3NP348b"/>
    <s v="348b"/>
    <n v="19.64"/>
    <m/>
    <m/>
    <x v="13"/>
    <m/>
    <m/>
    <m/>
    <m/>
    <s v="348b"/>
    <s v="MCEVII3NP"/>
    <s v="59"/>
    <s v="MCEV 2"/>
    <m/>
    <m/>
    <m/>
    <s v="3NP"/>
  </r>
  <r>
    <s v="MCEVII3NP349"/>
    <s v="349"/>
    <n v="22.25"/>
    <m/>
    <m/>
    <x v="13"/>
    <m/>
    <m/>
    <m/>
    <m/>
    <s v="349"/>
    <s v="MCEVII3NP"/>
    <s v="59"/>
    <s v="MCEV 2"/>
    <m/>
    <m/>
    <m/>
    <s v="3NP"/>
  </r>
  <r>
    <s v="MCEVII3NP350"/>
    <s v="350"/>
    <n v="32.43"/>
    <m/>
    <m/>
    <x v="13"/>
    <m/>
    <m/>
    <m/>
    <m/>
    <s v="350"/>
    <s v="MCEVII3NP"/>
    <s v="59"/>
    <s v="MCEV 2"/>
    <m/>
    <m/>
    <m/>
    <s v="3NP"/>
  </r>
  <r>
    <s v="MCEVII3NP351"/>
    <s v="351"/>
    <n v="7"/>
    <m/>
    <m/>
    <x v="21"/>
    <m/>
    <m/>
    <m/>
    <m/>
    <s v="351"/>
    <s v="MCEVII3NP"/>
    <s v="59"/>
    <s v="MCEV 2"/>
    <m/>
    <m/>
    <m/>
    <s v="3NP"/>
  </r>
  <r>
    <s v="MCEVII3NP352"/>
    <s v="352"/>
    <n v="45.57"/>
    <m/>
    <m/>
    <x v="17"/>
    <m/>
    <m/>
    <m/>
    <m/>
    <s v="352"/>
    <s v="MCEVII3NP"/>
    <s v="59"/>
    <s v="MCEV 2"/>
    <m/>
    <m/>
    <m/>
    <s v="3NP"/>
  </r>
  <r>
    <s v="MCEVII3NP353"/>
    <s v="353"/>
    <m/>
    <m/>
    <m/>
    <x v="3"/>
    <m/>
    <m/>
    <m/>
    <m/>
    <s v="353"/>
    <s v="MCEVII3NP"/>
    <s v="59"/>
    <s v="MCEV 2"/>
    <m/>
    <m/>
    <m/>
    <s v="3NP"/>
  </r>
  <r>
    <s v="MCEVII3NP354"/>
    <s v="354"/>
    <m/>
    <m/>
    <m/>
    <x v="3"/>
    <m/>
    <m/>
    <m/>
    <m/>
    <s v="354"/>
    <s v="MCEVII3NP"/>
    <s v="59"/>
    <s v="MCEV 2"/>
    <m/>
    <m/>
    <m/>
    <s v="3NP"/>
  </r>
  <r>
    <s v="MCEVII3NP355"/>
    <s v="355"/>
    <n v="36.45"/>
    <m/>
    <m/>
    <x v="17"/>
    <m/>
    <m/>
    <m/>
    <m/>
    <s v="355"/>
    <s v="MCEVII3NP"/>
    <s v="59"/>
    <s v="MCEV 2"/>
    <m/>
    <m/>
    <m/>
    <s v="3NP"/>
  </r>
  <r>
    <s v="MCEVII3NP356"/>
    <s v="356"/>
    <n v="32.64"/>
    <m/>
    <m/>
    <x v="14"/>
    <m/>
    <m/>
    <m/>
    <m/>
    <s v="356"/>
    <s v="MCEVII3NP"/>
    <s v="59"/>
    <s v="MCEV 2"/>
    <m/>
    <m/>
    <m/>
    <s v="3NP"/>
  </r>
</pivotCacheRecords>
</file>

<file path=xl/pivotCache/pivotCacheRecords22.xml><?xml version="1.0" encoding="utf-8"?>
<pivotCacheRecords xmlns="http://schemas.openxmlformats.org/spreadsheetml/2006/main" xmlns:r="http://schemas.openxmlformats.org/officeDocument/2006/relationships" count="58">
  <r>
    <s v="MCEVII4NP401"/>
    <n v="115.64"/>
    <m/>
    <m/>
    <x v="0"/>
    <m/>
    <m/>
    <m/>
    <m/>
    <s v="401"/>
    <s v="MCEVII4NP"/>
    <s v="59"/>
    <s v="MCEV 2"/>
    <m/>
    <m/>
    <m/>
    <s v="4NP"/>
  </r>
  <r>
    <s v="MCEVII4NP402"/>
    <n v="36.74"/>
    <m/>
    <m/>
    <x v="1"/>
    <m/>
    <m/>
    <m/>
    <m/>
    <s v="402"/>
    <s v="MCEVII4NP"/>
    <s v="59"/>
    <s v="MCEV 2"/>
    <m/>
    <m/>
    <m/>
    <s v="4NP"/>
  </r>
  <r>
    <s v="MCEVII4NP403"/>
    <n v="4.47"/>
    <m/>
    <m/>
    <x v="2"/>
    <m/>
    <m/>
    <m/>
    <m/>
    <s v="403"/>
    <s v="MCEVII4NP"/>
    <s v="59"/>
    <s v="MCEV 2"/>
    <m/>
    <m/>
    <m/>
    <s v="4NP"/>
  </r>
  <r>
    <s v="MCEVII4NP404"/>
    <m/>
    <m/>
    <m/>
    <x v="3"/>
    <m/>
    <m/>
    <m/>
    <m/>
    <s v="404"/>
    <s v="MCEVII4NP"/>
    <s v="59"/>
    <s v="MCEV 2"/>
    <m/>
    <m/>
    <m/>
    <s v="4NP"/>
  </r>
  <r>
    <s v="MCEVII4NP405"/>
    <n v="6.4"/>
    <m/>
    <m/>
    <x v="4"/>
    <m/>
    <m/>
    <m/>
    <m/>
    <s v="405"/>
    <s v="MCEVII4NP"/>
    <s v="59"/>
    <s v="MCEV 2"/>
    <m/>
    <m/>
    <m/>
    <s v="4NP"/>
  </r>
  <r>
    <s v="MCEVII4NP406"/>
    <n v="2.23"/>
    <m/>
    <m/>
    <x v="5"/>
    <m/>
    <m/>
    <m/>
    <m/>
    <s v="406"/>
    <s v="MCEVII4NP"/>
    <s v="59"/>
    <s v="MCEV 2"/>
    <m/>
    <m/>
    <m/>
    <s v="4NP"/>
  </r>
  <r>
    <s v="MCEVII4NP407"/>
    <n v="11.03"/>
    <m/>
    <m/>
    <x v="6"/>
    <m/>
    <m/>
    <m/>
    <m/>
    <s v="407"/>
    <s v="MCEVII4NP"/>
    <s v="59"/>
    <s v="MCEV 2"/>
    <m/>
    <m/>
    <m/>
    <s v="4NP"/>
  </r>
  <r>
    <s v="MCEVII4NP408"/>
    <n v="4.42"/>
    <m/>
    <m/>
    <x v="2"/>
    <m/>
    <m/>
    <m/>
    <m/>
    <s v="408"/>
    <s v="MCEVII4NP"/>
    <s v="59"/>
    <s v="MCEV 2"/>
    <m/>
    <m/>
    <m/>
    <s v="4NP"/>
  </r>
  <r>
    <s v="MCEVII4NP409"/>
    <n v="2"/>
    <m/>
    <m/>
    <x v="7"/>
    <m/>
    <m/>
    <m/>
    <m/>
    <s v="409"/>
    <s v="MCEVII4NP"/>
    <s v="59"/>
    <s v="MCEV 2"/>
    <m/>
    <m/>
    <m/>
    <s v="4NP"/>
  </r>
  <r>
    <s v="MCEVII4NP410"/>
    <n v="6.4"/>
    <m/>
    <m/>
    <x v="8"/>
    <m/>
    <m/>
    <m/>
    <m/>
    <s v="410"/>
    <s v="MCEVII4NP"/>
    <s v="59"/>
    <s v="MCEV 2"/>
    <m/>
    <m/>
    <m/>
    <s v="4NP"/>
  </r>
  <r>
    <s v="MCEVII4NP411"/>
    <n v="10.34"/>
    <m/>
    <m/>
    <x v="9"/>
    <m/>
    <m/>
    <m/>
    <m/>
    <s v="411"/>
    <s v="MCEVII4NP"/>
    <s v="59"/>
    <s v="MCEV 2"/>
    <m/>
    <m/>
    <m/>
    <s v="4NP"/>
  </r>
  <r>
    <s v="MCEVII4NP412"/>
    <n v="2.23"/>
    <m/>
    <m/>
    <x v="10"/>
    <m/>
    <m/>
    <m/>
    <m/>
    <s v="412"/>
    <s v="MCEVII4NP"/>
    <s v="59"/>
    <s v="MCEV 2"/>
    <m/>
    <m/>
    <m/>
    <s v="4NP"/>
  </r>
  <r>
    <s v="MCEVII4NP413"/>
    <n v="40.96"/>
    <m/>
    <m/>
    <x v="11"/>
    <m/>
    <m/>
    <m/>
    <m/>
    <s v="413"/>
    <s v="MCEVII4NP"/>
    <s v="59"/>
    <s v="MCEV 2"/>
    <m/>
    <m/>
    <m/>
    <s v="4NP"/>
  </r>
  <r>
    <s v="MCEVII4NP414"/>
    <n v="40.25"/>
    <m/>
    <m/>
    <x v="12"/>
    <m/>
    <m/>
    <m/>
    <m/>
    <s v="414"/>
    <s v="MCEVII4NP"/>
    <s v="59"/>
    <s v="MCEV 2"/>
    <m/>
    <m/>
    <m/>
    <s v="4NP"/>
  </r>
  <r>
    <s v="MCEVII4NP415"/>
    <n v="21.88"/>
    <m/>
    <m/>
    <x v="13"/>
    <m/>
    <m/>
    <m/>
    <m/>
    <s v="415"/>
    <s v="MCEVII4NP"/>
    <s v="59"/>
    <s v="MCEV 2"/>
    <m/>
    <m/>
    <m/>
    <s v="4NP"/>
  </r>
  <r>
    <s v="MCEVII4NP416"/>
    <n v="53.46"/>
    <m/>
    <m/>
    <x v="14"/>
    <m/>
    <m/>
    <m/>
    <m/>
    <s v="416"/>
    <s v="MCEVII4NP"/>
    <s v="59"/>
    <s v="MCEV 2"/>
    <m/>
    <m/>
    <m/>
    <s v="4NP"/>
  </r>
  <r>
    <s v="MCEVII4NP417"/>
    <n v="35.76"/>
    <m/>
    <m/>
    <x v="15"/>
    <m/>
    <m/>
    <m/>
    <m/>
    <s v="417"/>
    <s v="MCEVII4NP"/>
    <s v="59"/>
    <s v="MCEV 2"/>
    <m/>
    <m/>
    <m/>
    <s v="4NP"/>
  </r>
  <r>
    <s v="MCEVII4NP418"/>
    <n v="18.73"/>
    <m/>
    <m/>
    <x v="16"/>
    <m/>
    <m/>
    <m/>
    <m/>
    <s v="418"/>
    <s v="MCEVII4NP"/>
    <s v="59"/>
    <s v="MCEV 2"/>
    <m/>
    <m/>
    <m/>
    <s v="4NP"/>
  </r>
  <r>
    <s v="MCEVII4NP419"/>
    <n v="18.01"/>
    <m/>
    <m/>
    <x v="13"/>
    <m/>
    <m/>
    <m/>
    <m/>
    <s v="419"/>
    <s v="MCEVII4NP"/>
    <s v="59"/>
    <s v="MCEV 2"/>
    <m/>
    <m/>
    <m/>
    <s v="4NP"/>
  </r>
  <r>
    <s v="MCEVII4NP420"/>
    <n v="18.13"/>
    <m/>
    <m/>
    <x v="13"/>
    <m/>
    <m/>
    <m/>
    <m/>
    <s v="420"/>
    <s v="MCEVII4NP"/>
    <s v="59"/>
    <s v="MCEV 2"/>
    <m/>
    <m/>
    <m/>
    <s v="4NP"/>
  </r>
  <r>
    <s v="MCEVII4NP421"/>
    <n v="18.63"/>
    <m/>
    <m/>
    <x v="13"/>
    <m/>
    <m/>
    <m/>
    <m/>
    <s v="421"/>
    <s v="MCEVII4NP"/>
    <s v="59"/>
    <s v="MCEV 2"/>
    <m/>
    <m/>
    <m/>
    <s v="4NP"/>
  </r>
  <r>
    <s v="MCEVII4NP422"/>
    <n v="75.02"/>
    <m/>
    <m/>
    <x v="17"/>
    <m/>
    <m/>
    <m/>
    <m/>
    <s v="422"/>
    <s v="MCEVII4NP"/>
    <s v="59"/>
    <s v="MCEV 2"/>
    <m/>
    <m/>
    <m/>
    <s v="4NP"/>
  </r>
  <r>
    <s v="MCEVII4NP423"/>
    <m/>
    <m/>
    <m/>
    <x v="3"/>
    <m/>
    <m/>
    <m/>
    <m/>
    <s v="423"/>
    <s v="MCEVII4NP"/>
    <s v="59"/>
    <s v="MCEV 2"/>
    <m/>
    <m/>
    <m/>
    <s v="4NP"/>
  </r>
  <r>
    <s v="MCEVII4NP424"/>
    <n v="53.06"/>
    <m/>
    <m/>
    <x v="17"/>
    <m/>
    <m/>
    <m/>
    <m/>
    <s v="424"/>
    <s v="MCEVII4NP"/>
    <s v="59"/>
    <s v="MCEV 2"/>
    <m/>
    <m/>
    <m/>
    <s v="4NP"/>
  </r>
  <r>
    <s v="MCEVII4NP425"/>
    <n v="18.68"/>
    <m/>
    <m/>
    <x v="13"/>
    <m/>
    <m/>
    <m/>
    <m/>
    <s v="425"/>
    <s v="MCEVII4NP"/>
    <s v="59"/>
    <s v="MCEV 2"/>
    <m/>
    <m/>
    <m/>
    <s v="4NP"/>
  </r>
  <r>
    <s v="MCEVII4NP426"/>
    <n v="17.97"/>
    <m/>
    <m/>
    <x v="13"/>
    <m/>
    <m/>
    <m/>
    <m/>
    <s v="426"/>
    <s v="MCEVII4NP"/>
    <s v="59"/>
    <s v="MCEV 2"/>
    <m/>
    <m/>
    <m/>
    <s v="4NP"/>
  </r>
  <r>
    <s v="MCEVII4NP427"/>
    <n v="18.02"/>
    <m/>
    <m/>
    <x v="13"/>
    <m/>
    <m/>
    <m/>
    <m/>
    <s v="427"/>
    <s v="MCEVII4NP"/>
    <s v="59"/>
    <s v="MCEV 2"/>
    <m/>
    <m/>
    <m/>
    <s v="4NP"/>
  </r>
  <r>
    <s v="MCEVII4NP428"/>
    <n v="18.09"/>
    <m/>
    <m/>
    <x v="13"/>
    <m/>
    <m/>
    <m/>
    <m/>
    <s v="428"/>
    <s v="MCEVII4NP"/>
    <s v="59"/>
    <s v="MCEV 2"/>
    <m/>
    <m/>
    <m/>
    <s v="4NP"/>
  </r>
  <r>
    <s v="MCEVII4NP429"/>
    <n v="18.13"/>
    <m/>
    <m/>
    <x v="13"/>
    <m/>
    <m/>
    <m/>
    <m/>
    <s v="429"/>
    <s v="MCEVII4NP"/>
    <s v="59"/>
    <s v="MCEV 2"/>
    <m/>
    <m/>
    <m/>
    <s v="4NP"/>
  </r>
  <r>
    <s v="MCEVII4NP430"/>
    <n v="18.09"/>
    <m/>
    <m/>
    <x v="13"/>
    <m/>
    <m/>
    <m/>
    <m/>
    <s v="430"/>
    <s v="MCEVII4NP"/>
    <s v="59"/>
    <s v="MCEV 2"/>
    <m/>
    <m/>
    <m/>
    <s v="4NP"/>
  </r>
  <r>
    <s v="MCEVII4NP431"/>
    <n v="18.13"/>
    <m/>
    <m/>
    <x v="13"/>
    <m/>
    <m/>
    <m/>
    <m/>
    <s v="431"/>
    <s v="MCEVII4NP"/>
    <s v="59"/>
    <s v="MCEV 2"/>
    <m/>
    <m/>
    <m/>
    <s v="4NP"/>
  </r>
  <r>
    <s v="MCEVII4NP432"/>
    <n v="18.13"/>
    <m/>
    <m/>
    <x v="13"/>
    <m/>
    <m/>
    <m/>
    <m/>
    <s v="432"/>
    <s v="MCEVII4NP"/>
    <s v="59"/>
    <s v="MCEV 2"/>
    <m/>
    <m/>
    <m/>
    <s v="4NP"/>
  </r>
  <r>
    <s v="MCEVII4NP433"/>
    <n v="18.13"/>
    <m/>
    <m/>
    <x v="13"/>
    <m/>
    <m/>
    <m/>
    <m/>
    <s v="433"/>
    <s v="MCEVII4NP"/>
    <s v="59"/>
    <s v="MCEV 2"/>
    <m/>
    <m/>
    <m/>
    <s v="4NP"/>
  </r>
  <r>
    <s v="MCEVII4NP434"/>
    <n v="18.09"/>
    <m/>
    <m/>
    <x v="13"/>
    <m/>
    <m/>
    <m/>
    <m/>
    <s v="434"/>
    <s v="MCEVII4NP"/>
    <s v="59"/>
    <s v="MCEV 2"/>
    <m/>
    <m/>
    <m/>
    <s v="4NP"/>
  </r>
  <r>
    <s v="MCEVII4NP435"/>
    <n v="18.13"/>
    <m/>
    <m/>
    <x v="13"/>
    <m/>
    <m/>
    <m/>
    <m/>
    <s v="435"/>
    <s v="MCEVII4NP"/>
    <s v="59"/>
    <s v="MCEV 2"/>
    <m/>
    <m/>
    <m/>
    <s v="4NP"/>
  </r>
  <r>
    <s v="MCEVII4NP436"/>
    <n v="18.66"/>
    <m/>
    <m/>
    <x v="16"/>
    <m/>
    <m/>
    <m/>
    <m/>
    <s v="436"/>
    <s v="MCEVII4NP"/>
    <s v="59"/>
    <s v="MCEV 2"/>
    <m/>
    <m/>
    <m/>
    <s v="4NP"/>
  </r>
  <r>
    <s v="MCEVII4NP437"/>
    <n v="35.81"/>
    <m/>
    <m/>
    <x v="15"/>
    <m/>
    <m/>
    <m/>
    <m/>
    <s v="437"/>
    <s v="MCEVII4NP"/>
    <s v="59"/>
    <s v="MCEV 2"/>
    <m/>
    <m/>
    <m/>
    <s v="4NP"/>
  </r>
  <r>
    <s v="MCEVII4NP438"/>
    <n v="128.45"/>
    <m/>
    <m/>
    <x v="14"/>
    <m/>
    <m/>
    <m/>
    <m/>
    <s v="438"/>
    <s v="MCEVII4NP"/>
    <s v="59"/>
    <s v="MCEV 2"/>
    <m/>
    <m/>
    <m/>
    <s v="4NP"/>
  </r>
  <r>
    <s v="MCEVII4NP439"/>
    <n v="21.93"/>
    <m/>
    <m/>
    <x v="13"/>
    <m/>
    <m/>
    <m/>
    <m/>
    <s v="439"/>
    <s v="MCEVII4NP"/>
    <s v="59"/>
    <s v="MCEV 2"/>
    <m/>
    <m/>
    <m/>
    <s v="4NP"/>
  </r>
  <r>
    <s v="MCEVII4NP440"/>
    <n v="22.25"/>
    <m/>
    <m/>
    <x v="13"/>
    <m/>
    <m/>
    <m/>
    <m/>
    <s v="440"/>
    <s v="MCEVII4NP"/>
    <s v="59"/>
    <s v="MCEV 2"/>
    <m/>
    <m/>
    <m/>
    <s v="4NP"/>
  </r>
  <r>
    <s v="MCEVII4NP441"/>
    <n v="22.21"/>
    <m/>
    <m/>
    <x v="13"/>
    <m/>
    <m/>
    <m/>
    <m/>
    <s v="441"/>
    <s v="MCEVII4NP"/>
    <s v="59"/>
    <s v="MCEV 2"/>
    <m/>
    <m/>
    <m/>
    <s v="4NP"/>
  </r>
  <r>
    <s v="MCEVII4NP442"/>
    <n v="22.25"/>
    <m/>
    <m/>
    <x v="13"/>
    <m/>
    <m/>
    <m/>
    <m/>
    <s v="442"/>
    <s v="MCEVII4NP"/>
    <s v="59"/>
    <s v="MCEV 2"/>
    <m/>
    <m/>
    <m/>
    <s v="4NP"/>
  </r>
  <r>
    <s v="MCEVII4NP443"/>
    <n v="19.71"/>
    <m/>
    <m/>
    <x v="13"/>
    <m/>
    <m/>
    <m/>
    <m/>
    <s v="443"/>
    <s v="MCEVII4NP"/>
    <s v="59"/>
    <s v="MCEV 2"/>
    <m/>
    <m/>
    <m/>
    <s v="4NP"/>
  </r>
  <r>
    <s v="MCEVII4NP443a"/>
    <n v="19.64"/>
    <m/>
    <m/>
    <x v="13"/>
    <m/>
    <m/>
    <m/>
    <m/>
    <s v="443a"/>
    <s v="MCEVII4NP"/>
    <s v="59"/>
    <s v="MCEV 2"/>
    <m/>
    <m/>
    <m/>
    <s v="4NP"/>
  </r>
  <r>
    <s v="MCEVII4NP444"/>
    <n v="12.55"/>
    <m/>
    <m/>
    <x v="18"/>
    <m/>
    <m/>
    <m/>
    <m/>
    <s v="444"/>
    <s v="MCEVII4NP"/>
    <s v="59"/>
    <s v="MCEV 2"/>
    <m/>
    <m/>
    <m/>
    <s v="4NP"/>
  </r>
  <r>
    <s v="MCEVII4NP445"/>
    <n v="1.35"/>
    <m/>
    <m/>
    <x v="4"/>
    <m/>
    <m/>
    <m/>
    <m/>
    <s v="445"/>
    <s v="MCEVII4NP"/>
    <s v="59"/>
    <s v="MCEV 2"/>
    <m/>
    <m/>
    <m/>
    <s v="4NP"/>
  </r>
  <r>
    <s v="MCEVII4NP445a"/>
    <n v="1.35"/>
    <m/>
    <m/>
    <x v="6"/>
    <m/>
    <m/>
    <m/>
    <m/>
    <s v="445a"/>
    <s v="MCEVII4NP"/>
    <s v="59"/>
    <s v="MCEV 2"/>
    <m/>
    <m/>
    <m/>
    <s v="4NP"/>
  </r>
  <r>
    <s v="MCEVII4NP446"/>
    <n v="1.35"/>
    <m/>
    <m/>
    <x v="8"/>
    <m/>
    <m/>
    <m/>
    <m/>
    <s v="446"/>
    <s v="MCEVII4NP"/>
    <s v="59"/>
    <s v="MCEV 2"/>
    <m/>
    <m/>
    <m/>
    <s v="4NP"/>
  </r>
  <r>
    <s v="MCEVII4NP446a"/>
    <n v="1.35"/>
    <m/>
    <m/>
    <x v="9"/>
    <m/>
    <m/>
    <m/>
    <m/>
    <s v="446a"/>
    <s v="MCEVII4NP"/>
    <s v="59"/>
    <s v="MCEV 2"/>
    <m/>
    <m/>
    <m/>
    <s v="4NP"/>
  </r>
  <r>
    <s v="MCEVII4NP446b"/>
    <n v="1.35"/>
    <m/>
    <m/>
    <x v="9"/>
    <m/>
    <m/>
    <m/>
    <m/>
    <s v="446b"/>
    <s v="MCEVII4NP"/>
    <s v="59"/>
    <s v="MCEV 2"/>
    <m/>
    <m/>
    <m/>
    <s v="4NP"/>
  </r>
  <r>
    <s v="MCEVII4NP447"/>
    <n v="24.84"/>
    <m/>
    <m/>
    <x v="1"/>
    <m/>
    <m/>
    <m/>
    <m/>
    <s v="447"/>
    <s v="MCEVII4NP"/>
    <s v="59"/>
    <s v="MCEV 2"/>
    <m/>
    <m/>
    <m/>
    <s v="4NP"/>
  </r>
  <r>
    <s v="MCEVII4NP448"/>
    <n v="19.07"/>
    <m/>
    <m/>
    <x v="13"/>
    <m/>
    <m/>
    <m/>
    <m/>
    <s v="448"/>
    <s v="MCEVII4NP"/>
    <s v="59"/>
    <s v="MCEV 2"/>
    <m/>
    <m/>
    <m/>
    <s v="4NP"/>
  </r>
  <r>
    <s v="MCEVII4NP448a"/>
    <n v="19.64"/>
    <m/>
    <m/>
    <x v="13"/>
    <m/>
    <m/>
    <m/>
    <m/>
    <s v="448a"/>
    <s v="MCEVII4NP"/>
    <s v="59"/>
    <s v="MCEV 2"/>
    <m/>
    <m/>
    <m/>
    <s v="4NP"/>
  </r>
  <r>
    <s v="MCEVII4NP449"/>
    <n v="22.25"/>
    <m/>
    <m/>
    <x v="13"/>
    <m/>
    <m/>
    <m/>
    <m/>
    <s v="449"/>
    <s v="MCEVII4NP"/>
    <s v="59"/>
    <s v="MCEV 2"/>
    <m/>
    <m/>
    <m/>
    <s v="4NP"/>
  </r>
  <r>
    <s v="MCEVII4NP450"/>
    <n v="32.42"/>
    <m/>
    <m/>
    <x v="13"/>
    <m/>
    <m/>
    <m/>
    <m/>
    <s v="450"/>
    <s v="MCEVII4NP"/>
    <s v="59"/>
    <s v="MCEV 2"/>
    <m/>
    <m/>
    <m/>
    <s v="4NP"/>
  </r>
  <r>
    <s v="MCEVII4NP451"/>
    <n v="7"/>
    <m/>
    <m/>
    <x v="19"/>
    <m/>
    <m/>
    <m/>
    <m/>
    <s v="451"/>
    <s v="MCEVII4NP"/>
    <s v="59"/>
    <s v="MCEV 2"/>
    <m/>
    <m/>
    <m/>
    <s v="4NP"/>
  </r>
  <r>
    <s v="MCEVII4NP452"/>
    <n v="118.9"/>
    <m/>
    <m/>
    <x v="17"/>
    <m/>
    <m/>
    <m/>
    <m/>
    <s v="452"/>
    <s v="MCEVII4NP"/>
    <s v="59"/>
    <s v="MCEV 2"/>
    <m/>
    <m/>
    <m/>
    <s v="4NP"/>
  </r>
  <r>
    <s v="MCEVII4NP453"/>
    <m/>
    <m/>
    <m/>
    <x v="3"/>
    <m/>
    <m/>
    <m/>
    <m/>
    <s v="453"/>
    <s v="MCEVII4NP"/>
    <s v="59"/>
    <s v="MCEV 2"/>
    <m/>
    <m/>
    <m/>
    <s v="4NP"/>
  </r>
</pivotCacheRecords>
</file>

<file path=xl/pivotCache/pivotCacheRecords23.xml><?xml version="1.0" encoding="utf-8"?>
<pivotCacheRecords xmlns="http://schemas.openxmlformats.org/spreadsheetml/2006/main" xmlns:r="http://schemas.openxmlformats.org/officeDocument/2006/relationships" count="18">
  <r>
    <s v="01.02.01"/>
    <x v="0"/>
    <n v="26.03"/>
    <s v="Linoleum - Výrobek Tarkett"/>
    <s v="Ano"/>
  </r>
  <r>
    <s v="01.02.02"/>
    <x v="1"/>
    <n v="16.26"/>
    <s v="Linoleum - Výrobek Tarkett"/>
    <s v="Ano"/>
  </r>
  <r>
    <s v="1.08"/>
    <x v="2"/>
    <n v="17.92"/>
    <s v="Linoleum - Výrobek Tarkett"/>
    <s v="Ano"/>
  </r>
  <r>
    <s v="1.09"/>
    <x v="3"/>
    <n v="4.14"/>
    <m/>
    <s v="Ano"/>
  </r>
  <r>
    <s v="1.10"/>
    <x v="4"/>
    <n v="24.44"/>
    <s v="Keramická dlažba"/>
    <s v="Ano"/>
  </r>
  <r>
    <s v="1.11"/>
    <x v="5"/>
    <n v="30.79"/>
    <s v="Keramická dlažba"/>
    <s v="Ano"/>
  </r>
  <r>
    <s v="1.12"/>
    <x v="6"/>
    <n v="4.81"/>
    <s v="Keramická dlažba"/>
    <s v="Ano"/>
  </r>
  <r>
    <s v="1.13"/>
    <x v="7"/>
    <n v="7.15"/>
    <s v="Linoleum - Výrobek Tarkett"/>
    <s v="Ano"/>
  </r>
  <r>
    <s v="1.14"/>
    <x v="8"/>
    <n v="19.06"/>
    <s v="Linoleum - Výrobek Tarkett"/>
    <s v="Ano"/>
  </r>
  <r>
    <s v="1.15"/>
    <x v="9"/>
    <n v="9.18"/>
    <s v="Linoleum - Výrobek Tarkett"/>
    <s v="Ano"/>
  </r>
  <r>
    <s v="1.16"/>
    <x v="10"/>
    <n v="19.18"/>
    <s v="Linoleum - Výrobek Tarkett"/>
    <s v="Ano"/>
  </r>
  <r>
    <s v="1.17"/>
    <x v="11"/>
    <n v="6.14"/>
    <s v="Linoleum - Výrobek Tarkett"/>
    <s v="Ano"/>
  </r>
  <r>
    <s v="1.18"/>
    <x v="12"/>
    <n v="4.85"/>
    <s v="Keramická dlažba"/>
    <s v="Ano"/>
  </r>
  <r>
    <s v="1.19"/>
    <x v="10"/>
    <n v="12.45"/>
    <s v="Linoleum - Výrobek Tarkett"/>
    <s v="Ano"/>
  </r>
  <r>
    <s v="1.20"/>
    <x v="13"/>
    <n v="570.34"/>
    <s v="Drátokobetonová podlaha se vsypem"/>
    <s v="NE"/>
  </r>
  <r>
    <s v="1.21"/>
    <x v="14"/>
    <n v="16.38"/>
    <s v="Průmyslová stěrka"/>
    <s v="Ano"/>
  </r>
  <r>
    <s v="1.22"/>
    <x v="15"/>
    <n v="9.57"/>
    <m/>
    <s v="Ano"/>
  </r>
  <r>
    <s v="1.23"/>
    <x v="16"/>
    <n v="13.95"/>
    <s v="Drátokobetonová podlaha se vsypem"/>
    <s v="Ano"/>
  </r>
</pivotCacheRecords>
</file>

<file path=xl/pivotCache/pivotCacheRecords24.xml><?xml version="1.0" encoding="utf-8"?>
<pivotCacheRecords xmlns="http://schemas.openxmlformats.org/spreadsheetml/2006/main" xmlns:r="http://schemas.openxmlformats.org/officeDocument/2006/relationships" count="7">
  <r>
    <s v="1.01"/>
    <x v="0"/>
    <n v="33.34"/>
    <x v="0"/>
    <s v="Ano"/>
  </r>
  <r>
    <s v="1.02"/>
    <x v="1"/>
    <n v="84.75"/>
    <x v="1"/>
    <s v="Ano"/>
  </r>
  <r>
    <s v="1.03"/>
    <x v="2"/>
    <n v="8.49"/>
    <x v="1"/>
    <s v="Ano"/>
  </r>
  <r>
    <s v="1.04"/>
    <x v="3"/>
    <n v="3.57"/>
    <x v="2"/>
    <s v="NE"/>
  </r>
  <r>
    <s v="1.05"/>
    <x v="4"/>
    <n v="15.96"/>
    <x v="2"/>
    <s v="NE"/>
  </r>
  <r>
    <s v="1.06"/>
    <x v="5"/>
    <n v="71.34"/>
    <x v="1"/>
    <s v="Ano"/>
  </r>
  <r>
    <s v="1.07"/>
    <x v="5"/>
    <n v="71.34"/>
    <x v="1"/>
    <s v="Ano"/>
  </r>
</pivotCacheRecords>
</file>

<file path=xl/pivotCache/pivotCacheRecords25.xml><?xml version="1.0" encoding="utf-8"?>
<pivotCacheRecords xmlns="http://schemas.openxmlformats.org/spreadsheetml/2006/main" xmlns:r="http://schemas.openxmlformats.org/officeDocument/2006/relationships" count="27">
  <r>
    <s v="2.03"/>
    <x v="0"/>
    <n v="25.68"/>
    <s v="Linoleum - Výrobek Tarkett"/>
    <s v="Ano"/>
  </r>
  <r>
    <s v="2.04"/>
    <x v="1"/>
    <n v="38.74"/>
    <s v="Linoleum - Výrobek Tarkett"/>
    <s v="Ano"/>
  </r>
  <r>
    <s v="2.05"/>
    <x v="2"/>
    <n v="4.14"/>
    <m/>
    <s v="Ano"/>
  </r>
  <r>
    <s v="2.06"/>
    <x v="3"/>
    <n v="2.87"/>
    <s v="Linoleum - Výrobek Tarkett"/>
    <s v="Ano"/>
  </r>
  <r>
    <s v="2.07"/>
    <x v="4"/>
    <n v="17.6"/>
    <s v="Keramická dlažba"/>
    <s v="Ano"/>
  </r>
  <r>
    <s v="2.08"/>
    <x v="5"/>
    <n v="8.39"/>
    <s v="Keramická dlažba"/>
    <s v="Ano"/>
  </r>
  <r>
    <s v="2.09"/>
    <x v="6"/>
    <n v="31.51"/>
    <s v="Linoleum - Výrobek Tarkett"/>
    <s v="Ano"/>
  </r>
  <r>
    <s v="2.10"/>
    <x v="7"/>
    <n v="34.5"/>
    <s v="Keramická dlažba"/>
    <s v="Ano"/>
  </r>
  <r>
    <s v="2.11"/>
    <x v="8"/>
    <n v="17.91"/>
    <s v="Průmyslová stěrka"/>
    <s v="Ano"/>
  </r>
  <r>
    <s v="2.12"/>
    <x v="9"/>
    <n v="17.14"/>
    <s v="Průmyslová stěrka"/>
    <s v="Ano"/>
  </r>
  <r>
    <s v="2.13"/>
    <x v="10"/>
    <n v="71.45"/>
    <s v="Průmyslová stěrka"/>
    <s v="NE"/>
  </r>
  <r>
    <s v="2.14"/>
    <x v="11"/>
    <n v="36.63"/>
    <s v="Průmyslová stěrka"/>
    <s v="NE"/>
  </r>
  <r>
    <s v="2.15"/>
    <x v="1"/>
    <n v="46.14"/>
    <s v="Průmyslová stěrka"/>
    <s v="Ano"/>
  </r>
  <r>
    <s v="2.16"/>
    <x v="12"/>
    <n v="172.37"/>
    <s v="Průmyslová stěrka"/>
    <s v="NE"/>
  </r>
  <r>
    <s v="2.17"/>
    <x v="13"/>
    <n v="16.38"/>
    <s v="Průmyslová stěrka"/>
    <s v="Ano"/>
  </r>
  <r>
    <s v="2.18"/>
    <x v="14"/>
    <n v="9.57"/>
    <m/>
    <s v="Ano"/>
  </r>
  <r>
    <s v="2.19"/>
    <x v="15"/>
    <n v="36.63"/>
    <s v="Průmyslová stěrka"/>
    <s v="Ano"/>
  </r>
  <r>
    <s v="2.20"/>
    <x v="16"/>
    <n v="35.56"/>
    <s v="Linoleum - Výrobek Tarkett"/>
    <s v="Ano"/>
  </r>
  <r>
    <s v="2.21"/>
    <x v="7"/>
    <n v="35.56"/>
    <s v="Průmyslová stěrka"/>
    <s v="Ano"/>
  </r>
  <r>
    <s v="2.22"/>
    <x v="7"/>
    <n v="35.56"/>
    <s v="Průmyslová stěrka"/>
    <s v="Ano"/>
  </r>
  <r>
    <s v="2.23"/>
    <x v="17"/>
    <n v="17.55"/>
    <s v="Linoleum - Výrobek Tarkett"/>
    <s v="Ano"/>
  </r>
  <r>
    <s v="2.23.1"/>
    <x v="18"/>
    <n v="16.96"/>
    <s v="Průmyslová stěrka"/>
    <s v="NE"/>
  </r>
  <r>
    <s v="2.24"/>
    <x v="18"/>
    <n v="13.28"/>
    <s v="Průmyslová stěrka"/>
    <s v="NE"/>
  </r>
  <r>
    <s v="2.25"/>
    <x v="19"/>
    <n v="5.42"/>
    <s v="Linoleum - Výrobek Tarkett"/>
    <s v="Ano"/>
  </r>
  <r>
    <s v="2.26"/>
    <x v="20"/>
    <n v="4.97"/>
    <s v="Keramická dlažba"/>
    <s v="Ano"/>
  </r>
  <r>
    <s v="2.27"/>
    <x v="21"/>
    <n v="10.64"/>
    <s v="Keramická dlažba"/>
    <s v="Ano"/>
  </r>
  <r>
    <s v="2.28"/>
    <x v="22"/>
    <n v="16.68"/>
    <s v="Linoleum - Výrobek Tarkett"/>
    <s v="Ano"/>
  </r>
</pivotCacheRecords>
</file>

<file path=xl/pivotCache/pivotCacheRecords26.xml><?xml version="1.0" encoding="utf-8"?>
<pivotCacheRecords xmlns="http://schemas.openxmlformats.org/spreadsheetml/2006/main" xmlns:r="http://schemas.openxmlformats.org/officeDocument/2006/relationships" count="3">
  <r>
    <s v="2.01"/>
    <x v="0"/>
    <n v="167.61"/>
    <s v="Linoleum - Výrobek Tarkett"/>
    <s v="Ano"/>
  </r>
  <r>
    <s v="2.02"/>
    <x v="1"/>
    <n v="90.84"/>
    <s v="Linoleum - Výrobek Tarkett"/>
    <s v="Ano"/>
  </r>
  <r>
    <s v="2.02.1"/>
    <x v="2"/>
    <n v="16.08"/>
    <s v="Průmyslová stěrka"/>
    <s v="Ano"/>
  </r>
</pivotCacheRecords>
</file>

<file path=xl/pivotCache/pivotCacheRecords27.xml><?xml version="1.0" encoding="utf-8"?>
<pivotCacheRecords xmlns="http://schemas.openxmlformats.org/spreadsheetml/2006/main" xmlns:r="http://schemas.openxmlformats.org/officeDocument/2006/relationships" count="27">
  <r>
    <s v="3.01"/>
    <x v="0"/>
    <n v="25.68"/>
    <s v="Linoleum - Výrobek Tarkett"/>
    <s v="Ano"/>
  </r>
  <r>
    <s v="3.02"/>
    <x v="1"/>
    <n v="75.43"/>
    <s v="Linoleum - Výrobek Tarkett"/>
    <s v="Ano"/>
  </r>
  <r>
    <s v="3.03"/>
    <x v="2"/>
    <n v="4.14"/>
    <m/>
    <s v="Ano"/>
  </r>
  <r>
    <s v="3.04"/>
    <x v="3"/>
    <n v="2.87"/>
    <s v="Linoleum - Výrobek Tarkett"/>
    <s v="Ano"/>
  </r>
  <r>
    <s v="3.05"/>
    <x v="4"/>
    <n v="17.6"/>
    <s v="Keramická dlažba"/>
    <s v="Ano"/>
  </r>
  <r>
    <s v="3.06"/>
    <x v="5"/>
    <n v="8.39"/>
    <s v="Keramická dlažba"/>
    <s v="Ano"/>
  </r>
  <r>
    <s v="3.07"/>
    <x v="6"/>
    <n v="5.43"/>
    <s v="Linoleum - Výrobek Tarkett"/>
    <s v="Ano"/>
  </r>
  <r>
    <s v="3.08"/>
    <x v="7"/>
    <n v="5.6"/>
    <s v="Linoleum - Výrobek Tarkett"/>
    <s v="Ano"/>
  </r>
  <r>
    <s v="3.09"/>
    <x v="8"/>
    <n v="20.17"/>
    <s v="Linoleum - Výrobek Tarkett"/>
    <s v="Ano"/>
  </r>
  <r>
    <s v="3.10"/>
    <x v="9"/>
    <n v="35.56"/>
    <s v="Linoleum - Výrobek Tarkett"/>
    <s v="Ano"/>
  </r>
  <r>
    <s v="3.11"/>
    <x v="10"/>
    <n v="17.53"/>
    <s v="Linoleum - Výrobek Tarkett"/>
    <s v="Ano"/>
  </r>
  <r>
    <s v="3.12"/>
    <x v="11"/>
    <n v="52.87"/>
    <s v="Keramická dlažba"/>
    <s v="Ano"/>
  </r>
  <r>
    <s v="3.12.1"/>
    <x v="11"/>
    <n v="17.83"/>
    <s v="Keramická dlažba"/>
    <s v="Ano"/>
  </r>
  <r>
    <s v="3.13"/>
    <x v="11"/>
    <n v="34.96"/>
    <s v="Průmyslová stěrka"/>
    <s v="Ano"/>
  </r>
  <r>
    <s v="3.14"/>
    <x v="11"/>
    <n v="169.24"/>
    <s v="Průmyslová stěrka"/>
    <s v="Ano"/>
  </r>
  <r>
    <s v="3.14.1"/>
    <x v="11"/>
    <n v="18.57"/>
    <s v="Průmyslová stěrka"/>
    <s v="Ano"/>
  </r>
  <r>
    <s v="3.14.2"/>
    <x v="11"/>
    <n v="28.69"/>
    <s v="Průmyslová stěrka"/>
    <s v="Ano"/>
  </r>
  <r>
    <s v="3.15"/>
    <x v="12"/>
    <n v="16.38"/>
    <s v="Průmyslová stěrka"/>
    <s v="Ano"/>
  </r>
  <r>
    <s v="3.16"/>
    <x v="13"/>
    <n v="9.57"/>
    <m/>
    <s v="Ano"/>
  </r>
  <r>
    <s v="3.17"/>
    <x v="11"/>
    <n v="35.33"/>
    <s v="Keramická dlažba"/>
    <s v="Ano"/>
  </r>
  <r>
    <s v="3.18"/>
    <x v="14"/>
    <n v="35.83"/>
    <s v="Keramická dlažba"/>
    <s v="Ano"/>
  </r>
  <r>
    <s v="3.19"/>
    <x v="15"/>
    <n v="52.29"/>
    <s v="Linoleum - Výrobek Tarkett"/>
    <s v="Ano"/>
  </r>
  <r>
    <s v="3.20"/>
    <x v="16"/>
    <n v="16.82"/>
    <s v="Linoleum - Výrobek Tarkett"/>
    <s v="Ano"/>
  </r>
  <r>
    <s v="3.21"/>
    <x v="11"/>
    <n v="17.83"/>
    <s v="Linoleum - Výrobek Tarkett"/>
    <s v="Ano"/>
  </r>
  <r>
    <s v="3.22"/>
    <x v="17"/>
    <n v="36.42"/>
    <s v="Linoleum - Výrobek Tarkett"/>
    <s v="Ano"/>
  </r>
  <r>
    <s v="3.23"/>
    <x v="18"/>
    <n v="17.11"/>
    <s v="Linoleum - Výrobek Tarkett"/>
    <s v="Ano"/>
  </r>
  <r>
    <s v="3.24"/>
    <x v="19"/>
    <n v="36.63"/>
    <s v="Linoleum - Výrobek Tarkett"/>
    <s v="Ano"/>
  </r>
</pivotCacheRecords>
</file>

<file path=xl/pivotCache/pivotCacheRecords28.xml><?xml version="1.0" encoding="utf-8"?>
<pivotCacheRecords xmlns="http://schemas.openxmlformats.org/spreadsheetml/2006/main" xmlns:r="http://schemas.openxmlformats.org/officeDocument/2006/relationships" count="23">
  <r>
    <s v="4.01"/>
    <x v="0"/>
    <n v="25.68"/>
    <s v="Linoleum - Výrobek Tarkett"/>
    <s v="Ano"/>
  </r>
  <r>
    <s v="4.02"/>
    <x v="1"/>
    <n v="88.89"/>
    <s v="Linoleum - Výrobek Tarkett"/>
    <s v="Ano"/>
  </r>
  <r>
    <s v="4.03"/>
    <x v="2"/>
    <n v="4.14"/>
    <m/>
    <s v="Ano"/>
  </r>
  <r>
    <s v="4.04"/>
    <x v="3"/>
    <n v="14.19"/>
    <s v="Keramická dlažba"/>
    <s v="Ano"/>
  </r>
  <r>
    <s v="4.05"/>
    <x v="4"/>
    <n v="14.35"/>
    <s v="Keramická dlažba"/>
    <s v="Ano"/>
  </r>
  <r>
    <s v="4.06"/>
    <x v="5"/>
    <n v="3.87"/>
    <s v="Keramická dlažba"/>
    <s v="Ano"/>
  </r>
  <r>
    <s v="4.07"/>
    <x v="6"/>
    <n v="10.64"/>
    <s v="Průmyslová stěrka"/>
    <s v="Ano"/>
  </r>
  <r>
    <s v="4.08"/>
    <x v="7"/>
    <n v="12.43"/>
    <s v="Průmyslová stěrka"/>
    <s v="NE"/>
  </r>
  <r>
    <s v="4.09"/>
    <x v="8"/>
    <n v="6.15"/>
    <s v="Linoleum - Výrobek Tarkett"/>
    <s v="Ano"/>
  </r>
  <r>
    <s v="4.10"/>
    <x v="9"/>
    <n v="88.71"/>
    <s v="Koberec"/>
    <s v="Ano"/>
  </r>
  <r>
    <s v="4.11"/>
    <x v="10"/>
    <n v="90.05"/>
    <s v="Linoleum - Výrobek Tarkett"/>
    <s v="Ano"/>
  </r>
  <r>
    <s v="4.12"/>
    <x v="11"/>
    <n v="42.6"/>
    <s v="Linoleum - Výrobek Tarkett"/>
    <s v="Ano"/>
  </r>
  <r>
    <s v="4.12.1"/>
    <x v="11"/>
    <n v="41.85"/>
    <s v="Linoleum - Výrobek Tarkett"/>
    <s v="Ano"/>
  </r>
  <r>
    <s v="4.13"/>
    <x v="12"/>
    <n v="16.38"/>
    <s v="Průmyslová stěrka"/>
    <s v="Ano"/>
  </r>
  <r>
    <s v="4.14"/>
    <x v="13"/>
    <n v="9.57"/>
    <m/>
    <s v="Ano"/>
  </r>
  <r>
    <s v="4.15"/>
    <x v="14"/>
    <n v="27.18"/>
    <s v="Keramická dlažba"/>
    <s v="Ano"/>
  </r>
  <r>
    <s v="4.15.1"/>
    <x v="15"/>
    <n v="19.23"/>
    <s v="Průmyslová stěrka"/>
    <s v="Ano"/>
  </r>
  <r>
    <s v="4.15.2"/>
    <x v="15"/>
    <n v="17.82"/>
    <s v="Průmyslová stěrka"/>
    <s v="Ano"/>
  </r>
  <r>
    <s v="4.15.3"/>
    <x v="15"/>
    <n v="17.45"/>
    <s v="Průmyslová stěrka"/>
    <s v="Ano"/>
  </r>
  <r>
    <s v="4.16"/>
    <x v="10"/>
    <n v="90.05"/>
    <s v="Linoleum - Výrobek Tarkett"/>
    <s v="Ano"/>
  </r>
  <r>
    <s v="4.17"/>
    <x v="10"/>
    <n v="69.57"/>
    <s v="Linoleum - Výrobek Tarkett"/>
    <s v="Ano"/>
  </r>
  <r>
    <s v="4.18"/>
    <x v="16"/>
    <n v="54.65"/>
    <s v="Linoleum - Výrobek Tarkett"/>
    <s v="Ano"/>
  </r>
  <r>
    <s v="4.19"/>
    <x v="17"/>
    <n v="17.73"/>
    <s v="Linoleum - Výrobek Tarkett"/>
    <s v="Ano"/>
  </r>
</pivotCacheRecords>
</file>

<file path=xl/pivotCache/pivotCacheRecords29.xml><?xml version="1.0" encoding="utf-8"?>
<pivotCacheRecords xmlns="http://schemas.openxmlformats.org/spreadsheetml/2006/main" xmlns:r="http://schemas.openxmlformats.org/officeDocument/2006/relationships" count="123">
  <r>
    <x v="0"/>
    <s v="Kč bez DPH/m2/den"/>
    <n v="63.8"/>
    <m/>
    <m/>
    <s v="1pp"/>
  </r>
  <r>
    <x v="1"/>
    <s v="Kč bez DPH/m2/den"/>
    <n v="48"/>
    <m/>
    <m/>
    <s v="1pp"/>
  </r>
  <r>
    <x v="2"/>
    <s v="Kč bez DPH/m2/den"/>
    <n v="663"/>
    <m/>
    <m/>
    <s v="1pp"/>
  </r>
  <r>
    <x v="3"/>
    <s v="Kč bez DPH/m2/den"/>
    <n v="124.19999999999999"/>
    <m/>
    <m/>
    <s v="1pp"/>
  </r>
  <r>
    <x v="4"/>
    <s v="Kč bez DPH/m2/den"/>
    <n v="344.1"/>
    <m/>
    <m/>
    <s v="1pp"/>
  </r>
  <r>
    <x v="5"/>
    <s v="Kč bez DPH/m2/den"/>
    <n v="69.4"/>
    <m/>
    <m/>
    <s v="1pp"/>
  </r>
  <r>
    <x v="6"/>
    <s v="Kč bez DPH/m2/den"/>
    <n v="15.8"/>
    <m/>
    <m/>
    <s v="1pp"/>
  </r>
  <r>
    <x v="7"/>
    <s v="Kč bez DPH/m2/den"/>
    <n v="21.4"/>
    <m/>
    <m/>
    <s v="1pp"/>
  </r>
  <r>
    <x v="8"/>
    <s v="Kč bez DPH/m2/den"/>
    <n v="79.7"/>
    <m/>
    <m/>
    <s v="1pp"/>
  </r>
  <r>
    <x v="9"/>
    <s v="Kč bez DPH/m2/den"/>
    <n v="2.5"/>
    <m/>
    <m/>
    <s v="1pp"/>
  </r>
  <r>
    <x v="10"/>
    <s v="Kč bez DPH/m2/den"/>
    <n v="105.4"/>
    <m/>
    <m/>
    <s v="1pp"/>
  </r>
  <r>
    <x v="11"/>
    <s v="Kč bez DPH/m2/den"/>
    <n v="4.1"/>
    <m/>
    <m/>
    <s v="1pp"/>
  </r>
  <r>
    <x v="12"/>
    <s v="Kč bez DPH/m2/den"/>
    <n v="37.4"/>
    <m/>
    <m/>
    <s v="1pp"/>
  </r>
  <r>
    <x v="13"/>
    <s v="Kč bez DPH/m2/den"/>
    <n v="22.5"/>
    <m/>
    <m/>
    <s v="1pp"/>
  </r>
  <r>
    <x v="14"/>
    <s v="Kč bez DPH/m2/den"/>
    <n v="3"/>
    <m/>
    <m/>
    <s v="1pp"/>
  </r>
  <r>
    <x v="15"/>
    <s v="Kč bez DPH/m2/den"/>
    <n v="74.8"/>
    <m/>
    <m/>
    <s v="1pp"/>
  </r>
  <r>
    <x v="16"/>
    <s v="Kč bez DPH/m2/den"/>
    <n v="22.1"/>
    <m/>
    <m/>
    <s v="1pp"/>
  </r>
  <r>
    <x v="2"/>
    <s v="Kč bez DPH/m2/den"/>
    <n v="698.4"/>
    <m/>
    <m/>
    <s v="1np"/>
  </r>
  <r>
    <x v="17"/>
    <s v="Kč bez DPH/m2/den"/>
    <n v="282"/>
    <m/>
    <m/>
    <s v="1np"/>
  </r>
  <r>
    <x v="7"/>
    <s v="Kč bez DPH/m2/den"/>
    <n v="16.1"/>
    <m/>
    <m/>
    <s v="1np"/>
  </r>
  <r>
    <x v="8"/>
    <s v="Kč bez DPH/m2/den"/>
    <n v="63"/>
    <m/>
    <m/>
    <s v="1np"/>
  </r>
  <r>
    <x v="18"/>
    <s v="Kč bez DPH/m2/den"/>
    <n v="286.5"/>
    <m/>
    <m/>
    <s v="1np"/>
  </r>
  <r>
    <x v="10"/>
    <s v="Kč bez DPH/m2/den"/>
    <n v="342.1"/>
    <m/>
    <m/>
    <s v="1np"/>
  </r>
  <r>
    <x v="11"/>
    <s v="Kč bez DPH/m2/den"/>
    <n v="2.5"/>
    <m/>
    <m/>
    <s v="1np"/>
  </r>
  <r>
    <x v="14"/>
    <s v="Kč bez DPH/m2/den"/>
    <n v="4.9"/>
    <m/>
    <m/>
    <s v="1np"/>
  </r>
  <r>
    <x v="15"/>
    <s v="Kč bez DPH/m2/den"/>
    <n v="32"/>
    <m/>
    <m/>
    <s v="1np"/>
  </r>
  <r>
    <x v="2"/>
    <s v="Kč bez DPH/m2/den"/>
    <n v="121.4"/>
    <m/>
    <m/>
    <s v="2np"/>
  </r>
  <r>
    <x v="3"/>
    <s v="Kč bez DPH/m2/den"/>
    <n v="49.2"/>
    <m/>
    <m/>
    <s v="2np"/>
  </r>
  <r>
    <x v="19"/>
    <s v="Kč bez DPH/m2/den"/>
    <n v="14.4"/>
    <m/>
    <m/>
    <s v="2np"/>
  </r>
  <r>
    <x v="20"/>
    <s v="Kč bez DPH/m2/den"/>
    <n v="43.3"/>
    <m/>
    <m/>
    <s v="2np"/>
  </r>
  <r>
    <x v="21"/>
    <s v="Kč bez DPH/m2/den"/>
    <n v="35.2"/>
    <m/>
    <m/>
    <s v="2np"/>
  </r>
  <r>
    <x v="22"/>
    <s v="Kč bez DPH/m2/den"/>
    <n v="32.6"/>
    <m/>
    <m/>
    <s v="2np"/>
  </r>
  <r>
    <x v="23"/>
    <s v="Kč bez DPH/m2/den"/>
    <n v="28"/>
    <m/>
    <m/>
    <s v="2np"/>
  </r>
  <r>
    <x v="7"/>
    <s v="Kč bez DPH/m2/den"/>
    <n v="3.6"/>
    <m/>
    <m/>
    <s v="2np"/>
  </r>
  <r>
    <x v="24"/>
    <s v="Kč bez DPH/m2/den"/>
    <n v="20.7"/>
    <m/>
    <m/>
    <s v="2np"/>
  </r>
  <r>
    <x v="25"/>
    <s v="Kč bez DPH/m2/den"/>
    <n v="261.5"/>
    <m/>
    <m/>
    <s v="2np"/>
  </r>
  <r>
    <x v="8"/>
    <s v="Kč bez DPH/m2/den"/>
    <n v="66.5"/>
    <m/>
    <m/>
    <s v="2np"/>
  </r>
  <r>
    <x v="9"/>
    <s v="Kč bez DPH/m2/den"/>
    <n v="5.7"/>
    <m/>
    <m/>
    <s v="2np"/>
  </r>
  <r>
    <x v="11"/>
    <s v="Kč bez DPH/m2/den"/>
    <n v="2.9"/>
    <m/>
    <m/>
    <s v="2np"/>
  </r>
  <r>
    <x v="14"/>
    <s v="Kč bez DPH/m2/den"/>
    <n v="3"/>
    <m/>
    <m/>
    <s v="2np"/>
  </r>
  <r>
    <x v="15"/>
    <s v="Kč bez DPH/m2/den"/>
    <n v="29.199999999999996"/>
    <m/>
    <m/>
    <s v="2np"/>
  </r>
  <r>
    <x v="26"/>
    <s v="Kč bez DPH/m2/den"/>
    <n v="39.6"/>
    <m/>
    <m/>
    <s v="2np"/>
  </r>
  <r>
    <x v="2"/>
    <s v="Kč bez DPH/m2/den"/>
    <n v="121.4"/>
    <m/>
    <m/>
    <s v="3np"/>
  </r>
  <r>
    <x v="19"/>
    <s v="Kč bez DPH/m2/den"/>
    <n v="6.1"/>
    <m/>
    <m/>
    <s v="3np"/>
  </r>
  <r>
    <x v="21"/>
    <s v="Kč bez DPH/m2/den"/>
    <n v="423.2000000000001"/>
    <m/>
    <m/>
    <s v="3np"/>
  </r>
  <r>
    <x v="7"/>
    <s v="Kč bez DPH/m2/den"/>
    <n v="3.7"/>
    <m/>
    <m/>
    <s v="3np"/>
  </r>
  <r>
    <x v="25"/>
    <s v="Kč bez DPH/m2/den"/>
    <n v="81.7"/>
    <m/>
    <m/>
    <s v="3np"/>
  </r>
  <r>
    <x v="8"/>
    <s v="Kč bez DPH/m2/den"/>
    <n v="67.2"/>
    <m/>
    <m/>
    <s v="3np"/>
  </r>
  <r>
    <x v="9"/>
    <s v="Kč bez DPH/m2/den"/>
    <n v="5.8"/>
    <m/>
    <m/>
    <s v="3np"/>
  </r>
  <r>
    <x v="11"/>
    <s v="Kč bez DPH/m2/den"/>
    <n v="2.9"/>
    <m/>
    <m/>
    <s v="3np"/>
  </r>
  <r>
    <x v="14"/>
    <s v="Kč bez DPH/m2/den"/>
    <n v="3"/>
    <m/>
    <m/>
    <s v="3np"/>
  </r>
  <r>
    <x v="15"/>
    <s v="Kč bez DPH/m2/den"/>
    <n v="29.4"/>
    <m/>
    <m/>
    <s v="3np"/>
  </r>
  <r>
    <x v="3"/>
    <s v="Kč bez DPH/m2/den"/>
    <n v="175.7"/>
    <m/>
    <m/>
    <s v="1np(FLD)"/>
  </r>
  <r>
    <x v="27"/>
    <s v="Kč bez DPH/m2/den"/>
    <n v="10.88"/>
    <m/>
    <m/>
    <s v="2np(MCEV)"/>
  </r>
  <r>
    <x v="28"/>
    <s v="Kč bez DPH/m2/den"/>
    <n v="398.16"/>
    <m/>
    <m/>
    <s v="2np(MCEV)"/>
  </r>
  <r>
    <x v="2"/>
    <s v="Kč bez DPH/m2/den"/>
    <n v="423.3"/>
    <m/>
    <m/>
    <s v="2np(MCEV)"/>
  </r>
  <r>
    <x v="29"/>
    <s v="Kč bez DPH/m2/den"/>
    <n v="19.77"/>
    <m/>
    <m/>
    <s v="2np(MCEV)"/>
  </r>
  <r>
    <x v="30"/>
    <s v="Kč bez DPH/m2/den"/>
    <n v="68.86"/>
    <m/>
    <m/>
    <s v="2np(MCEV)"/>
  </r>
  <r>
    <x v="31"/>
    <s v="Kč bez DPH/m2/den"/>
    <n v="44.03"/>
    <m/>
    <m/>
    <s v="2np(MCEV)"/>
  </r>
  <r>
    <x v="32"/>
    <s v="Kč bez DPH/m2/den"/>
    <n v="73.12"/>
    <m/>
    <m/>
    <s v="2np(MCEV)"/>
  </r>
  <r>
    <x v="33"/>
    <s v="Kč bez DPH/m2/den"/>
    <n v="0"/>
    <m/>
    <m/>
    <s v="2np(MCEV)"/>
  </r>
  <r>
    <x v="34"/>
    <s v="Kč bez DPH/m2/den"/>
    <n v="24.72"/>
    <m/>
    <m/>
    <s v="2np(MCEV)"/>
  </r>
  <r>
    <x v="7"/>
    <s v="Kč bez DPH/m2/den"/>
    <n v="12.84"/>
    <m/>
    <m/>
    <s v="2np(MCEV)"/>
  </r>
  <r>
    <x v="8"/>
    <s v="Kč bez DPH/m2/den"/>
    <n v="61.68000000000001"/>
    <m/>
    <m/>
    <s v="2np(MCEV)"/>
  </r>
  <r>
    <x v="9"/>
    <s v="Kč bez DPH/m2/den"/>
    <n v="50.59"/>
    <m/>
    <m/>
    <s v="2np(MCEV)"/>
  </r>
  <r>
    <x v="35"/>
    <s v="Kč bez DPH/m2/den"/>
    <n v="2.09"/>
    <m/>
    <m/>
    <s v="2np(MCEV)"/>
  </r>
  <r>
    <x v="36"/>
    <s v="Kč bez DPH/m2/den"/>
    <n v="3.49"/>
    <m/>
    <m/>
    <s v="2np(MCEV)"/>
  </r>
  <r>
    <x v="37"/>
    <s v="Kč bez DPH/m2/den"/>
    <n v="3.55"/>
    <m/>
    <m/>
    <s v="2np(MCEV)"/>
  </r>
  <r>
    <x v="38"/>
    <s v="Kč bez DPH/m2/den"/>
    <n v="2.09"/>
    <m/>
    <m/>
    <s v="2np(MCEV)"/>
  </r>
  <r>
    <x v="39"/>
    <s v="Kč bez DPH/m2/den"/>
    <n v="3.49"/>
    <m/>
    <m/>
    <s v="2np(MCEV)"/>
  </r>
  <r>
    <x v="40"/>
    <s v="Kč bez DPH/m2/den"/>
    <n v="2.06"/>
    <m/>
    <m/>
    <s v="2np(MCEV)"/>
  </r>
  <r>
    <x v="41"/>
    <s v="Kč bez DPH/m2/den"/>
    <n v="86.37"/>
    <m/>
    <m/>
    <s v="2np(MCEV)"/>
  </r>
  <r>
    <x v="42"/>
    <s v="Kč bez DPH/m2/den"/>
    <n v="12.81"/>
    <m/>
    <m/>
    <s v="2np(MCEV)"/>
  </r>
  <r>
    <x v="10"/>
    <s v="Kč bez DPH/m2/den"/>
    <n v="432.4599999999999"/>
    <m/>
    <m/>
    <s v="2np(MCEV)"/>
  </r>
  <r>
    <x v="43"/>
    <s v="Kč bez DPH/m2/den"/>
    <n v="1.5"/>
    <m/>
    <m/>
    <s v="2np(MCEV)"/>
  </r>
  <r>
    <x v="44"/>
    <s v="Kč bez DPH/m2/den"/>
    <n v="8.86"/>
    <m/>
    <m/>
    <s v="2np(MCEV)"/>
  </r>
  <r>
    <x v="45"/>
    <s v="Kč bez DPH/m2/den"/>
    <n v="20.94"/>
    <m/>
    <m/>
    <s v="2np(MCEV)"/>
  </r>
  <r>
    <x v="46"/>
    <s v="Kč bez DPH/m2/den"/>
    <n v="8.15"/>
    <m/>
    <m/>
    <s v="2np(MCEV)"/>
  </r>
  <r>
    <x v="47"/>
    <s v="Kč bez DPH/m2/den"/>
    <n v="16.14"/>
    <m/>
    <m/>
    <s v="2np(MCEV)"/>
  </r>
  <r>
    <x v="48"/>
    <s v="Kč bez DPH/m2/den"/>
    <n v="9.41"/>
    <m/>
    <m/>
    <s v="2np(MCEV)"/>
  </r>
  <r>
    <x v="26"/>
    <s v="Kč bez DPH/m2/den"/>
    <n v="127.31"/>
    <m/>
    <m/>
    <s v="2np(MCEV)"/>
  </r>
  <r>
    <x v="27"/>
    <s v="Kč bez DPH/m2/den"/>
    <n v="12.55"/>
    <m/>
    <m/>
    <s v="3np(MCEV)"/>
  </r>
  <r>
    <x v="28"/>
    <s v="Kč bez DPH/m2/den"/>
    <n v="115.27"/>
    <m/>
    <m/>
    <s v="3np(MCEV)"/>
  </r>
  <r>
    <x v="2"/>
    <s v="Kč bez DPH/m2/den"/>
    <n v="214.55"/>
    <m/>
    <m/>
    <s v="3np(MCEV)"/>
  </r>
  <r>
    <x v="49"/>
    <s v="Kč bez DPH/m2/den"/>
    <n v="40.25"/>
    <m/>
    <m/>
    <s v="3np(MCEV)"/>
  </r>
  <r>
    <x v="50"/>
    <s v="Kč bez DPH/m2/den"/>
    <n v="40.96"/>
    <m/>
    <m/>
    <s v="3np(MCEV)"/>
  </r>
  <r>
    <x v="33"/>
    <s v="Kč bez DPH/m2/den"/>
    <n v="0"/>
    <m/>
    <m/>
    <s v="3np(MCEV)"/>
  </r>
  <r>
    <x v="21"/>
    <s v="Kč bez DPH/m2/den"/>
    <n v="498.15999999999997"/>
    <m/>
    <m/>
    <s v="3np(MCEV)"/>
  </r>
  <r>
    <x v="51"/>
    <s v="Kč bez DPH/m2/den"/>
    <n v="71.57"/>
    <m/>
    <m/>
    <s v="3np(MCEV)"/>
  </r>
  <r>
    <x v="7"/>
    <s v="Kč bez DPH/m2/den"/>
    <n v="7"/>
    <m/>
    <m/>
    <s v="3np(MCEV)"/>
  </r>
  <r>
    <x v="52"/>
    <s v="Kč bez DPH/m2/den"/>
    <n v="37.39"/>
    <m/>
    <m/>
    <s v="3np(MCEV)"/>
  </r>
  <r>
    <x v="8"/>
    <s v="Kč bez DPH/m2/den"/>
    <n v="61.58"/>
    <m/>
    <m/>
    <s v="3np(MCEV)"/>
  </r>
  <r>
    <x v="35"/>
    <s v="Kč bez DPH/m2/den"/>
    <n v="2.2"/>
    <m/>
    <m/>
    <s v="3np(MCEV)"/>
  </r>
  <r>
    <x v="38"/>
    <s v="Kč bez DPH/m2/den"/>
    <n v="2.23"/>
    <m/>
    <m/>
    <s v="3np(MCEV)"/>
  </r>
  <r>
    <x v="41"/>
    <s v="Kč bez DPH/m2/den"/>
    <n v="156.45"/>
    <m/>
    <m/>
    <s v="3np(MCEV)"/>
  </r>
  <r>
    <x v="43"/>
    <s v="Kč bez DPH/m2/den"/>
    <n v="2"/>
    <m/>
    <m/>
    <s v="3np(MCEV)"/>
  </r>
  <r>
    <x v="44"/>
    <s v="Kč bez DPH/m2/den"/>
    <n v="9.02"/>
    <m/>
    <m/>
    <s v="3np(MCEV)"/>
  </r>
  <r>
    <x v="45"/>
    <s v="Kč bez DPH/m2/den"/>
    <n v="13.04"/>
    <m/>
    <m/>
    <s v="3np(MCEV)"/>
  </r>
  <r>
    <x v="46"/>
    <s v="Kč bez DPH/m2/den"/>
    <n v="6.5"/>
    <m/>
    <m/>
    <s v="3np(MCEV)"/>
  </r>
  <r>
    <x v="47"/>
    <s v="Kč bez DPH/m2/den"/>
    <n v="12.379999999999999"/>
    <m/>
    <m/>
    <s v="3np(MCEV)"/>
  </r>
  <r>
    <x v="48"/>
    <s v="Kč bez DPH/m2/den"/>
    <n v="9.1"/>
    <m/>
    <m/>
    <s v="3np(MCEV)"/>
  </r>
  <r>
    <x v="53"/>
    <s v="Kč bez DPH/m2/den"/>
    <n v="25.67"/>
    <m/>
    <m/>
    <s v="3np(MCEV)"/>
  </r>
  <r>
    <x v="26"/>
    <s v="Kč bez DPH/m2/den"/>
    <n v="26.24"/>
    <m/>
    <m/>
    <s v="3np(MCEV)"/>
  </r>
  <r>
    <x v="27"/>
    <s v="Kč bez DPH/m2/den"/>
    <n v="12.55"/>
    <m/>
    <m/>
    <s v="4np(MCEV)"/>
  </r>
  <r>
    <x v="28"/>
    <s v="Kč bez DPH/m2/den"/>
    <n v="115.64"/>
    <m/>
    <m/>
    <s v="4np(MCEV)"/>
  </r>
  <r>
    <x v="2"/>
    <s v="Kč bez DPH/m2/den"/>
    <n v="181.91"/>
    <m/>
    <m/>
    <s v="4np(MCEV)"/>
  </r>
  <r>
    <x v="30"/>
    <s v="Kč bez DPH/m2/den"/>
    <n v="40.25"/>
    <m/>
    <m/>
    <s v="4np(MCEV)"/>
  </r>
  <r>
    <x v="54"/>
    <s v="Kč bez DPH/m2/den"/>
    <n v="40.96"/>
    <m/>
    <m/>
    <s v="4np(MCEV)"/>
  </r>
  <r>
    <x v="33"/>
    <s v="Kč bez DPH/m2/den"/>
    <m/>
    <m/>
    <m/>
    <s v="4np(MCEV)"/>
  </r>
  <r>
    <x v="21"/>
    <s v="Kč bez DPH/m2/den"/>
    <n v="497.6099999999999"/>
    <m/>
    <m/>
    <s v="4np(MCEV)"/>
  </r>
  <r>
    <x v="51"/>
    <s v="Kč bez DPH/m2/den"/>
    <n v="71.57"/>
    <m/>
    <m/>
    <s v="4np(MCEV)"/>
  </r>
  <r>
    <x v="7"/>
    <s v="Kč bez DPH/m2/den"/>
    <n v="7"/>
    <m/>
    <m/>
    <s v="4np(MCEV)"/>
  </r>
  <r>
    <x v="52"/>
    <s v="Kč bez DPH/m2/den"/>
    <n v="37.39"/>
    <m/>
    <m/>
    <s v="4np(MCEV)"/>
  </r>
  <r>
    <x v="8"/>
    <s v="Kč bez DPH/m2/den"/>
    <n v="61.58"/>
    <m/>
    <m/>
    <s v="4np(MCEV)"/>
  </r>
  <r>
    <x v="35"/>
    <s v="Kč bez DPH/m2/den"/>
    <n v="2.23"/>
    <m/>
    <m/>
    <s v="4np(MCEV)"/>
  </r>
  <r>
    <x v="38"/>
    <s v="Kč bez DPH/m2/den"/>
    <n v="2.23"/>
    <m/>
    <m/>
    <s v="4np(MCEV)"/>
  </r>
  <r>
    <x v="41"/>
    <s v="Kč bez DPH/m2/den"/>
    <n v="246.98"/>
    <m/>
    <m/>
    <s v="4np(MCEV)"/>
  </r>
  <r>
    <x v="43"/>
    <s v="Kč bez DPH/m2/den"/>
    <n v="2"/>
    <m/>
    <m/>
    <s v="4np(MCEV)"/>
  </r>
  <r>
    <x v="44"/>
    <s v="Kč bez DPH/m2/den"/>
    <n v="8.89"/>
    <m/>
    <m/>
    <s v="4np(MCEV)"/>
  </r>
  <r>
    <x v="45"/>
    <s v="Kč bez DPH/m2/den"/>
    <n v="13.04"/>
    <m/>
    <m/>
    <s v="4np(MCEV)"/>
  </r>
  <r>
    <x v="46"/>
    <s v="Kč bez DPH/m2/den"/>
    <n v="7.75"/>
    <m/>
    <m/>
    <s v="4np(MCEV)"/>
  </r>
  <r>
    <x v="47"/>
    <s v="Kč bez DPH/m2/den"/>
    <n v="12.379999999999999"/>
    <m/>
    <m/>
    <s v="4np(MCEV)"/>
  </r>
  <r>
    <x v="48"/>
    <s v="Kč bez DPH/m2/den"/>
    <n v="7.75"/>
    <m/>
    <m/>
    <s v="4np(MCEV)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1">
  <r>
    <s v="601"/>
    <x v="0"/>
    <n v="122.89"/>
    <n v="2700"/>
    <x v="0"/>
    <s v="P3"/>
    <s v="kam. obklad T3 + omítka + malba"/>
    <s v="POD 4"/>
  </r>
  <r>
    <s v="602"/>
    <x v="1"/>
    <n v="36.9"/>
    <s v="-"/>
    <x v="0"/>
    <s v="P2a/P6"/>
    <s v="omítka + malba"/>
    <s v="omítka + malba"/>
  </r>
  <r>
    <s v="603"/>
    <x v="2"/>
    <n v="4.47"/>
    <n v="2700"/>
    <x v="0"/>
    <s v="P3"/>
    <s v="ker. obklad T2"/>
    <s v="POD 3"/>
  </r>
  <r>
    <s v="604"/>
    <x v="3"/>
    <s v="-"/>
    <s v="-"/>
    <x v="1"/>
    <s v="-"/>
    <s v="-"/>
    <s v="-"/>
  </r>
  <r>
    <s v="605"/>
    <x v="4"/>
    <n v="6.4"/>
    <n v="2700"/>
    <x v="0"/>
    <s v="P3"/>
    <s v="ker. obklad T2"/>
    <s v="POD 3"/>
  </r>
  <r>
    <s v="606"/>
    <x v="5"/>
    <n v="2.23"/>
    <n v="2700"/>
    <x v="0"/>
    <s v="P3"/>
    <s v="ker. obklad T2"/>
    <s v="POD 3"/>
  </r>
  <r>
    <s v="607"/>
    <x v="6"/>
    <n v="11.03"/>
    <n v="2700"/>
    <x v="0"/>
    <s v="P3"/>
    <s v="ker. obklad T2"/>
    <s v="POD 3"/>
  </r>
  <r>
    <s v="608"/>
    <x v="2"/>
    <n v="4.39"/>
    <n v="2700"/>
    <x v="0"/>
    <s v="P3"/>
    <s v="ker. obklad T2"/>
    <s v="POD 3"/>
  </r>
  <r>
    <s v="609"/>
    <x v="7"/>
    <n v="2"/>
    <n v="2700"/>
    <x v="0"/>
    <s v="P3"/>
    <s v="ker. obklad T2"/>
    <s v="POD 3"/>
  </r>
  <r>
    <s v="610"/>
    <x v="8"/>
    <n v="6.4"/>
    <n v="2700"/>
    <x v="0"/>
    <s v="P3"/>
    <s v="ker. obklad T2"/>
    <s v="POD 3"/>
  </r>
  <r>
    <s v="611"/>
    <x v="9"/>
    <n v="10.34"/>
    <n v="2700"/>
    <x v="0"/>
    <s v="P3"/>
    <s v="ker. obklad T2"/>
    <s v="POD 3"/>
  </r>
  <r>
    <s v="612"/>
    <x v="10"/>
    <n v="2.2"/>
    <n v="2700"/>
    <x v="0"/>
    <s v="P3"/>
    <s v="ker. obklad T2"/>
    <s v="POD 3"/>
  </r>
  <r>
    <s v="613"/>
    <x v="11"/>
    <n v="17.74"/>
    <n v="2700"/>
    <x v="2"/>
    <s v="P4"/>
    <s v="omítka + malba"/>
    <s v="POD 2"/>
  </r>
  <r>
    <s v="614"/>
    <x v="12"/>
    <n v="40.25"/>
    <n v="2700"/>
    <x v="2"/>
    <s v="P4"/>
    <s v="omítka + malba"/>
    <s v="POD 2"/>
  </r>
  <r>
    <s v="615"/>
    <x v="13"/>
    <n v="22.21"/>
    <n v="2700"/>
    <x v="2"/>
    <s v="P4"/>
    <s v="omítka + malba"/>
    <s v="POD 2"/>
  </r>
  <r>
    <s v="616"/>
    <x v="13"/>
    <n v="21.93"/>
    <n v="2700"/>
    <x v="2"/>
    <s v="P4"/>
    <s v="omítka + malba"/>
    <s v="POD 2"/>
  </r>
  <r>
    <s v="617"/>
    <x v="14"/>
    <n v="53.46"/>
    <n v="2700"/>
    <x v="0"/>
    <s v="P3"/>
    <s v="omítka + malba"/>
    <s v="POD 4"/>
  </r>
  <r>
    <s v="618"/>
    <x v="15"/>
    <n v="35.76"/>
    <n v="2700"/>
    <x v="3"/>
    <s v="P8"/>
    <s v="omítka + malba"/>
    <s v="POD 2"/>
  </r>
  <r>
    <s v="619"/>
    <x v="16"/>
    <n v="18.79"/>
    <n v="2700"/>
    <x v="3"/>
    <s v="P8"/>
    <s v="omítka + malba"/>
    <s v="POD 2"/>
  </r>
  <r>
    <s v="620"/>
    <x v="17"/>
    <n v="18.01"/>
    <n v="2700"/>
    <x v="2"/>
    <s v="P4"/>
    <s v="omítka + malba"/>
    <s v="POD 2"/>
  </r>
  <r>
    <s v="621"/>
    <x v="17"/>
    <n v="18.13"/>
    <n v="2700"/>
    <x v="2"/>
    <s v="P4"/>
    <s v="omítka + malba"/>
    <s v="POD 2"/>
  </r>
  <r>
    <s v="622"/>
    <x v="17"/>
    <n v="18.01"/>
    <n v="2700"/>
    <x v="2"/>
    <s v="P4"/>
    <s v="omítka + malba"/>
    <s v="POD 2"/>
  </r>
  <r>
    <s v="623"/>
    <x v="17"/>
    <n v="18.19"/>
    <n v="2700"/>
    <x v="2"/>
    <s v="P4"/>
    <s v="omítka + malba"/>
    <s v="POD 2"/>
  </r>
  <r>
    <s v="624"/>
    <x v="3"/>
    <s v="-"/>
    <s v="-"/>
    <x v="1"/>
    <s v="-"/>
    <s v="-"/>
    <s v="-"/>
  </r>
  <r>
    <s v="625"/>
    <x v="17"/>
    <n v="19.29"/>
    <n v="2700"/>
    <x v="2"/>
    <s v="P4"/>
    <s v="omítka + malba"/>
    <s v="POD 2"/>
  </r>
  <r>
    <s v="626"/>
    <x v="17"/>
    <n v="18.05"/>
    <n v="2700"/>
    <x v="2"/>
    <s v="P4"/>
    <s v="omítka + malba"/>
    <s v="POD 2"/>
  </r>
  <r>
    <s v="627"/>
    <x v="16"/>
    <n v="18.75"/>
    <n v="2700"/>
    <x v="3"/>
    <s v="P8"/>
    <s v="omítka + malba"/>
    <s v="POD 2"/>
  </r>
  <r>
    <s v="628"/>
    <x v="15"/>
    <n v="35.12"/>
    <n v="2700"/>
    <x v="3"/>
    <s v="P8"/>
    <s v="omítka + malba"/>
    <s v="POD 2"/>
  </r>
  <r>
    <s v="629"/>
    <x v="18"/>
    <n v="36.85"/>
    <n v="2700"/>
    <x v="2"/>
    <s v="P4"/>
    <s v="omítka + malba"/>
    <s v="POD 2"/>
  </r>
  <r>
    <s v="630"/>
    <x v="19"/>
    <n v="38.8"/>
    <n v="2700"/>
    <x v="2"/>
    <s v="P4"/>
    <s v="omítka + malba + ker. obklad T1"/>
    <s v="POD 1"/>
  </r>
  <r>
    <s v="631"/>
    <x v="17"/>
    <n v="17.2"/>
    <n v="2700"/>
    <x v="2"/>
    <s v="P4"/>
    <s v="omítka + malba"/>
    <s v="POD 2"/>
  </r>
  <r>
    <s v="632"/>
    <x v="17"/>
    <n v="17.25"/>
    <n v="2700"/>
    <x v="2"/>
    <s v="P4"/>
    <s v="omítka + malba"/>
    <s v="POD 2"/>
  </r>
  <r>
    <s v="633"/>
    <x v="19"/>
    <n v="18.96"/>
    <n v="2700"/>
    <x v="2"/>
    <s v="P4"/>
    <s v="omítka + malba + ker. obklad T1"/>
    <s v="POD 1"/>
  </r>
  <r>
    <s v="634"/>
    <x v="19"/>
    <n v="50.64"/>
    <n v="2700"/>
    <x v="2"/>
    <s v="P4"/>
    <s v="omítka + malba + ker. obklad T1"/>
    <s v="POD 1"/>
  </r>
  <r>
    <s v="634a"/>
    <x v="19"/>
    <n v="49.44"/>
    <n v="2700"/>
    <x v="2"/>
    <s v="P4"/>
    <s v="omítka + malba"/>
    <s v="POD 1"/>
  </r>
  <r>
    <s v="635"/>
    <x v="17"/>
    <n v="23.27"/>
    <n v="2700"/>
    <x v="2"/>
    <s v="P4"/>
    <s v="omítka + malba"/>
    <s v="POD 2"/>
  </r>
  <r>
    <s v="636"/>
    <x v="19"/>
    <n v="42.86"/>
    <n v="2700"/>
    <x v="2"/>
    <s v="P4"/>
    <s v="omítka + malba + ker. obklad T1"/>
    <s v="POD 1"/>
  </r>
  <r>
    <s v="637"/>
    <x v="17"/>
    <n v="19.71"/>
    <n v="2700"/>
    <x v="2"/>
    <s v="P4"/>
    <s v="omítka + malba"/>
    <s v="POD 2"/>
  </r>
  <r>
    <s v="638"/>
    <x v="20"/>
    <n v="12.55"/>
    <n v="2700"/>
    <x v="2"/>
    <s v="P4"/>
    <s v="omítka + malba"/>
    <s v="POD 3"/>
  </r>
  <r>
    <s v="639"/>
    <x v="6"/>
    <n v="1.35"/>
    <n v="2700"/>
    <x v="0"/>
    <s v="P3"/>
    <s v="ker. obklad T2"/>
    <s v="POD 3"/>
  </r>
  <r>
    <s v="639a"/>
    <x v="4"/>
    <n v="1.35"/>
    <n v="2700"/>
    <x v="0"/>
    <s v="P3"/>
    <s v="ker. obklad T2"/>
    <s v="POD 3"/>
  </r>
  <r>
    <s v="640"/>
    <x v="8"/>
    <n v="1.35"/>
    <n v="2700"/>
    <x v="0"/>
    <s v="P3"/>
    <s v="ker. obklad T2"/>
    <s v="POD 3"/>
  </r>
  <r>
    <s v="640a"/>
    <x v="9"/>
    <n v="1.35"/>
    <n v="2700"/>
    <x v="0"/>
    <s v="P3"/>
    <s v="ker. obklad T2"/>
    <s v="POD 3"/>
  </r>
  <r>
    <s v="640b"/>
    <x v="9"/>
    <n v="1.35"/>
    <n v="2700"/>
    <x v="0"/>
    <s v="P3"/>
    <s v="ker. obklad T2"/>
    <s v="POD 3"/>
  </r>
  <r>
    <s v="641"/>
    <x v="1"/>
    <n v="24.84"/>
    <s v="-"/>
    <x v="0"/>
    <s v="P2a/P6"/>
    <s v="omítka + malba"/>
    <s v="omítka + malba"/>
  </r>
  <r>
    <s v="642"/>
    <x v="17"/>
    <n v="19.07"/>
    <n v="2700"/>
    <x v="2"/>
    <s v="P4"/>
    <s v="omítka + malba"/>
    <s v="POD 2"/>
  </r>
  <r>
    <s v="643"/>
    <x v="17"/>
    <n v="19.71"/>
    <n v="2700"/>
    <x v="2"/>
    <s v="P4"/>
    <s v="omítka + malba"/>
    <s v="POD 2"/>
  </r>
  <r>
    <s v="644"/>
    <x v="17"/>
    <n v="22.25"/>
    <n v="2700"/>
    <x v="2"/>
    <s v="P4"/>
    <s v="omítka + malba"/>
    <s v="POD 2"/>
  </r>
  <r>
    <s v="645"/>
    <x v="17"/>
    <n v="32.46"/>
    <n v="2700"/>
    <x v="2"/>
    <s v="P4"/>
    <s v="omítka + malba"/>
    <s v="POD 2"/>
  </r>
  <r>
    <s v="646"/>
    <x v="21"/>
    <n v="7"/>
    <n v="2700"/>
    <x v="4"/>
    <s v="P4"/>
    <s v="omítka + malba"/>
    <s v="omítka + malba"/>
  </r>
  <r>
    <s v="647"/>
    <x v="14"/>
    <n v="109.33"/>
    <n v="2700"/>
    <x v="0"/>
    <s v="P3"/>
    <s v="omítka + malba"/>
    <s v="POD 4"/>
  </r>
</pivotCacheRecords>
</file>

<file path=xl/pivotCache/pivotCacheRecords30.xml><?xml version="1.0" encoding="utf-8"?>
<pivotCacheRecords xmlns="http://schemas.openxmlformats.org/spreadsheetml/2006/main" xmlns:r="http://schemas.openxmlformats.org/officeDocument/2006/relationships" count="53">
  <r>
    <s v="HT001a "/>
    <x v="0"/>
    <x v="0"/>
    <s v="PVC - antistatické                                                                                                                                                                                                                                                                       "/>
    <s v="denně"/>
    <s v="Kč bez DPH/m2/den"/>
    <n v="94.22"/>
    <m/>
    <n v="0"/>
  </r>
  <r>
    <s v="HT001b "/>
    <x v="0"/>
    <x v="1"/>
    <s v="PVC - antistatické                                                                                                                       "/>
    <s v="denně"/>
    <s v="Kč bez DPH/m2/den"/>
    <n v="147.19999999999999"/>
    <m/>
    <n v="0"/>
  </r>
  <r>
    <s v="HT002 "/>
    <x v="1"/>
    <x v="2"/>
    <s v="PVC - antistatické                                                                                                                       "/>
    <s v="měsíčně"/>
    <s v="Kč bez DPH/m2/den"/>
    <n v="44.46"/>
    <m/>
    <n v="0"/>
  </r>
  <r>
    <s v="HT003 "/>
    <x v="2"/>
    <x v="3"/>
    <s v="PVC - antistatické                                                                                                                       "/>
    <s v="denně"/>
    <s v="Kč bez DPH/m2/den"/>
    <n v="36.880000000000003"/>
    <m/>
    <n v="0"/>
  </r>
  <r>
    <s v="HT004 "/>
    <x v="3"/>
    <x v="4"/>
    <s v="Čedičová dlažba                                                                                                                           "/>
    <s v="denně"/>
    <s v="Kč bez DPH/m2/den"/>
    <n v="48.49"/>
    <m/>
    <n v="0"/>
  </r>
  <r>
    <s v="HT005 "/>
    <x v="4"/>
    <x v="5"/>
    <s v="Čedičová dlažba                                                                                                                           "/>
    <s v="denně"/>
    <s v="Kč bez DPH/m2/den"/>
    <n v="47.29"/>
    <m/>
    <n v="0"/>
  </r>
  <r>
    <s v="HT006a"/>
    <x v="5"/>
    <x v="6"/>
    <s v="Čedičová dlažba - podlahová vpusť                                                                                           "/>
    <s v="bez úklidu"/>
    <s v=" ---"/>
    <n v="0"/>
    <s v=" ---"/>
    <s v=" ---"/>
  </r>
  <r>
    <s v="HT006b"/>
    <x v="6"/>
    <x v="7"/>
    <s v="Čedičová dlažba                                                                                                                                                                                                                                                                           "/>
    <s v="bez úklidu"/>
    <s v=" ---"/>
    <n v="0"/>
    <s v=" ---"/>
    <s v=" ---"/>
  </r>
  <r>
    <s v="HT007a"/>
    <x v="7"/>
    <x v="8"/>
    <s v="Čedičová dlažba                                                                                                                           "/>
    <s v="bez úklidu"/>
    <s v=" ---"/>
    <n v="0"/>
    <s v=" ---"/>
    <s v=" ---"/>
  </r>
  <r>
    <s v="HT007b"/>
    <x v="8"/>
    <x v="9"/>
    <s v="Čedičová dlažba                                                                                                                                                                                                                                                                         "/>
    <s v="bez úklidu"/>
    <s v=" ---"/>
    <n v="0"/>
    <s v=" ---"/>
    <s v=" ---"/>
  </r>
  <r>
    <s v="HT008 "/>
    <x v="9"/>
    <x v="10"/>
    <s v="PVC – zátěžové                                                                                                                                                                                                                                                                             "/>
    <s v="denně"/>
    <s v="Kč bez DPH/m2/den"/>
    <n v="62.41"/>
    <m/>
    <n v="0"/>
  </r>
  <r>
    <s v="HT009 "/>
    <x v="10"/>
    <x v="11"/>
    <s v="PVC - antistatické                                                                                                                       "/>
    <s v="denně"/>
    <s v="Kč bez DPH/m2/den"/>
    <n v="38.22"/>
    <m/>
    <n v="0"/>
  </r>
  <r>
    <s v="HT010 "/>
    <x v="11"/>
    <x v="12"/>
    <s v="PVC – zátěžové                                                                                                                            "/>
    <s v="denně"/>
    <s v="Kč bez DPH/m2/den"/>
    <n v="32.76"/>
    <m/>
    <n v="0"/>
  </r>
  <r>
    <s v="HT011 "/>
    <x v="12"/>
    <x v="13"/>
    <s v="PVC - antistatické                                                                                                                       "/>
    <s v="denně"/>
    <s v="Kč bez DPH/m2/den"/>
    <n v="72.45"/>
    <m/>
    <n v="0"/>
  </r>
  <r>
    <s v="HT012 "/>
    <x v="13"/>
    <x v="14"/>
    <s v="Čedičová dlažba                                                                                                                           "/>
    <s v="denně"/>
    <s v="Kč bez DPH/m2/den"/>
    <n v="4.13"/>
    <m/>
    <n v="0"/>
  </r>
  <r>
    <s v="HT013 "/>
    <x v="14"/>
    <x v="15"/>
    <s v="Čedičová dlažba                                                                                                                           "/>
    <s v="denně"/>
    <s v="Kč bez DPH/m2/den"/>
    <n v="2.17"/>
    <m/>
    <n v="0"/>
  </r>
  <r>
    <s v="HT014 "/>
    <x v="15"/>
    <x v="16"/>
    <s v="Čedičová dlažba                                                                                                                           "/>
    <s v="denně"/>
    <s v="Kč bez DPH/m2/den"/>
    <n v="10.5"/>
    <m/>
    <n v="0"/>
  </r>
  <r>
    <s v="HT015 "/>
    <x v="16"/>
    <x v="17"/>
    <s v="Čedičová dlažba                                                                                                                           "/>
    <s v="denně"/>
    <s v="Kč bez DPH/m2/den"/>
    <n v="6.91"/>
    <m/>
    <n v="0"/>
  </r>
  <r>
    <s v="HT016 "/>
    <x v="17"/>
    <x v="18"/>
    <s v="Čedičová dlažba                                                                                                                           "/>
    <s v="denně"/>
    <s v="Kč bez DPH/m2/den"/>
    <n v="14.46"/>
    <m/>
    <n v="0"/>
  </r>
  <r>
    <s v="HT017"/>
    <x v="18"/>
    <x v="19"/>
    <s v="Čedičová dlažba                                                                                                                           "/>
    <s v="denně"/>
    <s v="Kč bez DPH/m2/den"/>
    <n v="44.45"/>
    <m/>
    <n v="0"/>
  </r>
  <r>
    <s v="HT018"/>
    <x v="19"/>
    <x v="20"/>
    <s v="Čedičová dlažba                                                                                                                           "/>
    <s v="denně"/>
    <s v="Kč bez DPH/m2/den"/>
    <n v="12.83"/>
    <m/>
    <n v="0"/>
  </r>
  <r>
    <s v="HT019"/>
    <x v="19"/>
    <x v="21"/>
    <s v="Čedičová dlažba                                                                                                                           "/>
    <s v="denně"/>
    <s v="Kč bez DPH/m2/den"/>
    <n v="20.14"/>
    <m/>
    <n v="0"/>
  </r>
  <r>
    <s v="HT020"/>
    <x v="19"/>
    <x v="22"/>
    <s v="Čedičová dlažba                                                                                                                           "/>
    <s v="denně"/>
    <s v="Kč bez DPH/m2/den"/>
    <n v="35.53"/>
    <m/>
    <n v="0"/>
  </r>
  <r>
    <s v="HT021"/>
    <x v="20"/>
    <x v="23"/>
    <s v="Podlaha prohlubně výtahu – Bezprašný nátěr                                                      "/>
    <s v="denně"/>
    <s v="Kč bez DPH/m2/den"/>
    <n v="4.5"/>
    <m/>
    <n v="0"/>
  </r>
  <r>
    <s v="HT101 "/>
    <x v="21"/>
    <x v="24"/>
    <s v="Čedičová dlažba                                                                                                         "/>
    <s v="denně"/>
    <s v="Kč bez DPH/m2/den"/>
    <n v="9.7100000000000009"/>
    <m/>
    <n v="0"/>
  </r>
  <r>
    <s v="HT 102"/>
    <x v="22"/>
    <x v="25"/>
    <s v="PVC – antistatické                                                                                                     "/>
    <s v="denně"/>
    <s v="Kč bez DPH/m2/den"/>
    <n v="18.05"/>
    <m/>
    <n v="0"/>
  </r>
  <r>
    <s v="HT103"/>
    <x v="22"/>
    <x v="26"/>
    <s v="PVC – antistatické                        "/>
    <s v="denně"/>
    <s v="Kč bez DPH/m2/den"/>
    <n v="11.43"/>
    <m/>
    <n v="0"/>
  </r>
  <r>
    <s v="HT104 "/>
    <x v="23"/>
    <x v="27"/>
    <s v="PVC – zátěžové                         "/>
    <s v="denně"/>
    <s v="Kč bez DPH/m2/den"/>
    <n v="5.05"/>
    <m/>
    <n v="0"/>
  </r>
  <r>
    <s v="HT105 "/>
    <x v="24"/>
    <x v="28"/>
    <s v="PVC – zátěžové                              "/>
    <s v="denně"/>
    <s v="Kč bez DPH/m2/den"/>
    <n v="26.83"/>
    <m/>
    <n v="0"/>
  </r>
  <r>
    <s v="HT106a"/>
    <x v="25"/>
    <x v="29"/>
    <s v="PVC – antistatické                      "/>
    <s v="denně"/>
    <s v="Kč bez DPH/m2/den"/>
    <n v="6.18"/>
    <m/>
    <n v="0"/>
  </r>
  <r>
    <s v="HT106b"/>
    <x v="25"/>
    <x v="30"/>
    <s v="PVC – antistatické                  "/>
    <s v="denně"/>
    <s v="Kč bez DPH/m2/den"/>
    <n v="30.09"/>
    <m/>
    <n v="0"/>
  </r>
  <r>
    <s v="HT107a"/>
    <x v="26"/>
    <x v="31"/>
    <s v="Čedičová dlažba                           "/>
    <s v="denně"/>
    <s v="Kč bez DPH/m2/den"/>
    <n v="24.77"/>
    <m/>
    <n v="0"/>
  </r>
  <r>
    <s v="HT107b"/>
    <x v="26"/>
    <x v="32"/>
    <s v="PVC – antistatické                                 "/>
    <s v="denně"/>
    <s v="Kč bez DPH/m2/den"/>
    <n v="19.350000000000001"/>
    <m/>
    <n v="0"/>
  </r>
  <r>
    <s v="HT108 "/>
    <x v="27"/>
    <x v="33"/>
    <s v="Čedičová dlažba                    "/>
    <s v="denně"/>
    <s v="Kč bez DPH/m2/den"/>
    <n v="5.94"/>
    <m/>
    <n v="0"/>
  </r>
  <r>
    <s v="HT109a"/>
    <x v="28"/>
    <x v="34"/>
    <s v="Čedičová dlažba – antistatická          "/>
    <s v="denně"/>
    <s v="Kč bez DPH/m2/den"/>
    <n v="8.69"/>
    <m/>
    <n v="0"/>
  </r>
  <r>
    <s v="HT109b"/>
    <x v="28"/>
    <x v="35"/>
    <s v="Čedičová dlažba – antistatická            "/>
    <s v="denně"/>
    <s v="Kč bez DPH/m2/den"/>
    <n v="14.56"/>
    <m/>
    <n v="0"/>
  </r>
  <r>
    <s v="HT 110"/>
    <x v="29"/>
    <x v="36"/>
    <s v="Čedičová dlažba                          "/>
    <s v="denně"/>
    <s v="Kč bez DPH/m2/den"/>
    <n v="4.93"/>
    <m/>
    <n v="0"/>
  </r>
  <r>
    <s v="HT 111"/>
    <x v="30"/>
    <x v="37"/>
    <s v="Čedičová dlažba – gula       "/>
    <s v="denně"/>
    <s v="Kč bez DPH/m2/den"/>
    <n v="15.47"/>
    <m/>
    <n v="0"/>
  </r>
  <r>
    <s v="HT 112"/>
    <x v="31"/>
    <x v="38"/>
    <s v="Čedičová dlažba – gula            "/>
    <s v="bez úklidu"/>
    <s v=" ---"/>
    <n v="0"/>
    <s v=" ---"/>
    <s v=" ---"/>
  </r>
  <r>
    <s v="HT 113"/>
    <x v="32"/>
    <x v="39"/>
    <s v="Čedičová dlažba – gula    "/>
    <s v="bez úklidu"/>
    <s v=" ---"/>
    <n v="0"/>
    <s v=" ---"/>
    <s v=" ---"/>
  </r>
  <r>
    <s v="HT114 "/>
    <x v="33"/>
    <x v="40"/>
    <s v="Čedičová dlažba         "/>
    <s v="denně"/>
    <s v="Kč bez DPH/m2/den"/>
    <n v="54.46"/>
    <m/>
    <n v="0"/>
  </r>
  <r>
    <s v="HT115 "/>
    <x v="34"/>
    <x v="41"/>
    <s v="Čedičová dlažba                    "/>
    <s v="denně"/>
    <s v="Kč bez DPH/m2/den"/>
    <n v="70.55"/>
    <m/>
    <n v="0"/>
  </r>
  <r>
    <s v="HT116 "/>
    <x v="35"/>
    <x v="42"/>
    <s v="Čedičová dlažba                 "/>
    <s v="denně"/>
    <s v="Kč bez DPH/m2/den"/>
    <n v="33.35"/>
    <m/>
    <n v="0"/>
  </r>
  <r>
    <s v="HT117 "/>
    <x v="36"/>
    <x v="43"/>
    <s v="Čedičová dlažba – gula     "/>
    <s v="denně"/>
    <s v="Kč bez DPH/m2/den"/>
    <n v="73.66"/>
    <m/>
    <n v="0"/>
  </r>
  <r>
    <s v="HT118 "/>
    <x v="13"/>
    <x v="44"/>
    <s v="Čedičová dlažba                    "/>
    <s v="denně"/>
    <s v="Kč bez DPH/m2/den"/>
    <n v="4.07"/>
    <m/>
    <n v="0"/>
  </r>
  <r>
    <s v="HT119 "/>
    <x v="14"/>
    <x v="15"/>
    <s v="Čedičová dlažba                                                                                                                                                                                    "/>
    <s v="denně"/>
    <s v="Kč bez DPH/m2/den"/>
    <n v="2.17"/>
    <m/>
    <n v="0"/>
  </r>
  <r>
    <s v="HT120 "/>
    <x v="15"/>
    <x v="45"/>
    <s v="Čedičová dlažba                                                                                                                                                                                  "/>
    <s v="denně"/>
    <s v="Kč bez DPH/m2/den"/>
    <n v="10.69"/>
    <m/>
    <n v="0"/>
  </r>
  <r>
    <s v="HT121 "/>
    <x v="16"/>
    <x v="46"/>
    <s v="Čedičová dlažba                                                                                                                                                                                   "/>
    <s v="denně"/>
    <s v="Kč bez DPH/m2/den"/>
    <n v="7.1"/>
    <m/>
    <n v="0"/>
  </r>
  <r>
    <s v="HT122"/>
    <x v="19"/>
    <x v="20"/>
    <s v="Čedičová dlažba                                                                                                                                                                                     "/>
    <s v="denně"/>
    <s v="Kč bez DPH/m2/den"/>
    <n v="12.83"/>
    <m/>
    <n v="0"/>
  </r>
  <r>
    <s v="HT123"/>
    <x v="19"/>
    <x v="47"/>
    <s v="Čedičová dlažba                        "/>
    <s v="denně"/>
    <s v="Kč bez DPH/m2/den"/>
    <n v="26.22"/>
    <m/>
    <n v="0"/>
  </r>
  <r>
    <s v="HT124"/>
    <x v="19"/>
    <x v="48"/>
    <s v="Čedičová dlažba                   "/>
    <s v="denně"/>
    <s v="Kč bez DPH/m2/den"/>
    <n v="29.88"/>
    <m/>
    <n v="0"/>
  </r>
  <r>
    <s v="HT125"/>
    <x v="18"/>
    <x v="49"/>
    <s v="Čedičová dlažba                              "/>
    <s v="denně"/>
    <s v="Kč bez DPH/m2/den"/>
    <n v="48.21"/>
    <m/>
    <n v="0"/>
  </r>
  <r>
    <s v="HT126"/>
    <x v="20"/>
    <x v="23"/>
    <m/>
    <s v="denně"/>
    <s v="Kč bez DPH/m2/den"/>
    <n v="4.5"/>
    <m/>
    <n v="0"/>
  </r>
</pivotCacheRecords>
</file>

<file path=xl/pivotCache/pivotCacheRecords31.xml><?xml version="1.0" encoding="utf-8"?>
<pivotCacheRecords xmlns="http://schemas.openxmlformats.org/spreadsheetml/2006/main" xmlns:r="http://schemas.openxmlformats.org/officeDocument/2006/relationships" count="234">
  <r>
    <x v="0"/>
    <s v="Kč bez DPH/m2/den"/>
    <n v="15.63"/>
    <m/>
    <m/>
    <s v="1pp"/>
  </r>
  <r>
    <x v="1"/>
    <s v="Kč bez DPH/m2/den"/>
    <n v="5.47"/>
    <m/>
    <m/>
    <s v="1pp"/>
  </r>
  <r>
    <x v="2"/>
    <s v="Kč bez DPH/m2/den"/>
    <n v="39.83"/>
    <m/>
    <m/>
    <s v="1pp"/>
  </r>
  <r>
    <x v="3"/>
    <s v="Kč bez DPH/m2/den"/>
    <n v="15.3"/>
    <m/>
    <m/>
    <s v="1pp"/>
  </r>
  <r>
    <x v="4"/>
    <s v="Kč bez DPH/m2/den"/>
    <n v="237.31"/>
    <m/>
    <m/>
    <s v="1pp"/>
  </r>
  <r>
    <x v="5"/>
    <s v="Kč bez DPH/m2/den"/>
    <n v="51.45"/>
    <m/>
    <m/>
    <s v="1pp"/>
  </r>
  <r>
    <x v="6"/>
    <s v="Kč bez DPH/m2/den"/>
    <n v="606.16"/>
    <m/>
    <m/>
    <s v="1pp"/>
  </r>
  <r>
    <x v="7"/>
    <s v="Kč bez DPH/m2/den"/>
    <n v="14.2"/>
    <m/>
    <m/>
    <s v="1pp"/>
  </r>
  <r>
    <x v="8"/>
    <s v="Kč bez DPH/m2/den"/>
    <n v="6.53"/>
    <m/>
    <m/>
    <s v="1pp"/>
  </r>
  <r>
    <x v="9"/>
    <s v="Kč bez DPH/m2/den"/>
    <n v="15.65"/>
    <m/>
    <m/>
    <s v="1pp"/>
  </r>
  <r>
    <x v="10"/>
    <s v="Kč bez DPH/m2/den"/>
    <n v="29.94"/>
    <m/>
    <m/>
    <s v="1pp"/>
  </r>
  <r>
    <x v="11"/>
    <s v="Kč bez DPH/m2/den"/>
    <n v="2.74"/>
    <m/>
    <m/>
    <s v="1pp"/>
  </r>
  <r>
    <x v="12"/>
    <s v="Kč bez DPH/m2/den"/>
    <n v="63.050000000000004"/>
    <m/>
    <m/>
    <s v="1pp"/>
  </r>
  <r>
    <x v="13"/>
    <s v="Kč bez DPH/m2/den"/>
    <n v="16.3"/>
    <m/>
    <m/>
    <s v="1pp"/>
  </r>
  <r>
    <x v="14"/>
    <s v="Kč bez DPH/m2/den"/>
    <n v="23.53"/>
    <m/>
    <m/>
    <s v="1pp"/>
  </r>
  <r>
    <x v="15"/>
    <s v="Kč bez DPH/m2/den"/>
    <n v="10.05"/>
    <m/>
    <m/>
    <s v="1pp"/>
  </r>
  <r>
    <x v="16"/>
    <s v="Kč bez DPH/m2/den"/>
    <n v="12.65"/>
    <m/>
    <m/>
    <s v="1pp"/>
  </r>
  <r>
    <x v="17"/>
    <s v="Kč bez DPH/m2/den"/>
    <n v="49.73"/>
    <m/>
    <m/>
    <s v="1pp"/>
  </r>
  <r>
    <x v="18"/>
    <s v="Kč bez DPH/m2/den"/>
    <n v="9.51"/>
    <m/>
    <m/>
    <s v="1pp"/>
  </r>
  <r>
    <x v="19"/>
    <s v="Kč bez DPH/m2/den"/>
    <n v="4.06"/>
    <m/>
    <m/>
    <s v="1pp"/>
  </r>
  <r>
    <x v="20"/>
    <s v="Kč bez DPH/m2/den"/>
    <n v="4.07"/>
    <m/>
    <m/>
    <s v="1pp"/>
  </r>
  <r>
    <x v="21"/>
    <s v="Kč bez DPH/m2/den"/>
    <n v="10.08"/>
    <m/>
    <m/>
    <s v="1pp"/>
  </r>
  <r>
    <x v="22"/>
    <s v="Kč bez DPH/m2/den"/>
    <n v="2.28"/>
    <m/>
    <m/>
    <s v="1pp"/>
  </r>
  <r>
    <x v="23"/>
    <s v="Kč bez DPH/m2/den"/>
    <n v="5.36"/>
    <m/>
    <m/>
    <s v="1pp"/>
  </r>
  <r>
    <x v="24"/>
    <s v="Kč bez DPH/m2/den"/>
    <n v="6.26"/>
    <m/>
    <m/>
    <s v="1pp"/>
  </r>
  <r>
    <x v="25"/>
    <s v="Kč bez DPH/m2/den"/>
    <n v="7.25"/>
    <m/>
    <m/>
    <s v="1pp"/>
  </r>
  <r>
    <x v="26"/>
    <s v="Kč bez DPH/m2/den"/>
    <n v="5.45"/>
    <m/>
    <m/>
    <s v="1pp"/>
  </r>
  <r>
    <x v="27"/>
    <s v="Kč bez DPH/m2/den"/>
    <n v="33.13"/>
    <m/>
    <m/>
    <s v="1pp"/>
  </r>
  <r>
    <x v="4"/>
    <s v="Kč bez DPH/m2/den"/>
    <n v="12.6"/>
    <m/>
    <m/>
    <s v="1np"/>
  </r>
  <r>
    <x v="28"/>
    <s v="Kč bez DPH/m2/den"/>
    <n v="184.1"/>
    <m/>
    <m/>
    <s v="1np"/>
  </r>
  <r>
    <x v="29"/>
    <s v="Kč bez DPH/m2/den"/>
    <n v="1.6"/>
    <m/>
    <m/>
    <s v="1np"/>
  </r>
  <r>
    <x v="5"/>
    <s v="Kč bez DPH/m2/den"/>
    <n v="647.5999999999999"/>
    <m/>
    <m/>
    <s v="1np"/>
  </r>
  <r>
    <x v="30"/>
    <s v="Kč bez DPH/m2/den"/>
    <n v="20.4"/>
    <m/>
    <m/>
    <s v="1np"/>
  </r>
  <r>
    <x v="31"/>
    <s v="Kč bez DPH/m2/den"/>
    <n v="0"/>
    <m/>
    <m/>
    <s v="1np"/>
  </r>
  <r>
    <x v="32"/>
    <s v="Kč bez DPH/m2/den"/>
    <n v="65.3"/>
    <m/>
    <m/>
    <s v="1np"/>
  </r>
  <r>
    <x v="33"/>
    <s v="Kč bez DPH/m2/den"/>
    <n v="27.26"/>
    <m/>
    <m/>
    <s v="1np"/>
  </r>
  <r>
    <x v="34"/>
    <s v="Kč bez DPH/m2/den"/>
    <n v="0"/>
    <m/>
    <m/>
    <s v="1np"/>
  </r>
  <r>
    <x v="35"/>
    <s v="Kč bez DPH/m2/den"/>
    <n v="19.3"/>
    <m/>
    <m/>
    <s v="1np"/>
  </r>
  <r>
    <x v="17"/>
    <s v="Kč bez DPH/m2/den"/>
    <n v="107.2"/>
    <m/>
    <m/>
    <s v="1np"/>
  </r>
  <r>
    <x v="36"/>
    <s v="Kč bez DPH/m2/den"/>
    <n v="6.4"/>
    <m/>
    <m/>
    <s v="1np"/>
  </r>
  <r>
    <x v="37"/>
    <s v="Kč bez DPH/m2/den"/>
    <n v="7.4"/>
    <m/>
    <m/>
    <s v="1np"/>
  </r>
  <r>
    <x v="38"/>
    <s v="Kč bez DPH/m2/den"/>
    <n v="8.8"/>
    <m/>
    <m/>
    <s v="1np"/>
  </r>
  <r>
    <x v="39"/>
    <s v="Kč bez DPH/m2/den"/>
    <n v="14.4"/>
    <m/>
    <m/>
    <s v="1np"/>
  </r>
  <r>
    <x v="40"/>
    <s v="Kč bez DPH/m2/den"/>
    <n v="112.5"/>
    <m/>
    <m/>
    <s v="1np"/>
  </r>
  <r>
    <x v="21"/>
    <s v="Kč bez DPH/m2/den"/>
    <n v="10.1"/>
    <m/>
    <m/>
    <s v="1np"/>
  </r>
  <r>
    <x v="22"/>
    <s v="Kč bez DPH/m2/den"/>
    <n v="23.1"/>
    <m/>
    <m/>
    <s v="1np"/>
  </r>
  <r>
    <x v="25"/>
    <s v="Kč bez DPH/m2/den"/>
    <n v="5.4"/>
    <m/>
    <m/>
    <s v="1np"/>
  </r>
  <r>
    <x v="26"/>
    <s v="Kč bez DPH/m2/den"/>
    <n v="6"/>
    <m/>
    <m/>
    <s v="1np"/>
  </r>
  <r>
    <x v="41"/>
    <s v="Kč bez DPH/m2/den"/>
    <n v="32.1"/>
    <m/>
    <m/>
    <s v="1np"/>
  </r>
  <r>
    <x v="42"/>
    <s v="Kč bez DPH/m2/den"/>
    <n v="138.3"/>
    <m/>
    <m/>
    <s v="1np"/>
  </r>
  <r>
    <x v="4"/>
    <s v="Kč bez DPH/m2/den"/>
    <n v="257.00000000000006"/>
    <m/>
    <m/>
    <s v="2np"/>
  </r>
  <r>
    <x v="29"/>
    <s v="Kč bez DPH/m2/den"/>
    <n v="0.74"/>
    <m/>
    <m/>
    <s v="2np"/>
  </r>
  <r>
    <x v="5"/>
    <s v="Kč bez DPH/m2/den"/>
    <n v="733.4999999999999"/>
    <m/>
    <m/>
    <s v="2np"/>
  </r>
  <r>
    <x v="6"/>
    <s v="Kč bez DPH/m2/den"/>
    <n v="29.700000000000003"/>
    <m/>
    <m/>
    <s v="2np"/>
  </r>
  <r>
    <x v="43"/>
    <s v="Kč bez DPH/m2/den"/>
    <n v="7.2"/>
    <m/>
    <m/>
    <s v="2np"/>
  </r>
  <r>
    <x v="31"/>
    <s v="Kč bez DPH/m2/den"/>
    <n v="0"/>
    <m/>
    <m/>
    <s v="2np"/>
  </r>
  <r>
    <x v="44"/>
    <s v="Kč bez DPH/m2/den"/>
    <n v="78.5"/>
    <m/>
    <m/>
    <s v="2np"/>
  </r>
  <r>
    <x v="32"/>
    <s v="Kč bez DPH/m2/den"/>
    <n v="75.3"/>
    <m/>
    <m/>
    <s v="2np"/>
  </r>
  <r>
    <x v="10"/>
    <s v="Kč bez DPH/m2/den"/>
    <n v="3.6"/>
    <m/>
    <m/>
    <s v="2np"/>
  </r>
  <r>
    <x v="17"/>
    <s v="Kč bez DPH/m2/den"/>
    <n v="166.3"/>
    <m/>
    <m/>
    <s v="2np"/>
  </r>
  <r>
    <x v="36"/>
    <s v="Kč bez DPH/m2/den"/>
    <n v="6.5"/>
    <m/>
    <m/>
    <s v="2np"/>
  </r>
  <r>
    <x v="37"/>
    <s v="Kč bez DPH/m2/den"/>
    <n v="7.4"/>
    <m/>
    <m/>
    <s v="2np"/>
  </r>
  <r>
    <x v="38"/>
    <s v="Kč bez DPH/m2/den"/>
    <n v="8.8"/>
    <m/>
    <m/>
    <s v="2np"/>
  </r>
  <r>
    <x v="21"/>
    <s v="Kč bez DPH/m2/den"/>
    <n v="10.1"/>
    <m/>
    <m/>
    <s v="2np"/>
  </r>
  <r>
    <x v="22"/>
    <s v="Kč bez DPH/m2/den"/>
    <n v="23"/>
    <m/>
    <m/>
    <s v="2np"/>
  </r>
  <r>
    <x v="25"/>
    <s v="Kč bez DPH/m2/den"/>
    <n v="5.4"/>
    <m/>
    <m/>
    <s v="2np"/>
  </r>
  <r>
    <x v="26"/>
    <s v="Kč bez DPH/m2/den"/>
    <n v="5.7"/>
    <m/>
    <m/>
    <s v="2np"/>
  </r>
  <r>
    <x v="4"/>
    <s v="Kč bez DPH/m2/den"/>
    <n v="260.4"/>
    <m/>
    <m/>
    <s v="3np"/>
  </r>
  <r>
    <x v="29"/>
    <s v="Kč bez DPH/m2/den"/>
    <n v="1.7000000000000002"/>
    <m/>
    <m/>
    <s v="3np"/>
  </r>
  <r>
    <x v="45"/>
    <s v="Kč bez DPH/m2/den"/>
    <n v="15.2"/>
    <m/>
    <m/>
    <s v="3np"/>
  </r>
  <r>
    <x v="5"/>
    <s v="Kč bez DPH/m2/den"/>
    <n v="714.21"/>
    <m/>
    <m/>
    <s v="3np"/>
  </r>
  <r>
    <x v="6"/>
    <s v="Kč bez DPH/m2/den"/>
    <n v="42.3"/>
    <m/>
    <m/>
    <s v="3np"/>
  </r>
  <r>
    <x v="31"/>
    <s v="Kč bez DPH/m2/den"/>
    <n v="0"/>
    <m/>
    <m/>
    <s v="3np"/>
  </r>
  <r>
    <x v="44"/>
    <s v="Kč bez DPH/m2/den"/>
    <n v="77.7"/>
    <m/>
    <m/>
    <s v="3np"/>
  </r>
  <r>
    <x v="32"/>
    <s v="Kč bez DPH/m2/den"/>
    <n v="71.2"/>
    <m/>
    <m/>
    <s v="3np"/>
  </r>
  <r>
    <x v="46"/>
    <s v="Kč bez DPH/m2/den"/>
    <n v="0"/>
    <m/>
    <m/>
    <s v="3np"/>
  </r>
  <r>
    <x v="17"/>
    <s v="Kč bez DPH/m2/den"/>
    <n v="165.9"/>
    <m/>
    <m/>
    <s v="3np"/>
  </r>
  <r>
    <x v="36"/>
    <s v="Kč bez DPH/m2/den"/>
    <n v="4.1"/>
    <m/>
    <m/>
    <s v="3np"/>
  </r>
  <r>
    <x v="37"/>
    <s v="Kč bez DPH/m2/den"/>
    <n v="7.4"/>
    <m/>
    <m/>
    <s v="3np"/>
  </r>
  <r>
    <x v="38"/>
    <s v="Kč bez DPH/m2/den"/>
    <n v="8.8"/>
    <m/>
    <m/>
    <s v="3np"/>
  </r>
  <r>
    <x v="21"/>
    <s v="Kč bez DPH/m2/den"/>
    <n v="10.1"/>
    <m/>
    <m/>
    <s v="3np"/>
  </r>
  <r>
    <x v="22"/>
    <s v="Kč bez DPH/m2/den"/>
    <n v="35.8"/>
    <m/>
    <m/>
    <s v="3np"/>
  </r>
  <r>
    <x v="4"/>
    <s v="Kč bez DPH/m2/den"/>
    <n v="36.699999999999996"/>
    <m/>
    <m/>
    <s v="4np"/>
  </r>
  <r>
    <x v="5"/>
    <s v="Kč bez DPH/m2/den"/>
    <n v="76.5"/>
    <m/>
    <m/>
    <s v="4np"/>
  </r>
  <r>
    <x v="47"/>
    <s v="Kč bez DPH/m2/den"/>
    <n v="148.8"/>
    <m/>
    <m/>
    <s v="4np"/>
  </r>
  <r>
    <x v="48"/>
    <s v="Kč bez DPH/m2/den"/>
    <n v="12.4"/>
    <m/>
    <m/>
    <s v="4np"/>
  </r>
  <r>
    <x v="32"/>
    <s v="Kč bez DPH/m2/den"/>
    <n v="43.3"/>
    <m/>
    <m/>
    <s v="4np"/>
  </r>
  <r>
    <x v="10"/>
    <s v="Kč bez DPH/m2/den"/>
    <n v="1.8"/>
    <m/>
    <m/>
    <s v="4np"/>
  </r>
  <r>
    <x v="49"/>
    <s v="Kč bez DPH/m2/den"/>
    <n v="30.4"/>
    <m/>
    <m/>
    <s v="4np"/>
  </r>
  <r>
    <x v="50"/>
    <s v="Kč bez DPH/m2/den"/>
    <n v="7.5"/>
    <m/>
    <m/>
    <s v="4np"/>
  </r>
  <r>
    <x v="51"/>
    <s v="Kč bez DPH/m2/den"/>
    <n v="1438.5"/>
    <m/>
    <m/>
    <s v="DP1pp_B"/>
  </r>
  <r>
    <x v="52"/>
    <s v="Kč bez DPH/m2/den"/>
    <n v="240.28"/>
    <m/>
    <m/>
    <s v="DP1np_a"/>
  </r>
  <r>
    <x v="53"/>
    <s v="Kč bez DPH/m2/den"/>
    <n v="21.75"/>
    <m/>
    <m/>
    <s v="DP1np_a"/>
  </r>
  <r>
    <x v="54"/>
    <s v="Kč bez DPH/m2/den"/>
    <n v="44.33"/>
    <m/>
    <m/>
    <s v="DP1np_a"/>
  </r>
  <r>
    <x v="55"/>
    <s v="Kč bez DPH/m2/den"/>
    <n v="19.06"/>
    <m/>
    <m/>
    <s v="DP1np_b"/>
  </r>
  <r>
    <x v="4"/>
    <s v="Kč bez DPH/m2/den"/>
    <n v="9.18"/>
    <m/>
    <m/>
    <s v="DP1np_b"/>
  </r>
  <r>
    <x v="56"/>
    <s v="Kč bez DPH/m2/den"/>
    <n v="9.57"/>
    <m/>
    <m/>
    <s v="DP1np_b"/>
  </r>
  <r>
    <x v="57"/>
    <s v="Kč bez DPH/m2/den"/>
    <n v="16.26"/>
    <m/>
    <m/>
    <s v="DP1np_b"/>
  </r>
  <r>
    <x v="58"/>
    <s v="Kč bez DPH/m2/den"/>
    <n v="17.92"/>
    <m/>
    <m/>
    <s v="DP1np_b"/>
  </r>
  <r>
    <x v="10"/>
    <s v="Kč bez DPH/m2/den"/>
    <n v="6.14"/>
    <m/>
    <m/>
    <s v="DP1np_b"/>
  </r>
  <r>
    <x v="59"/>
    <s v="Kč bez DPH/m2/den"/>
    <n v="31.63"/>
    <m/>
    <m/>
    <s v="DP1np_b"/>
  </r>
  <r>
    <x v="60"/>
    <s v="Kč bez DPH/m2/den"/>
    <n v="570.34"/>
    <m/>
    <m/>
    <s v="DP1np_b"/>
  </r>
  <r>
    <x v="18"/>
    <s v="Kč bez DPH/m2/den"/>
    <n v="7.15"/>
    <m/>
    <m/>
    <s v="DP1np_b"/>
  </r>
  <r>
    <x v="61"/>
    <s v="Kč bez DPH/m2/den"/>
    <n v="16.38"/>
    <m/>
    <m/>
    <s v="DP1np_b"/>
  </r>
  <r>
    <x v="40"/>
    <s v="Kč bez DPH/m2/den"/>
    <n v="26.03"/>
    <m/>
    <m/>
    <s v="DP1np_b"/>
  </r>
  <r>
    <x v="21"/>
    <s v="Kč bez DPH/m2/den"/>
    <n v="4.14"/>
    <m/>
    <m/>
    <s v="DP1np_b"/>
  </r>
  <r>
    <x v="62"/>
    <s v="Kč bez DPH/m2/den"/>
    <n v="4.81"/>
    <m/>
    <m/>
    <s v="DP1np_b"/>
  </r>
  <r>
    <x v="63"/>
    <s v="Kč bez DPH/m2/den"/>
    <n v="30.79"/>
    <m/>
    <m/>
    <s v="DP1np_b"/>
  </r>
  <r>
    <x v="64"/>
    <s v="Kč bez DPH/m2/den"/>
    <n v="4.85"/>
    <m/>
    <m/>
    <s v="DP1np_b"/>
  </r>
  <r>
    <x v="65"/>
    <s v="Kč bez DPH/m2/den"/>
    <n v="24.44"/>
    <m/>
    <m/>
    <s v="DP1np_b"/>
  </r>
  <r>
    <x v="66"/>
    <s v="Kč bez DPH/m2/den"/>
    <n v="13.95"/>
    <m/>
    <m/>
    <s v="DP1np_b"/>
  </r>
  <r>
    <x v="67"/>
    <s v="Kč bez DPH/m2/den"/>
    <n v="8.49"/>
    <m/>
    <m/>
    <s v="DP1np_c"/>
  </r>
  <r>
    <x v="68"/>
    <s v="Kč bez DPH/m2/den"/>
    <n v="15.96"/>
    <m/>
    <m/>
    <s v="DP1np_c"/>
  </r>
  <r>
    <x v="69"/>
    <s v="Kč bez DPH/m2/den"/>
    <n v="3.57"/>
    <m/>
    <m/>
    <s v="DP1np_c"/>
  </r>
  <r>
    <x v="17"/>
    <s v="Kč bez DPH/m2/den"/>
    <n v="142.68"/>
    <m/>
    <m/>
    <s v="DP1np_c"/>
  </r>
  <r>
    <x v="70"/>
    <s v="Kč bez DPH/m2/den"/>
    <n v="33.34"/>
    <m/>
    <m/>
    <s v="DP1np_c"/>
  </r>
  <r>
    <x v="40"/>
    <s v="Kč bez DPH/m2/den"/>
    <n v="84.75"/>
    <m/>
    <m/>
    <s v="DP1np_c"/>
  </r>
  <r>
    <x v="71"/>
    <s v="Kč bez DPH/m2/den"/>
    <n v="17.14"/>
    <m/>
    <m/>
    <s v="DP2np_b"/>
  </r>
  <r>
    <x v="4"/>
    <s v="Kč bez DPH/m2/den"/>
    <n v="84.88"/>
    <m/>
    <m/>
    <s v="DP2np_b"/>
  </r>
  <r>
    <x v="72"/>
    <s v="Kč bez DPH/m2/den"/>
    <n v="17.55"/>
    <m/>
    <m/>
    <s v="DP2np_b"/>
  </r>
  <r>
    <x v="73"/>
    <s v="Kč bez DPH/m2/den"/>
    <n v="31.51"/>
    <m/>
    <m/>
    <s v="DP2np_b"/>
  </r>
  <r>
    <x v="6"/>
    <s v="Kč bez DPH/m2/den"/>
    <n v="105.62"/>
    <m/>
    <m/>
    <s v="DP2np_b"/>
  </r>
  <r>
    <x v="74"/>
    <s v="Kč bez DPH/m2/den"/>
    <n v="36.63"/>
    <m/>
    <m/>
    <s v="DP2np_b"/>
  </r>
  <r>
    <x v="56"/>
    <s v="Kč bez DPH/m2/den"/>
    <n v="9.57"/>
    <m/>
    <m/>
    <s v="DP2np_b"/>
  </r>
  <r>
    <x v="75"/>
    <s v="Kč bez DPH/m2/den"/>
    <n v="35.56"/>
    <m/>
    <m/>
    <s v="DP2np_b"/>
  </r>
  <r>
    <x v="76"/>
    <s v="Kč bez DPH/m2/den"/>
    <n v="172.37"/>
    <m/>
    <m/>
    <s v="DP2np_b"/>
  </r>
  <r>
    <x v="58"/>
    <s v="Kč bez DPH/m2/den"/>
    <n v="25.68"/>
    <m/>
    <m/>
    <s v="DP2np_b"/>
  </r>
  <r>
    <x v="77"/>
    <s v="Kč bez DPH/m2/den"/>
    <n v="36.63"/>
    <m/>
    <m/>
    <s v="DP2np_b"/>
  </r>
  <r>
    <x v="78"/>
    <s v="Kč bez DPH/m2/den"/>
    <n v="71.45"/>
    <m/>
    <m/>
    <s v="DP2np_b"/>
  </r>
  <r>
    <x v="79"/>
    <s v="Kč bez DPH/m2/den"/>
    <n v="16.68"/>
    <m/>
    <m/>
    <s v="DP2np_b"/>
  </r>
  <r>
    <x v="80"/>
    <s v="Kč bez DPH/m2/den"/>
    <n v="5.42"/>
    <m/>
    <m/>
    <s v="DP2np_b"/>
  </r>
  <r>
    <x v="69"/>
    <s v="Kč bez DPH/m2/den"/>
    <n v="30.240000000000002"/>
    <m/>
    <m/>
    <s v="DP2np_b"/>
  </r>
  <r>
    <x v="81"/>
    <s v="Kč bez DPH/m2/den"/>
    <n v="17.91"/>
    <m/>
    <m/>
    <s v="DP2np_b"/>
  </r>
  <r>
    <x v="18"/>
    <s v="Kč bez DPH/m2/den"/>
    <n v="2.87"/>
    <m/>
    <m/>
    <s v="DP2np_b"/>
  </r>
  <r>
    <x v="82"/>
    <s v="Kč bez DPH/m2/den"/>
    <n v="10.64"/>
    <m/>
    <m/>
    <s v="DP2np_b"/>
  </r>
  <r>
    <x v="83"/>
    <s v="Kč bez DPH/m2/den"/>
    <n v="4.97"/>
    <m/>
    <m/>
    <s v="DP2np_b"/>
  </r>
  <r>
    <x v="61"/>
    <s v="Kč bez DPH/m2/den"/>
    <n v="16.38"/>
    <m/>
    <m/>
    <s v="DP2np_b"/>
  </r>
  <r>
    <x v="21"/>
    <s v="Kč bez DPH/m2/den"/>
    <n v="4.14"/>
    <m/>
    <m/>
    <s v="DP2np_b"/>
  </r>
  <r>
    <x v="63"/>
    <s v="Kč bez DPH/m2/den"/>
    <n v="17.6"/>
    <m/>
    <m/>
    <s v="DP2np_b"/>
  </r>
  <r>
    <x v="84"/>
    <s v="Kč bez DPH/m2/den"/>
    <n v="8.39"/>
    <m/>
    <m/>
    <s v="DP2np_b"/>
  </r>
  <r>
    <x v="85"/>
    <s v="Kč bez DPH/m2/den"/>
    <n v="90.84"/>
    <m/>
    <m/>
    <s v="DP2np_c"/>
  </r>
  <r>
    <x v="44"/>
    <s v="Kč bez DPH/m2/den"/>
    <n v="167.61"/>
    <m/>
    <m/>
    <s v="DP2np_c"/>
  </r>
  <r>
    <x v="58"/>
    <s v="Kč bez DPH/m2/den"/>
    <n v="16.08"/>
    <m/>
    <m/>
    <s v="DP2np_c"/>
  </r>
  <r>
    <x v="4"/>
    <s v="Kč bez DPH/m2/den"/>
    <n v="75.43"/>
    <m/>
    <m/>
    <s v="DP3np_b"/>
  </r>
  <r>
    <x v="86"/>
    <s v="Kč bez DPH/m2/den"/>
    <n v="35.83"/>
    <m/>
    <m/>
    <s v="DP3np_b"/>
  </r>
  <r>
    <x v="87"/>
    <s v="Kč bez DPH/m2/den"/>
    <n v="36.42"/>
    <m/>
    <m/>
    <s v="DP3np_b"/>
  </r>
  <r>
    <x v="30"/>
    <s v="Kč bez DPH/m2/den"/>
    <n v="5.6"/>
    <m/>
    <m/>
    <s v="DP3np_b"/>
  </r>
  <r>
    <x v="6"/>
    <s v="Kč bez DPH/m2/den"/>
    <n v="375.31999999999994"/>
    <m/>
    <m/>
    <s v="DP3np_b"/>
  </r>
  <r>
    <x v="56"/>
    <s v="Kč bez DPH/m2/den"/>
    <n v="9.57"/>
    <m/>
    <m/>
    <s v="DP3np_b"/>
  </r>
  <r>
    <x v="88"/>
    <s v="Kč bez DPH/m2/den"/>
    <n v="17.11"/>
    <m/>
    <m/>
    <s v="DP3np_b"/>
  </r>
  <r>
    <x v="89"/>
    <s v="Kč bez DPH/m2/den"/>
    <n v="20.17"/>
    <m/>
    <m/>
    <s v="DP3np_b"/>
  </r>
  <r>
    <x v="90"/>
    <s v="Kč bez DPH/m2/den"/>
    <n v="25.68"/>
    <m/>
    <m/>
    <s v="DP3np_b"/>
  </r>
  <r>
    <x v="10"/>
    <s v="Kč bez DPH/m2/den"/>
    <n v="5.43"/>
    <m/>
    <m/>
    <s v="DP3np_b"/>
  </r>
  <r>
    <x v="91"/>
    <s v="Kč bez DPH/m2/den"/>
    <n v="52.29"/>
    <m/>
    <m/>
    <s v="DP3np_b"/>
  </r>
  <r>
    <x v="92"/>
    <s v="Kč bez DPH/m2/den"/>
    <n v="36.63"/>
    <m/>
    <m/>
    <s v="DP3np_b"/>
  </r>
  <r>
    <x v="93"/>
    <s v="Kč bez DPH/m2/den"/>
    <n v="17.53"/>
    <m/>
    <m/>
    <s v="DP3np_b"/>
  </r>
  <r>
    <x v="94"/>
    <s v="Kč bez DPH/m2/den"/>
    <n v="35.56"/>
    <m/>
    <m/>
    <s v="DP3np_b"/>
  </r>
  <r>
    <x v="18"/>
    <s v="Kč bez DPH/m2/den"/>
    <n v="2.87"/>
    <m/>
    <m/>
    <s v="DP3np_b"/>
  </r>
  <r>
    <x v="61"/>
    <s v="Kč bez DPH/m2/den"/>
    <n v="16.38"/>
    <m/>
    <m/>
    <s v="DP3np_b"/>
  </r>
  <r>
    <x v="21"/>
    <s v="Kč bez DPH/m2/den"/>
    <n v="4.14"/>
    <m/>
    <m/>
    <s v="DP3np_b"/>
  </r>
  <r>
    <x v="63"/>
    <s v="Kč bez DPH/m2/den"/>
    <n v="17.6"/>
    <m/>
    <m/>
    <s v="DP3np_b"/>
  </r>
  <r>
    <x v="84"/>
    <s v="Kč bez DPH/m2/den"/>
    <n v="8.39"/>
    <m/>
    <m/>
    <s v="DP3np_b"/>
  </r>
  <r>
    <x v="95"/>
    <s v="Kč bez DPH/m2/den"/>
    <n v="16.82"/>
    <m/>
    <m/>
    <s v="DP3np_b"/>
  </r>
  <r>
    <x v="4"/>
    <s v="Kč bez DPH/m2/den"/>
    <n v="88.89"/>
    <m/>
    <m/>
    <s v="DP4np_b"/>
  </r>
  <r>
    <x v="47"/>
    <s v="Kč bez DPH/m2/den"/>
    <n v="12.43"/>
    <m/>
    <m/>
    <s v="DP4np_b"/>
  </r>
  <r>
    <x v="30"/>
    <s v="Kč bez DPH/m2/den"/>
    <n v="6.15"/>
    <m/>
    <m/>
    <s v="DP4np_b"/>
  </r>
  <r>
    <x v="6"/>
    <s v="Kč bez DPH/m2/den"/>
    <n v="84.45"/>
    <m/>
    <m/>
    <s v="DP4np_b"/>
  </r>
  <r>
    <x v="96"/>
    <s v="Kč bez DPH/m2/den"/>
    <n v="54.65"/>
    <m/>
    <m/>
    <s v="DP4np_b"/>
  </r>
  <r>
    <x v="97"/>
    <s v="Kč bez DPH/m2/den"/>
    <n v="54.5"/>
    <m/>
    <m/>
    <s v="DP4np_b"/>
  </r>
  <r>
    <x v="98"/>
    <s v="Kč bez DPH/m2/den"/>
    <n v="27.18"/>
    <m/>
    <m/>
    <s v="DP4np_b"/>
  </r>
  <r>
    <x v="56"/>
    <s v="Kč bez DPH/m2/den"/>
    <n v="9.57"/>
    <m/>
    <m/>
    <s v="DP4np_b"/>
  </r>
  <r>
    <x v="58"/>
    <s v="Kč bez DPH/m2/den"/>
    <n v="25.68"/>
    <m/>
    <m/>
    <s v="DP4np_b"/>
  </r>
  <r>
    <x v="10"/>
    <s v="Kč bez DPH/m2/den"/>
    <n v="17.73"/>
    <m/>
    <m/>
    <s v="DP4np_b"/>
  </r>
  <r>
    <x v="99"/>
    <s v="Kč bez DPH/m2/den"/>
    <n v="88.71"/>
    <m/>
    <m/>
    <s v="DP4np_b"/>
  </r>
  <r>
    <x v="69"/>
    <s v="Kč bez DPH/m2/den"/>
    <n v="10.64"/>
    <m/>
    <m/>
    <s v="DP4np_b"/>
  </r>
  <r>
    <x v="17"/>
    <s v="Kč bez DPH/m2/den"/>
    <n v="249.67"/>
    <m/>
    <m/>
    <s v="DP4np_b"/>
  </r>
  <r>
    <x v="61"/>
    <s v="Kč bez DPH/m2/den"/>
    <n v="16.38"/>
    <m/>
    <m/>
    <s v="DP4np_b"/>
  </r>
  <r>
    <x v="21"/>
    <s v="Kč bez DPH/m2/den"/>
    <n v="4.14"/>
    <m/>
    <m/>
    <s v="DP4np_b"/>
  </r>
  <r>
    <x v="62"/>
    <s v="Kč bez DPH/m2/den"/>
    <n v="3.87"/>
    <m/>
    <m/>
    <s v="DP4np_b"/>
  </r>
  <r>
    <x v="63"/>
    <s v="Kč bez DPH/m2/den"/>
    <n v="14.19"/>
    <m/>
    <m/>
    <s v="DP4np_b"/>
  </r>
  <r>
    <x v="84"/>
    <s v="Kč bez DPH/m2/den"/>
    <n v="14.35"/>
    <m/>
    <m/>
    <s v="DP4np_b"/>
  </r>
  <r>
    <x v="100"/>
    <s v="Kč bez DPH/m2/den"/>
    <n v="94.22"/>
    <m/>
    <m/>
    <s v="HT001a "/>
  </r>
  <r>
    <x v="100"/>
    <s v="Kč bez DPH/m2/den"/>
    <n v="147.2"/>
    <m/>
    <m/>
    <s v="HT001b "/>
  </r>
  <r>
    <x v="101"/>
    <s v="Kč bez DPH/m2/den"/>
    <n v="44.46"/>
    <m/>
    <m/>
    <s v="HT002 "/>
  </r>
  <r>
    <x v="102"/>
    <s v="Kč bez DPH/m2/den"/>
    <n v="36.88"/>
    <m/>
    <m/>
    <s v="HT003 "/>
  </r>
  <r>
    <x v="103"/>
    <s v="Kč bez DPH/m2/den"/>
    <n v="48.49"/>
    <m/>
    <m/>
    <s v="HT004 "/>
  </r>
  <r>
    <x v="104"/>
    <s v="Kč bez DPH/m2/den"/>
    <n v="47.29"/>
    <m/>
    <m/>
    <s v="HT005 "/>
  </r>
  <r>
    <x v="105"/>
    <s v="Kč bez DPH/m2/den"/>
    <n v="17.44"/>
    <m/>
    <m/>
    <s v="HT006a"/>
  </r>
  <r>
    <x v="106"/>
    <s v="Kč bez DPH/m2/den"/>
    <n v="5.45"/>
    <m/>
    <m/>
    <s v="HT006b"/>
  </r>
  <r>
    <x v="107"/>
    <s v="Kč bez DPH/m2/den"/>
    <n v="14.13"/>
    <m/>
    <m/>
    <s v="HT007a"/>
  </r>
  <r>
    <x v="108"/>
    <s v="Kč bez DPH/m2/den"/>
    <n v="4.4"/>
    <m/>
    <m/>
    <s v="HT007b"/>
  </r>
  <r>
    <x v="109"/>
    <s v="Kč bez DPH/m2/den"/>
    <n v="62.41"/>
    <m/>
    <m/>
    <s v="HT008 "/>
  </r>
  <r>
    <x v="110"/>
    <s v="Kč bez DPH/m2/den"/>
    <n v="38.22"/>
    <m/>
    <m/>
    <s v="HT009 "/>
  </r>
  <r>
    <x v="111"/>
    <s v="Kč bez DPH/m2/den"/>
    <n v="32.76"/>
    <m/>
    <m/>
    <s v="HT010 "/>
  </r>
  <r>
    <x v="112"/>
    <s v="Kč bez DPH/m2/den"/>
    <n v="72.45"/>
    <m/>
    <m/>
    <s v="HT011 "/>
  </r>
  <r>
    <x v="113"/>
    <s v="Kč bez DPH/m2/den"/>
    <n v="4.13"/>
    <m/>
    <m/>
    <s v="HT012 "/>
  </r>
  <r>
    <x v="114"/>
    <s v="Kč bez DPH/m2/den"/>
    <n v="2.17"/>
    <m/>
    <m/>
    <s v="HT013 "/>
  </r>
  <r>
    <x v="115"/>
    <s v="Kč bez DPH/m2/den"/>
    <n v="10.5"/>
    <m/>
    <m/>
    <s v="HT014 "/>
  </r>
  <r>
    <x v="116"/>
    <s v="Kč bez DPH/m2/den"/>
    <n v="6.91"/>
    <m/>
    <m/>
    <s v="HT015 "/>
  </r>
  <r>
    <x v="117"/>
    <s v="Kč bez DPH/m2/den"/>
    <n v="14.46"/>
    <m/>
    <m/>
    <s v="HT016 "/>
  </r>
  <r>
    <x v="32"/>
    <s v="Kč bez DPH/m2/den"/>
    <n v="44.45"/>
    <m/>
    <m/>
    <s v="HT017"/>
  </r>
  <r>
    <x v="4"/>
    <s v="Kč bez DPH/m2/den"/>
    <n v="12.83"/>
    <m/>
    <m/>
    <s v="HT018"/>
  </r>
  <r>
    <x v="4"/>
    <s v="Kč bez DPH/m2/den"/>
    <n v="20.14"/>
    <m/>
    <m/>
    <s v="HT019"/>
  </r>
  <r>
    <x v="4"/>
    <s v="Kč bez DPH/m2/den"/>
    <n v="35.53"/>
    <m/>
    <m/>
    <s v="HT020"/>
  </r>
  <r>
    <x v="21"/>
    <s v="Kč bez DPH/m2/den"/>
    <n v="4.5"/>
    <m/>
    <m/>
    <s v="HT021"/>
  </r>
  <r>
    <x v="118"/>
    <s v="Kč bez DPH/m2/den"/>
    <n v="9.71"/>
    <m/>
    <m/>
    <s v="HT101 "/>
  </r>
  <r>
    <x v="119"/>
    <s v="Kč bez DPH/m2/den"/>
    <n v="18.05"/>
    <m/>
    <m/>
    <s v="HT 102"/>
  </r>
  <r>
    <x v="119"/>
    <s v="Kč bez DPH/m2/den"/>
    <n v="11.43"/>
    <m/>
    <m/>
    <s v="HT103"/>
  </r>
  <r>
    <x v="120"/>
    <s v="Kč bez DPH/m2/den"/>
    <n v="5.05"/>
    <m/>
    <m/>
    <s v="HT104 "/>
  </r>
  <r>
    <x v="121"/>
    <s v="Kč bez DPH/m2/den"/>
    <n v="26.83"/>
    <m/>
    <m/>
    <s v="HT105 "/>
  </r>
  <r>
    <x v="122"/>
    <s v="Kč bez DPH/m2/den"/>
    <n v="6.18"/>
    <m/>
    <m/>
    <s v="HT106a"/>
  </r>
  <r>
    <x v="122"/>
    <s v="Kč bez DPH/m2/den"/>
    <n v="30.09"/>
    <m/>
    <m/>
    <s v="HT106b"/>
  </r>
  <r>
    <x v="123"/>
    <s v="Kč bez DPH/m2/den"/>
    <n v="24.77"/>
    <m/>
    <m/>
    <s v="HT107a"/>
  </r>
  <r>
    <x v="123"/>
    <s v="Kč bez DPH/m2/den"/>
    <n v="19.35"/>
    <m/>
    <m/>
    <s v="HT107b"/>
  </r>
  <r>
    <x v="124"/>
    <s v="Kč bez DPH/m2/den"/>
    <n v="5.94"/>
    <m/>
    <m/>
    <s v="HT108 "/>
  </r>
  <r>
    <x v="125"/>
    <s v="Kč bez DPH/m2/den"/>
    <n v="8.69"/>
    <m/>
    <m/>
    <s v="HT109a"/>
  </r>
  <r>
    <x v="125"/>
    <s v="Kč bez DPH/m2/den"/>
    <n v="14.56"/>
    <m/>
    <m/>
    <s v="HT109b"/>
  </r>
  <r>
    <x v="126"/>
    <s v="Kč bez DPH/m2/den"/>
    <n v="4.93"/>
    <m/>
    <m/>
    <s v="HT 110"/>
  </r>
  <r>
    <x v="127"/>
    <s v="Kč bez DPH/m2/den"/>
    <n v="15.47"/>
    <m/>
    <m/>
    <s v="HT 111"/>
  </r>
  <r>
    <x v="128"/>
    <s v="Kč bez DPH/m2/den"/>
    <n v="11.12"/>
    <m/>
    <m/>
    <s v="HT 112"/>
  </r>
  <r>
    <x v="129"/>
    <s v="Kč bez DPH/m2/den"/>
    <n v="10.87"/>
    <m/>
    <m/>
    <s v="HT 113"/>
  </r>
  <r>
    <x v="130"/>
    <s v="Kč bez DPH/m2/den"/>
    <n v="54.46"/>
    <m/>
    <m/>
    <s v="HT114 "/>
  </r>
  <r>
    <x v="131"/>
    <s v="Kč bez DPH/m2/den"/>
    <n v="70.55"/>
    <m/>
    <m/>
    <s v="HT115 "/>
  </r>
  <r>
    <x v="132"/>
    <s v="Kč bez DPH/m2/den"/>
    <n v="33.35"/>
    <m/>
    <m/>
    <s v="HT116 "/>
  </r>
  <r>
    <x v="133"/>
    <s v="Kč bez DPH/m2/den"/>
    <n v="73.66"/>
    <m/>
    <m/>
    <s v="HT117 "/>
  </r>
  <r>
    <x v="113"/>
    <s v="Kč bez DPH/m2/den"/>
    <n v="4.07"/>
    <m/>
    <m/>
    <s v="HT118 "/>
  </r>
  <r>
    <x v="114"/>
    <s v="Kč bez DPH/m2/den"/>
    <n v="2.17"/>
    <m/>
    <m/>
    <s v="HT119 "/>
  </r>
  <r>
    <x v="115"/>
    <s v="Kč bez DPH/m2/den"/>
    <n v="10.69"/>
    <m/>
    <m/>
    <s v="HT120 "/>
  </r>
  <r>
    <x v="116"/>
    <s v="Kč bez DPH/m2/den"/>
    <n v="7.1"/>
    <m/>
    <m/>
    <s v="HT121 "/>
  </r>
  <r>
    <x v="4"/>
    <s v="Kč bez DPH/m2/den"/>
    <n v="12.83"/>
    <m/>
    <m/>
    <s v="HT122"/>
  </r>
  <r>
    <x v="4"/>
    <s v="Kč bez DPH/m2/den"/>
    <n v="26.22"/>
    <m/>
    <m/>
    <s v="HT123"/>
  </r>
  <r>
    <x v="4"/>
    <s v="Kč bez DPH/m2/den"/>
    <n v="29.88"/>
    <m/>
    <m/>
    <s v="HT124"/>
  </r>
  <r>
    <x v="32"/>
    <s v="Kč bez DPH/m2/den"/>
    <n v="48.21"/>
    <m/>
    <m/>
    <s v="HT125"/>
  </r>
  <r>
    <x v="21"/>
    <s v="Kč bez DPH/m2/den"/>
    <n v="4.5"/>
    <m/>
    <m/>
    <s v="HT126"/>
  </r>
</pivotCacheRecords>
</file>

<file path=xl/pivotCache/pivotCacheRecords32.xml><?xml version="1.0" encoding="utf-8"?>
<pivotCacheRecords xmlns="http://schemas.openxmlformats.org/spreadsheetml/2006/main" xmlns:r="http://schemas.openxmlformats.org/officeDocument/2006/relationships" count="95">
  <r>
    <x v="0"/>
    <s v="Kč bez DPH/m2/den"/>
    <n v="1227.46"/>
    <m/>
    <m/>
    <s v="podlaží 1pp"/>
  </r>
  <r>
    <x v="1"/>
    <s v="Kč bez DPH/m2/den"/>
    <n v="39.04"/>
    <m/>
    <m/>
    <s v="podlaží 1pp"/>
  </r>
  <r>
    <x v="2"/>
    <s v="Kč bez DPH/m2/den"/>
    <n v="3.13"/>
    <m/>
    <m/>
    <s v="podlaží 1pp"/>
  </r>
  <r>
    <x v="3"/>
    <s v="Kč bez DPH/m2/den"/>
    <n v="15.23"/>
    <m/>
    <m/>
    <s v="podlaží 1pp"/>
  </r>
  <r>
    <x v="4"/>
    <s v="Kč bez DPH/m2/den"/>
    <n v="22.39"/>
    <m/>
    <m/>
    <s v="podlaží 1pp"/>
  </r>
  <r>
    <x v="5"/>
    <s v="Kč bez DPH/m2/den"/>
    <n v="4.27"/>
    <m/>
    <m/>
    <s v="podlaží 1pp"/>
  </r>
  <r>
    <x v="6"/>
    <s v="Kč bez DPH/m2/den"/>
    <n v="6.91"/>
    <m/>
    <m/>
    <s v="podlaží 1pp"/>
  </r>
  <r>
    <x v="7"/>
    <s v="Kč bez DPH/m2/den"/>
    <n v="8.64"/>
    <m/>
    <m/>
    <s v="podlaží 1pp"/>
  </r>
  <r>
    <x v="8"/>
    <s v="Kč bez DPH/m2/den"/>
    <n v="6.46"/>
    <m/>
    <m/>
    <s v="podlaží 1pp"/>
  </r>
  <r>
    <x v="9"/>
    <s v="Kč bez DPH/m2/den"/>
    <n v="63.16"/>
    <m/>
    <m/>
    <s v="podlaží 1pp"/>
  </r>
  <r>
    <x v="10"/>
    <s v="Kč bez DPH/m2/den"/>
    <n v="254.87999999999997"/>
    <m/>
    <m/>
    <s v="podlaží 1pp"/>
  </r>
  <r>
    <x v="11"/>
    <s v="Kč bez DPH/m2/den"/>
    <n v="21.7"/>
    <m/>
    <m/>
    <s v="podlaží 1pp"/>
  </r>
  <r>
    <x v="12"/>
    <s v="Kč bez DPH/m2/den"/>
    <n v="19.98"/>
    <m/>
    <m/>
    <s v="podlaží 1pp"/>
  </r>
  <r>
    <x v="13"/>
    <s v="Kč bez DPH/m2/den"/>
    <n v="15.12"/>
    <m/>
    <m/>
    <s v="podlaží 1pp"/>
  </r>
  <r>
    <x v="14"/>
    <s v="Kč bez DPH/m2/den"/>
    <n v="15.23"/>
    <m/>
    <m/>
    <s v="podlaží 1pp"/>
  </r>
  <r>
    <x v="15"/>
    <s v="Kč bez DPH/m2/den"/>
    <n v="64.66"/>
    <m/>
    <m/>
    <s v="1np FAPPZ"/>
  </r>
  <r>
    <x v="16"/>
    <s v="Kč bez DPH/m2/den"/>
    <n v="50.28"/>
    <m/>
    <m/>
    <s v="1np FAPPZ"/>
  </r>
  <r>
    <x v="17"/>
    <s v="Kč bez DPH/m2/den"/>
    <n v="476.74"/>
    <m/>
    <m/>
    <s v="1np FAPPZ"/>
  </r>
  <r>
    <x v="18"/>
    <s v="Kč bez DPH/m2/den"/>
    <n v="3.49"/>
    <m/>
    <m/>
    <s v="1np FAPPZ"/>
  </r>
  <r>
    <x v="19"/>
    <s v="Kč bez DPH/m2/den"/>
    <n v="3.49"/>
    <m/>
    <m/>
    <s v="1np FAPPZ"/>
  </r>
  <r>
    <x v="2"/>
    <s v="Kč bez DPH/m2/den"/>
    <n v="426.24"/>
    <m/>
    <m/>
    <s v="1np FAPPZ"/>
  </r>
  <r>
    <x v="20"/>
    <s v="Kč bez DPH/m2/den"/>
    <n v="36.45"/>
    <m/>
    <m/>
    <s v="1np FAPPZ"/>
  </r>
  <r>
    <x v="21"/>
    <s v="Kč bez DPH/m2/den"/>
    <n v="7.27"/>
    <m/>
    <m/>
    <s v="1np FAPPZ"/>
  </r>
  <r>
    <x v="22"/>
    <s v="Kč bez DPH/m2/den"/>
    <n v="50.47"/>
    <m/>
    <m/>
    <s v="1np FAPPZ"/>
  </r>
  <r>
    <x v="23"/>
    <s v="Kč bez DPH/m2/den"/>
    <n v="24.56"/>
    <m/>
    <m/>
    <s v="1np FAPPZ"/>
  </r>
  <r>
    <x v="24"/>
    <s v="Kč bez DPH/m2/den"/>
    <n v="144.29"/>
    <m/>
    <m/>
    <s v="1np FAPPZ"/>
  </r>
  <r>
    <x v="25"/>
    <s v="Kč bez DPH/m2/den"/>
    <n v="24.68"/>
    <m/>
    <m/>
    <s v="1np FAPPZ"/>
  </r>
  <r>
    <x v="26"/>
    <s v="Kč bez DPH/m2/den"/>
    <n v="73.03"/>
    <m/>
    <m/>
    <s v="1np FAPPZ"/>
  </r>
  <r>
    <x v="27"/>
    <s v="Kč bez DPH/m2/den"/>
    <n v="24.58"/>
    <m/>
    <m/>
    <s v="1np FAPPZ"/>
  </r>
  <r>
    <x v="28"/>
    <s v="Kč bez DPH/m2/den"/>
    <n v="24.69"/>
    <m/>
    <m/>
    <s v="1np FAPPZ"/>
  </r>
  <r>
    <x v="29"/>
    <s v="Kč bez DPH/m2/den"/>
    <n v="45.69"/>
    <m/>
    <m/>
    <s v="1np FAPPZ"/>
  </r>
  <r>
    <x v="30"/>
    <s v="Kč bez DPH/m2/den"/>
    <n v="18.66"/>
    <m/>
    <m/>
    <s v="1np FAPPZ"/>
  </r>
  <r>
    <x v="31"/>
    <s v="Kč bez DPH/m2/den"/>
    <n v="27.07"/>
    <m/>
    <m/>
    <s v="1np FAPPZ"/>
  </r>
  <r>
    <x v="32"/>
    <s v="Kč bez DPH/m2/den"/>
    <n v="16.89"/>
    <m/>
    <m/>
    <s v="1np FAPPZ"/>
  </r>
  <r>
    <x v="33"/>
    <s v="Kč bez DPH/m2/den"/>
    <n v="51.62"/>
    <m/>
    <m/>
    <s v="1np FAPPZ"/>
  </r>
  <r>
    <x v="34"/>
    <s v="Kč bez DPH/m2/den"/>
    <n v="74.11"/>
    <m/>
    <m/>
    <s v="1np FAPPZ"/>
  </r>
  <r>
    <x v="35"/>
    <s v="Kč bez DPH/m2/den"/>
    <n v="6.96"/>
    <m/>
    <m/>
    <s v="1np FAPPZ"/>
  </r>
  <r>
    <x v="9"/>
    <s v="Kč bez DPH/m2/den"/>
    <n v="61.769999999999996"/>
    <m/>
    <m/>
    <s v="1np FAPPZ"/>
  </r>
  <r>
    <x v="10"/>
    <s v="Kč bez DPH/m2/den"/>
    <n v="11.440000000000001"/>
    <m/>
    <m/>
    <s v="1np FAPPZ"/>
  </r>
  <r>
    <x v="36"/>
    <s v="Kč bez DPH/m2/den"/>
    <n v="2.09"/>
    <m/>
    <m/>
    <s v="1np FAPPZ"/>
  </r>
  <r>
    <x v="37"/>
    <s v="Kč bez DPH/m2/den"/>
    <n v="2.09"/>
    <m/>
    <m/>
    <s v="1np FAPPZ"/>
  </r>
  <r>
    <x v="38"/>
    <s v="Kč bez DPH/m2/den"/>
    <n v="126.06"/>
    <m/>
    <m/>
    <s v="1np FAPPZ"/>
  </r>
  <r>
    <x v="39"/>
    <s v="Kč bez DPH/m2/den"/>
    <n v="1.5"/>
    <m/>
    <m/>
    <s v="1np FAPPZ"/>
  </r>
  <r>
    <x v="40"/>
    <s v="Kč bez DPH/m2/den"/>
    <n v="8.86"/>
    <m/>
    <m/>
    <s v="1np FAPPZ"/>
  </r>
  <r>
    <x v="41"/>
    <s v="Kč bez DPH/m2/den"/>
    <n v="24.490000000000002"/>
    <m/>
    <m/>
    <s v="1np FAPPZ"/>
  </r>
  <r>
    <x v="42"/>
    <s v="Kč bez DPH/m2/den"/>
    <n v="8.15"/>
    <m/>
    <m/>
    <s v="1np FAPPZ"/>
  </r>
  <r>
    <x v="43"/>
    <s v="Kč bez DPH/m2/den"/>
    <n v="19.650000000000002"/>
    <m/>
    <m/>
    <s v="1np FAPPZ"/>
  </r>
  <r>
    <x v="44"/>
    <s v="Kč bez DPH/m2/den"/>
    <n v="9.41"/>
    <m/>
    <m/>
    <s v="1np FAPPZ"/>
  </r>
  <r>
    <x v="45"/>
    <s v="Kč bez DPH/m2/den"/>
    <n v="17.22"/>
    <m/>
    <m/>
    <s v="5np FAPPZ"/>
  </r>
  <r>
    <x v="17"/>
    <s v="Kč bez DPH/m2/den"/>
    <n v="116.67"/>
    <m/>
    <m/>
    <s v="5np FAPPZ"/>
  </r>
  <r>
    <x v="2"/>
    <s v="Kč bez DPH/m2/den"/>
    <n v="181.91"/>
    <m/>
    <m/>
    <s v="5np FAPPZ"/>
  </r>
  <r>
    <x v="46"/>
    <s v="Kč bez DPH/m2/den"/>
    <n v="36.94"/>
    <m/>
    <m/>
    <s v="5np FAPPZ"/>
  </r>
  <r>
    <x v="24"/>
    <s v="Kč bez DPH/m2/den"/>
    <n v="67.34"/>
    <m/>
    <m/>
    <s v="5np FAPPZ"/>
  </r>
  <r>
    <x v="25"/>
    <s v="Kč bez DPH/m2/den"/>
    <n v="40.25"/>
    <m/>
    <m/>
    <s v="5np FAPPZ"/>
  </r>
  <r>
    <x v="47"/>
    <s v="Kč bez DPH/m2/den"/>
    <n v="40.96"/>
    <m/>
    <m/>
    <s v="5np FAPPZ"/>
  </r>
  <r>
    <x v="48"/>
    <s v="Kč bez DPH/m2/den"/>
    <n v="21.89"/>
    <m/>
    <m/>
    <s v="5np FAPPZ"/>
  </r>
  <r>
    <x v="49"/>
    <s v="Kč bez DPH/m2/den"/>
    <n v="0"/>
    <m/>
    <m/>
    <s v="5np FAPPZ"/>
  </r>
  <r>
    <x v="50"/>
    <s v="Kč bez DPH/m2/den"/>
    <n v="365.39"/>
    <m/>
    <m/>
    <s v="5np FAPPZ"/>
  </r>
  <r>
    <x v="51"/>
    <s v="Kč bez DPH/m2/den"/>
    <n v="71.57"/>
    <m/>
    <m/>
    <s v="5np FAPPZ"/>
  </r>
  <r>
    <x v="35"/>
    <s v="Kč bez DPH/m2/den"/>
    <n v="13.5"/>
    <m/>
    <m/>
    <s v="5np FAPPZ"/>
  </r>
  <r>
    <x v="52"/>
    <s v="Kč bez DPH/m2/den"/>
    <n v="37.39"/>
    <m/>
    <m/>
    <s v="5np FAPPZ"/>
  </r>
  <r>
    <x v="9"/>
    <s v="Kč bez DPH/m2/den"/>
    <n v="61.58"/>
    <m/>
    <m/>
    <s v="5np FAPPZ"/>
  </r>
  <r>
    <x v="36"/>
    <s v="Kč bez DPH/m2/den"/>
    <n v="2.23"/>
    <m/>
    <m/>
    <s v="5np FAPPZ"/>
  </r>
  <r>
    <x v="37"/>
    <s v="Kč bez DPH/m2/den"/>
    <n v="2.23"/>
    <m/>
    <m/>
    <s v="5np FAPPZ"/>
  </r>
  <r>
    <x v="53"/>
    <s v="Kč bez DPH/m2/den"/>
    <n v="75.02"/>
    <m/>
    <m/>
    <s v="5np FAPPZ"/>
  </r>
  <r>
    <x v="54"/>
    <s v="Kč bez DPH/m2/den"/>
    <n v="6.67"/>
    <m/>
    <m/>
    <s v="5np FAPPZ"/>
  </r>
  <r>
    <x v="39"/>
    <s v="Kč bez DPH/m2/den"/>
    <n v="2"/>
    <m/>
    <m/>
    <s v="5np FAPPZ"/>
  </r>
  <r>
    <x v="40"/>
    <s v="Kč bez DPH/m2/den"/>
    <n v="8.89"/>
    <m/>
    <m/>
    <s v="5np FAPPZ"/>
  </r>
  <r>
    <x v="41"/>
    <s v="Kč bez DPH/m2/den"/>
    <n v="13.04"/>
    <m/>
    <m/>
    <s v="5np FAPPZ"/>
  </r>
  <r>
    <x v="42"/>
    <s v="Kč bez DPH/m2/den"/>
    <n v="7.75"/>
    <m/>
    <m/>
    <s v="5np FAPPZ"/>
  </r>
  <r>
    <x v="43"/>
    <s v="Kč bez DPH/m2/den"/>
    <n v="12.379999999999999"/>
    <m/>
    <m/>
    <s v="5np FAPPZ"/>
  </r>
  <r>
    <x v="44"/>
    <s v="Kč bez DPH/m2/den"/>
    <n v="7.75"/>
    <m/>
    <m/>
    <s v="5np FAPPZ"/>
  </r>
  <r>
    <x v="55"/>
    <s v="Kč bez DPH/m2/den"/>
    <n v="155.75"/>
    <m/>
    <m/>
    <s v="5np FAPPZ"/>
  </r>
  <r>
    <x v="56"/>
    <s v="Kč bez DPH/m2/den"/>
    <n v="200.7"/>
    <m/>
    <m/>
    <s v="6np FAPPZ"/>
  </r>
  <r>
    <x v="45"/>
    <s v="Kč bez DPH/m2/den"/>
    <n v="12.55"/>
    <m/>
    <m/>
    <s v="6np FAPPZ"/>
  </r>
  <r>
    <x v="57"/>
    <s v="Kč bez DPH/m2/den"/>
    <n v="44.14"/>
    <m/>
    <m/>
    <s v="6np FAPPZ"/>
  </r>
  <r>
    <x v="17"/>
    <s v="Kč bez DPH/m2/den"/>
    <n v="122.89"/>
    <m/>
    <m/>
    <s v="6np FAPPZ"/>
  </r>
  <r>
    <x v="2"/>
    <s v="Kč bez DPH/m2/den"/>
    <n v="162.79"/>
    <m/>
    <m/>
    <s v="6np FAPPZ"/>
  </r>
  <r>
    <x v="46"/>
    <s v="Kč bez DPH/m2/den"/>
    <n v="40.25"/>
    <m/>
    <m/>
    <s v="6np FAPPZ"/>
  </r>
  <r>
    <x v="49"/>
    <s v="Kč bez DPH/m2/den"/>
    <n v="0"/>
    <m/>
    <m/>
    <s v="6np FAPPZ"/>
  </r>
  <r>
    <x v="50"/>
    <s v="Kč bez DPH/m2/den"/>
    <n v="280.6"/>
    <m/>
    <m/>
    <s v="6np FAPPZ"/>
  </r>
  <r>
    <x v="51"/>
    <s v="Kč bez DPH/m2/den"/>
    <n v="70.88"/>
    <m/>
    <m/>
    <s v="6np FAPPZ"/>
  </r>
  <r>
    <x v="34"/>
    <s v="Kč bez DPH/m2/den"/>
    <n v="17.74"/>
    <m/>
    <m/>
    <s v="6np FAPPZ"/>
  </r>
  <r>
    <x v="35"/>
    <s v="Kč bez DPH/m2/den"/>
    <n v="7"/>
    <m/>
    <m/>
    <s v="6np FAPPZ"/>
  </r>
  <r>
    <x v="52"/>
    <s v="Kč bez DPH/m2/den"/>
    <n v="37.54"/>
    <m/>
    <m/>
    <s v="6np FAPPZ"/>
  </r>
  <r>
    <x v="9"/>
    <s v="Kč bez DPH/m2/den"/>
    <n v="61.739999999999995"/>
    <m/>
    <m/>
    <s v="6np FAPPZ"/>
  </r>
  <r>
    <x v="36"/>
    <s v="Kč bez DPH/m2/den"/>
    <n v="2.2"/>
    <m/>
    <m/>
    <s v="6np FAPPZ"/>
  </r>
  <r>
    <x v="37"/>
    <s v="Kč bez DPH/m2/den"/>
    <n v="2.23"/>
    <m/>
    <m/>
    <s v="6np FAPPZ"/>
  </r>
  <r>
    <x v="39"/>
    <s v="Kč bez DPH/m2/den"/>
    <n v="2"/>
    <m/>
    <m/>
    <s v="6np FAPPZ"/>
  </r>
  <r>
    <x v="40"/>
    <s v="Kč bez DPH/m2/den"/>
    <n v="8.86"/>
    <m/>
    <m/>
    <s v="6np FAPPZ"/>
  </r>
  <r>
    <x v="41"/>
    <s v="Kč bez DPH/m2/den"/>
    <n v="13.04"/>
    <m/>
    <m/>
    <s v="6np FAPPZ"/>
  </r>
  <r>
    <x v="42"/>
    <s v="Kč bez DPH/m2/den"/>
    <n v="7.75"/>
    <m/>
    <m/>
    <s v="6np FAPPZ"/>
  </r>
  <r>
    <x v="43"/>
    <s v="Kč bez DPH/m2/den"/>
    <n v="12.379999999999999"/>
    <m/>
    <m/>
    <s v="6np FAPPZ"/>
  </r>
  <r>
    <x v="44"/>
    <s v="Kč bez DPH/m2/den"/>
    <n v="7.75"/>
    <m/>
    <m/>
    <s v="6np FAPPZ"/>
  </r>
  <r>
    <x v="55"/>
    <s v="Kč bez DPH/m2/den"/>
    <n v="36.85"/>
    <m/>
    <m/>
    <s v="6np FAPPZ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7">
  <r>
    <s v="701"/>
    <s v="HALA"/>
    <n v="17.1"/>
    <n v="2700"/>
    <x v="0"/>
    <s v="P3a"/>
    <s v="F8"/>
    <s v="kam. obklad T3 + omítka + malba"/>
    <s v="omítka + malba"/>
  </r>
  <r>
    <s v="702"/>
    <s v="SCHODIŠTĚ"/>
    <n v="35.78"/>
    <s v="-"/>
    <x v="0"/>
    <s v="P2a/P6/P3a"/>
    <s v="F7/F8"/>
    <s v="omítka + malba"/>
    <s v="omítka + malba"/>
  </r>
  <r>
    <s v="703"/>
    <s v="NEOBSAZENO"/>
    <s v="-"/>
    <s v="-"/>
    <x v="1"/>
    <s v="-"/>
    <s v="-"/>
    <s v="-"/>
    <s v="-"/>
  </r>
  <r>
    <s v="704"/>
    <s v="STROJOVNA VZT"/>
    <n v="76.49"/>
    <n v="2590"/>
    <x v="2"/>
    <s v="P5"/>
    <s v="F10"/>
    <s v="omítka + malba"/>
    <s v="omítka + malba"/>
  </r>
  <r>
    <s v="705"/>
    <s v="STROJOVNA VZT"/>
    <n v="148.36"/>
    <n v="2590"/>
    <x v="2"/>
    <s v="P5"/>
    <s v="F10"/>
    <s v="omítka + malba"/>
    <s v="omítka + malba"/>
  </r>
  <r>
    <s v="706"/>
    <s v="SCHODIŠTĚ"/>
    <n v="28.06"/>
    <s v="-"/>
    <x v="0"/>
    <s v="P3a"/>
    <s v="F8"/>
    <s v="omítka + malba"/>
    <s v="omítka + malba"/>
  </r>
  <r>
    <m/>
    <m/>
    <m/>
    <m/>
    <x v="3"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6">
  <r>
    <s v="701"/>
    <x v="0"/>
    <n v="17.1"/>
    <n v="2700"/>
    <x v="0"/>
    <s v="P3a"/>
    <s v="F8"/>
    <s v="kam. obklad T3 + omítka + malba"/>
    <s v="omítka + malba"/>
  </r>
  <r>
    <s v="702"/>
    <x v="1"/>
    <n v="35.78"/>
    <s v="-"/>
    <x v="0"/>
    <s v="P2a/P6/P3a"/>
    <s v="F7/F8"/>
    <s v="omítka + malba"/>
    <s v="omítka + malba"/>
  </r>
  <r>
    <s v="703"/>
    <x v="2"/>
    <s v="-"/>
    <s v="-"/>
    <x v="1"/>
    <s v="-"/>
    <s v="-"/>
    <s v="-"/>
    <s v="-"/>
  </r>
  <r>
    <s v="704"/>
    <x v="3"/>
    <n v="76.49"/>
    <n v="2590"/>
    <x v="2"/>
    <s v="P5"/>
    <s v="F10"/>
    <s v="omítka + malba"/>
    <s v="omítka + malba"/>
  </r>
  <r>
    <s v="705"/>
    <x v="3"/>
    <n v="148.36"/>
    <n v="2590"/>
    <x v="2"/>
    <s v="P5"/>
    <s v="F10"/>
    <s v="omítka + malba"/>
    <s v="omítka + malba"/>
  </r>
  <r>
    <s v="706"/>
    <x v="1"/>
    <n v="28.06"/>
    <s v="-"/>
    <x v="0"/>
    <s v="P3a"/>
    <s v="F8"/>
    <s v="omítka + malba"/>
    <s v="omítka + malba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3">
  <r>
    <s v="001"/>
    <x v="0"/>
    <n v="1227.46"/>
    <s v="2690/2730"/>
    <x v="0"/>
    <s v="P1"/>
    <s v="dle referenčního vzorku"/>
    <s v="uzavírací nátěr"/>
  </r>
  <r>
    <s v="002"/>
    <x v="1"/>
    <n v="15.13"/>
    <n v="2730"/>
    <x v="0"/>
    <s v="P1"/>
    <s v="dle referenčního vzorku"/>
    <s v="uzavírací nátěr"/>
  </r>
  <r>
    <s v="003"/>
    <x v="1"/>
    <n v="15.25"/>
    <n v="2730"/>
    <x v="0"/>
    <s v="P1"/>
    <s v="dle referenčního vzorku"/>
    <s v="uzavírací nátěr"/>
  </r>
  <r>
    <s v="004"/>
    <x v="1"/>
    <n v="11.36"/>
    <n v="2730"/>
    <x v="0"/>
    <s v="P1"/>
    <s v="dle referenčního vzorku"/>
    <s v="uzavírací nátěr"/>
  </r>
  <r>
    <s v="005"/>
    <x v="1"/>
    <n v="11.13"/>
    <n v="2730"/>
    <x v="0"/>
    <s v="P1"/>
    <s v="dle referenčního vzorku"/>
    <s v="uzavírací nátěr"/>
  </r>
  <r>
    <s v="006"/>
    <x v="2"/>
    <n v="23.45"/>
    <s v="pod hl. podestou"/>
    <x v="1"/>
    <s v="P2/P6"/>
    <s v="dle referenčního vzorku"/>
    <s v="dle referenčního vzorku"/>
  </r>
  <r>
    <s v="007"/>
    <x v="1"/>
    <n v="14.98"/>
    <n v="2690"/>
    <x v="0"/>
    <s v="P1"/>
    <s v="dle referenčního vzorku"/>
    <s v="uzavírací nátěr"/>
  </r>
  <r>
    <s v="008"/>
    <x v="1"/>
    <n v="15.31"/>
    <n v="2690"/>
    <x v="0"/>
    <s v="P1"/>
    <s v="dle referenčního vzorku"/>
    <s v="uzavírací nátěr"/>
  </r>
  <r>
    <s v="009"/>
    <x v="1"/>
    <n v="19.6"/>
    <n v="2690"/>
    <x v="0"/>
    <s v="P1"/>
    <s v="dle referenčního vzorku"/>
    <s v="uzavírací nátěr"/>
  </r>
  <r>
    <s v="010"/>
    <x v="3"/>
    <n v="18.98"/>
    <s v="2690 k nosné konsrtukci"/>
    <x v="0"/>
    <s v="P1"/>
    <s v="dle referenčního vzorku"/>
    <s v="uzavírací nátěr"/>
  </r>
  <r>
    <s v="011"/>
    <x v="2"/>
    <n v="39.71"/>
    <s v="pod hl. podestou"/>
    <x v="1"/>
    <s v="P2/P6"/>
    <s v="dle referenčního vzorku"/>
    <s v="dle referenčního vzorku"/>
  </r>
  <r>
    <s v="012"/>
    <x v="4"/>
    <n v="3.13"/>
    <n v="2730"/>
    <x v="0"/>
    <s v="P1"/>
    <s v="dle referenčního vzorku"/>
    <s v="dle referenčního vzorku"/>
  </r>
  <r>
    <s v="013"/>
    <x v="3"/>
    <n v="20.06"/>
    <n v="2730"/>
    <x v="0"/>
    <s v="P1/P11"/>
    <s v="ker. obklad T1"/>
    <s v="uzavírací nátěr"/>
  </r>
  <r>
    <s v="014"/>
    <x v="5"/>
    <n v="19.98"/>
    <n v="2730"/>
    <x v="0"/>
    <s v="P1/P11"/>
    <s v="ker. obklad T1"/>
    <s v="uzavírací nátěr"/>
  </r>
  <r>
    <s v="015"/>
    <x v="6"/>
    <n v="21.7"/>
    <n v="2730"/>
    <x v="0"/>
    <s v="P1"/>
    <s v="ker. obklad T1"/>
    <s v="uzavírací nátěr"/>
  </r>
  <r>
    <s v="016"/>
    <x v="1"/>
    <n v="15.3"/>
    <n v="2730"/>
    <x v="0"/>
    <s v="P1"/>
    <s v="dle referenčního vzorku"/>
    <s v="uzavírací nátěr"/>
  </r>
  <r>
    <s v="017a"/>
    <x v="7"/>
    <n v="8.64"/>
    <n v="2730"/>
    <x v="0"/>
    <s v="P1"/>
    <s v="dle referenčního vzorku"/>
    <s v="uzavírací nátěr"/>
  </r>
  <r>
    <s v="017b"/>
    <x v="8"/>
    <n v="6.91"/>
    <n v="2730"/>
    <x v="0"/>
    <s v="P1"/>
    <s v="dle referenčního vzorku"/>
    <s v="uzavírací nátěr"/>
  </r>
  <r>
    <s v="018"/>
    <x v="9"/>
    <n v="6.46"/>
    <n v="2730"/>
    <x v="0"/>
    <s v="P1"/>
    <s v="dle referenčního vzorku"/>
    <s v="uzavírací nátěr"/>
  </r>
  <r>
    <s v="019"/>
    <x v="10"/>
    <n v="22.39"/>
    <n v="2730"/>
    <x v="0"/>
    <s v="P1"/>
    <s v="dle referenčního vzorku"/>
    <s v="uzavírací nátěr"/>
  </r>
  <r>
    <s v="020"/>
    <x v="11"/>
    <n v="15.12"/>
    <n v="2730"/>
    <x v="0"/>
    <s v="P1"/>
    <s v="dle referenčního vzorku"/>
    <s v="uzavírací nátěr"/>
  </r>
  <r>
    <s v="021"/>
    <x v="12"/>
    <n v="15.23"/>
    <n v="2730"/>
    <x v="0"/>
    <s v="P1"/>
    <s v="dle referenčního vzorku"/>
    <s v="uzavírací nátěr"/>
  </r>
  <r>
    <s v="022"/>
    <x v="1"/>
    <n v="15.23"/>
    <n v="2730"/>
    <x v="0"/>
    <s v="P1"/>
    <s v="dle referenčního vzorku"/>
    <s v="uzavírací nátěr"/>
  </r>
  <r>
    <s v="023"/>
    <x v="1"/>
    <n v="15.16"/>
    <n v="2730"/>
    <x v="0"/>
    <s v="P1"/>
    <s v="dle referenčního vzorku"/>
    <s v="uzavírací nátěr"/>
  </r>
  <r>
    <s v="024"/>
    <x v="1"/>
    <n v="15.16"/>
    <n v="2730"/>
    <x v="0"/>
    <s v="P1"/>
    <s v="dle referenčního vzorku"/>
    <s v="uzavírací nátěr"/>
  </r>
  <r>
    <s v="025"/>
    <x v="1"/>
    <n v="15.23"/>
    <n v="2730"/>
    <x v="0"/>
    <s v="P1"/>
    <s v="dle referenčního vzorku"/>
    <s v="uzavírací nátěr"/>
  </r>
  <r>
    <s v="026"/>
    <x v="1"/>
    <n v="15.23"/>
    <n v="2730"/>
    <x v="0"/>
    <s v="P1"/>
    <s v="dle referenčního vzorku"/>
    <s v="uzavírací nátěr"/>
  </r>
  <r>
    <s v="027"/>
    <x v="1"/>
    <n v="15.23"/>
    <n v="2730"/>
    <x v="0"/>
    <s v="P1"/>
    <s v="dle referenčního vzorku"/>
    <s v="uzavírací nátěr"/>
  </r>
  <r>
    <s v="028"/>
    <x v="1"/>
    <n v="15.23"/>
    <n v="2730"/>
    <x v="0"/>
    <s v="P1"/>
    <s v="dle referenčního vzorku"/>
    <s v="uzavírací nátěr"/>
  </r>
  <r>
    <s v="029"/>
    <x v="1"/>
    <n v="15.23"/>
    <n v="2730"/>
    <x v="0"/>
    <s v="P1"/>
    <s v="dle referenčního vzorku"/>
    <s v="uzavírací nátěr"/>
  </r>
  <r>
    <s v="030"/>
    <x v="13"/>
    <n v="15.23"/>
    <n v="2730"/>
    <x v="0"/>
    <s v="P1"/>
    <s v="dle referenčního vzorku"/>
    <s v="uzavírací nátěr"/>
  </r>
  <r>
    <s v="031"/>
    <x v="1"/>
    <n v="15.12"/>
    <n v="2730"/>
    <x v="0"/>
    <s v="P1"/>
    <s v="dle referenčního vzorku"/>
    <s v="uzavírací nátěr"/>
  </r>
  <r>
    <s v="032"/>
    <x v="14"/>
    <n v="4.27"/>
    <n v="2730"/>
    <x v="0"/>
    <s v="P1"/>
    <s v="dle referenčního vzorku"/>
    <s v="uzavírací nátěr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64">
  <r>
    <n v="1"/>
    <x v="0"/>
    <n v="89"/>
    <s v="DLAŽBA"/>
    <s v=" "/>
  </r>
  <r>
    <n v="2"/>
    <x v="1"/>
    <n v="39.83"/>
    <s v="BETON"/>
    <s v=" "/>
  </r>
  <r>
    <n v="3"/>
    <x v="0"/>
    <n v="75.87"/>
    <s v="DLAŽBA"/>
    <s v=" "/>
  </r>
  <r>
    <n v="4"/>
    <x v="2"/>
    <n v="22.57"/>
    <s v="DLAŽBA"/>
    <m/>
  </r>
  <r>
    <n v="5"/>
    <x v="2"/>
    <n v="43.13"/>
    <s v="DLAŽBA"/>
    <m/>
  </r>
  <r>
    <n v="6"/>
    <x v="3"/>
    <n v="16.3"/>
    <s v="DLAŽBA"/>
    <s v=" "/>
  </r>
  <r>
    <n v="7"/>
    <x v="4"/>
    <n v="6.53"/>
    <s v="DLAŽBA"/>
    <s v=" "/>
  </r>
  <r>
    <n v="8"/>
    <x v="0"/>
    <n v="54.38"/>
    <s v="DLAŽBA"/>
    <s v=" "/>
  </r>
  <r>
    <n v="9"/>
    <x v="5"/>
    <n v="5.78"/>
    <s v="-"/>
    <s v=" "/>
  </r>
  <r>
    <n v="10"/>
    <x v="5"/>
    <n v="4.3"/>
    <s v="-"/>
    <s v=" "/>
  </r>
  <r>
    <n v="11"/>
    <x v="6"/>
    <n v="10.050000000000001"/>
    <s v="PVC"/>
    <s v=" "/>
  </r>
  <r>
    <s v="011a"/>
    <x v="7"/>
    <n v="4.0599999999999996"/>
    <s v="DLAŽBA"/>
    <s v=" "/>
  </r>
  <r>
    <n v="12"/>
    <x v="8"/>
    <n v="5.36"/>
    <s v="DLAŽBA"/>
    <s v=" "/>
  </r>
  <r>
    <n v="13"/>
    <x v="9"/>
    <n v="6.26"/>
    <s v="DLAŽBA"/>
    <s v=" "/>
  </r>
  <r>
    <n v="14"/>
    <x v="10"/>
    <n v="12.65"/>
    <s v="PVC"/>
    <s v=" "/>
  </r>
  <r>
    <s v="014a"/>
    <x v="11"/>
    <n v="4.07"/>
    <s v="DLAŽBA"/>
    <s v=" "/>
  </r>
  <r>
    <n v="15"/>
    <x v="12"/>
    <n v="15.65"/>
    <s v="PVC"/>
    <s v=" "/>
  </r>
  <r>
    <n v="16"/>
    <x v="13"/>
    <n v="15.63"/>
    <s v="DLAŽBA"/>
    <s v=" "/>
  </r>
  <r>
    <n v="17"/>
    <x v="14"/>
    <n v="49.73"/>
    <s v="DLAŽBA"/>
    <s v=" "/>
  </r>
  <r>
    <n v="18"/>
    <x v="15"/>
    <n v="16.03"/>
    <s v="PVC"/>
    <s v=" "/>
  </r>
  <r>
    <n v="19"/>
    <x v="15"/>
    <n v="16.12"/>
    <s v="PVC"/>
    <s v=" "/>
  </r>
  <r>
    <n v="20"/>
    <x v="16"/>
    <n v="33.130000000000003"/>
    <s v="PVC"/>
    <s v=" "/>
  </r>
  <r>
    <n v="21"/>
    <x v="17"/>
    <n v="15.35"/>
    <s v="DLAŽBA"/>
    <s v=" "/>
  </r>
  <r>
    <n v="22"/>
    <x v="0"/>
    <n v="7.93"/>
    <s v="DLAŽBA"/>
    <s v=" "/>
  </r>
  <r>
    <s v="022a"/>
    <x v="18"/>
    <n v="9.51"/>
    <s v="DLAŽBA"/>
    <s v=" "/>
  </r>
  <r>
    <n v="23"/>
    <x v="2"/>
    <n v="50.19"/>
    <s v="DLAŽBA"/>
    <s v=" "/>
  </r>
  <r>
    <n v="24"/>
    <x v="2"/>
    <n v="38.049999999999997"/>
    <s v="DLAŽBA"/>
    <s v=" "/>
  </r>
  <r>
    <s v="024a"/>
    <x v="2"/>
    <n v="10.7"/>
    <s v="DLAŽBA"/>
    <s v=" "/>
  </r>
  <r>
    <n v="25"/>
    <x v="19"/>
    <n v="12.74"/>
    <s v="DLAŽBA"/>
    <s v=" "/>
  </r>
  <r>
    <n v="26"/>
    <x v="2"/>
    <n v="11.96"/>
    <s v="DLAŽBA"/>
    <s v=" "/>
  </r>
  <r>
    <n v="27"/>
    <x v="2"/>
    <n v="6.32"/>
    <s v="DLAŽBA"/>
    <s v=" "/>
  </r>
  <r>
    <s v="027a"/>
    <x v="20"/>
    <n v="5.09"/>
    <s v="DLAŽBA"/>
    <s v=" "/>
  </r>
  <r>
    <n v="28"/>
    <x v="20"/>
    <n v="10.210000000000001"/>
    <s v="DLAŽBA"/>
    <s v=" "/>
  </r>
  <r>
    <n v="29"/>
    <x v="2"/>
    <n v="32.520000000000003"/>
    <s v="DLAŽBA"/>
    <s v=" "/>
  </r>
  <r>
    <n v="30"/>
    <x v="2"/>
    <n v="6.5"/>
    <s v="DLAŽBA"/>
    <s v=" "/>
  </r>
  <r>
    <s v="030a"/>
    <x v="2"/>
    <n v="9.44"/>
    <s v="DLAŽBA"/>
    <s v=" "/>
  </r>
  <r>
    <n v="31"/>
    <x v="21"/>
    <n v="5.47"/>
    <s v="PVC"/>
    <s v=" "/>
  </r>
  <r>
    <s v="031a"/>
    <x v="15"/>
    <n v="19.3"/>
    <s v="PVC"/>
    <s v=" "/>
  </r>
  <r>
    <n v="32"/>
    <x v="22"/>
    <n v="2.74"/>
    <s v="DLAŽBA"/>
    <s v=" "/>
  </r>
  <r>
    <n v="33"/>
    <x v="23"/>
    <n v="2.2799999999999998"/>
    <s v="DLAŽBA"/>
    <s v=" "/>
  </r>
  <r>
    <n v="34"/>
    <x v="19"/>
    <n v="50.31"/>
    <s v="BETON"/>
    <s v=" "/>
  </r>
  <r>
    <n v="35"/>
    <x v="24"/>
    <n v="14.2"/>
    <s v="BETON"/>
    <s v=" "/>
  </r>
  <r>
    <n v="36"/>
    <x v="2"/>
    <n v="33.869999999999997"/>
    <s v="PVC"/>
    <s v=" "/>
  </r>
  <r>
    <n v="37"/>
    <x v="2"/>
    <n v="16.329999999999998"/>
    <s v="PVC"/>
    <s v=" "/>
  </r>
  <r>
    <n v="38"/>
    <x v="2"/>
    <n v="14.6"/>
    <s v="DLAŽBA"/>
    <s v=" "/>
  </r>
  <r>
    <n v="39"/>
    <x v="2"/>
    <n v="32.42"/>
    <s v="DLAŽBA"/>
    <s v=" "/>
  </r>
  <r>
    <n v="40"/>
    <x v="2"/>
    <n v="16.28"/>
    <s v="DLAŽBA"/>
    <s v=" "/>
  </r>
  <r>
    <n v="41"/>
    <x v="2"/>
    <n v="12.71"/>
    <s v="DLAŽBA"/>
    <s v=" "/>
  </r>
  <r>
    <n v="42"/>
    <x v="2"/>
    <n v="22.96"/>
    <s v="DLAŽBA"/>
    <s v=" "/>
  </r>
  <r>
    <n v="43"/>
    <x v="2"/>
    <n v="33.450000000000003"/>
    <s v="DLAŽBA"/>
    <s v=" "/>
  </r>
  <r>
    <n v="44"/>
    <x v="0"/>
    <n v="10.130000000000001"/>
    <s v="DLAŽBA"/>
    <s v=" "/>
  </r>
  <r>
    <n v="45"/>
    <x v="17"/>
    <n v="8.9700000000000006"/>
    <s v="DLAŽBA"/>
    <s v=" "/>
  </r>
  <r>
    <n v="46"/>
    <x v="2"/>
    <n v="31.78"/>
    <s v="DLAŽBA"/>
    <s v=" "/>
  </r>
  <r>
    <n v="47"/>
    <x v="2"/>
    <n v="15.29"/>
    <s v="DLAŽBA"/>
    <s v=" "/>
  </r>
  <r>
    <n v="48"/>
    <x v="2"/>
    <n v="15.66"/>
    <s v="DLAŽBA"/>
    <s v=" "/>
  </r>
  <r>
    <n v="49"/>
    <x v="2"/>
    <n v="32.229999999999997"/>
    <s v="PVC"/>
    <s v=" "/>
  </r>
  <r>
    <n v="50"/>
    <x v="2"/>
    <n v="14.85"/>
    <s v="PVC"/>
    <s v=" "/>
  </r>
  <r>
    <n v="51"/>
    <x v="2"/>
    <n v="31.78"/>
    <s v="PVC"/>
    <s v=" "/>
  </r>
  <r>
    <n v="52"/>
    <x v="2"/>
    <n v="16.39"/>
    <s v="PVC"/>
    <s v=" "/>
  </r>
  <r>
    <n v="53"/>
    <x v="2"/>
    <n v="34.18"/>
    <s v="DLAŽBA"/>
    <s v=" "/>
  </r>
  <r>
    <n v="54"/>
    <x v="25"/>
    <n v="23.53"/>
    <s v="DLAŽBA"/>
    <s v=" "/>
  </r>
  <r>
    <n v="55"/>
    <x v="26"/>
    <n v="5.45"/>
    <s v="DLAŽBA"/>
    <s v=" "/>
  </r>
  <r>
    <n v="56"/>
    <x v="27"/>
    <n v="7.25"/>
    <s v="DLAŽBA"/>
    <s v=" "/>
  </r>
  <r>
    <n v="57"/>
    <x v="17"/>
    <n v="5.62"/>
    <s v="DLAŽBA"/>
    <s v=" 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68">
  <r>
    <s v="101"/>
    <s v="101"/>
    <x v="0"/>
    <m/>
    <n v="9.9"/>
    <s v="kamenná dl."/>
    <m/>
  </r>
  <r>
    <s v="102"/>
    <s v="102"/>
    <x v="0"/>
    <m/>
    <n v="10"/>
    <s v="kamenná dl."/>
    <m/>
  </r>
  <r>
    <n v="103"/>
    <n v="103.104"/>
    <x v="1"/>
    <m/>
    <n v="112.5"/>
    <s v="kamenná dl."/>
    <m/>
  </r>
  <r>
    <s v="104"/>
    <m/>
    <x v="2"/>
    <m/>
    <n v="14.4"/>
    <s v="PVC"/>
    <m/>
  </r>
  <r>
    <s v="105"/>
    <s v="105"/>
    <x v="3"/>
    <m/>
    <n v="35.9"/>
    <s v="kamenná dl."/>
    <m/>
  </r>
  <r>
    <s v="106"/>
    <s v="106"/>
    <x v="4"/>
    <m/>
    <n v="86.6"/>
    <s v="keram.dl."/>
    <m/>
  </r>
  <r>
    <s v="106a"/>
    <m/>
    <x v="5"/>
    <m/>
    <n v="0.7"/>
    <s v="beton"/>
    <m/>
  </r>
  <r>
    <s v="107"/>
    <s v="107"/>
    <x v="0"/>
    <m/>
    <n v="6.5"/>
    <s v="kamenná dl."/>
    <m/>
  </r>
  <r>
    <s v="108"/>
    <s v="108"/>
    <x v="0"/>
    <m/>
    <n v="5.7"/>
    <s v="kamenná dl."/>
    <m/>
  </r>
  <r>
    <s v="109"/>
    <s v="109"/>
    <x v="4"/>
    <m/>
    <n v="89.9"/>
    <s v="keram.dl."/>
    <m/>
  </r>
  <r>
    <s v="110a"/>
    <m/>
    <x v="6"/>
    <m/>
    <n v="5.8"/>
    <m/>
    <m/>
  </r>
  <r>
    <s v="110b"/>
    <m/>
    <x v="6"/>
    <m/>
    <n v="4.3"/>
    <m/>
    <m/>
  </r>
  <r>
    <n v="111"/>
    <n v="111.114"/>
    <x v="7"/>
    <m/>
    <n v="27.26"/>
    <s v="koberec"/>
    <m/>
  </r>
  <r>
    <n v="112"/>
    <n v="112"/>
    <x v="8"/>
    <m/>
    <n v="7.4"/>
    <s v="keram.dl."/>
    <s v="keram.o. 1,83(2,11)"/>
  </r>
  <r>
    <n v="113"/>
    <n v="113"/>
    <x v="9"/>
    <m/>
    <n v="8.8000000000000007"/>
    <s v="keram.dl."/>
    <s v="keram.o. 1,83(2,11)"/>
  </r>
  <r>
    <n v="114"/>
    <m/>
    <x v="10"/>
    <m/>
    <m/>
    <m/>
    <m/>
  </r>
  <r>
    <n v="115"/>
    <n v="115"/>
    <x v="11"/>
    <s v="Proděkan pro rozvoj a OP"/>
    <n v="31.4"/>
    <s v="koberec"/>
    <m/>
  </r>
  <r>
    <n v="116"/>
    <n v="116"/>
    <x v="11"/>
    <s v="admin. prac odd. rozvoje"/>
    <n v="15.2"/>
    <s v="koberec"/>
    <m/>
  </r>
  <r>
    <s v="117a"/>
    <s v="117a"/>
    <x v="11"/>
    <s v="Děkan"/>
    <n v="46.3"/>
    <s v="koberec"/>
    <m/>
  </r>
  <r>
    <s v="117b"/>
    <s v="117b"/>
    <x v="11"/>
    <s v="Vedoucí děkanátu"/>
    <m/>
    <m/>
    <m/>
  </r>
  <r>
    <s v="118a"/>
    <s v="118a"/>
    <x v="11"/>
    <s v="Sekretariát děkana"/>
    <n v="32.4"/>
    <s v="koberec"/>
    <m/>
  </r>
  <r>
    <s v="118b"/>
    <s v="118b"/>
    <x v="11"/>
    <s v="Sekretariát tajemníka"/>
    <m/>
    <m/>
    <m/>
  </r>
  <r>
    <n v="119"/>
    <n v="119"/>
    <x v="11"/>
    <s v="Tajemník"/>
    <n v="32.299999999999997"/>
    <s v="koberec"/>
    <m/>
  </r>
  <r>
    <n v="120"/>
    <n v="120"/>
    <x v="4"/>
    <m/>
    <n v="7.6"/>
    <s v="teracová dl."/>
    <m/>
  </r>
  <r>
    <n v="121"/>
    <m/>
    <x v="3"/>
    <m/>
    <n v="14.6"/>
    <s v="teracová dl."/>
    <m/>
  </r>
  <r>
    <s v="122a"/>
    <s v="122a"/>
    <x v="11"/>
    <s v="Děkanát (proděkan)"/>
    <n v="34.6"/>
    <s v="koberec"/>
    <m/>
  </r>
  <r>
    <s v="122b"/>
    <s v="122b"/>
    <x v="11"/>
    <s v="Proděkan pro vědu, výzkum a doktorské studium"/>
    <m/>
    <m/>
    <m/>
  </r>
  <r>
    <n v="123"/>
    <n v="123"/>
    <x v="11"/>
    <s v="odd. VaV"/>
    <n v="19.399999999999999"/>
    <s v="koberec"/>
    <m/>
  </r>
  <r>
    <n v="124"/>
    <n v="124"/>
    <x v="12"/>
    <m/>
    <n v="20.399999999999999"/>
    <s v="PVC"/>
    <s v="keram.o.1,84"/>
  </r>
  <r>
    <n v="125"/>
    <n v="125"/>
    <x v="13"/>
    <m/>
    <n v="93.9"/>
    <s v="koberec"/>
    <m/>
  </r>
  <r>
    <n v="126"/>
    <n v="126"/>
    <x v="13"/>
    <m/>
    <n v="44.4"/>
    <s v="koberec"/>
    <m/>
  </r>
  <r>
    <n v="127"/>
    <n v="127"/>
    <x v="14"/>
    <s v="Proděkan pro studijní a pedagogickou činnost"/>
    <n v="19.3"/>
    <s v="koberec"/>
    <m/>
  </r>
  <r>
    <n v="128"/>
    <n v="128"/>
    <x v="11"/>
    <s v="odd. mezinárodních vztahů"/>
    <n v="10"/>
    <s v="PVC"/>
    <m/>
  </r>
  <r>
    <n v="129"/>
    <n v="129"/>
    <x v="11"/>
    <s v="Proděkan pro mezinárodní vztahy"/>
    <n v="24.7"/>
    <s v="PVC+koberec"/>
    <m/>
  </r>
  <r>
    <n v="130"/>
    <n v="130"/>
    <x v="15"/>
    <m/>
    <n v="6"/>
    <s v="keram.dl."/>
    <s v="keram.o. 1,83"/>
  </r>
  <r>
    <n v="131"/>
    <n v="131"/>
    <x v="16"/>
    <m/>
    <n v="5.4"/>
    <s v="keram.dl."/>
    <s v="keram.o. 1,83"/>
  </r>
  <r>
    <n v="132"/>
    <n v="132"/>
    <x v="17"/>
    <m/>
    <n v="1.6"/>
    <s v="keram.dl."/>
    <s v="keram.o.1,53"/>
  </r>
  <r>
    <s v="133-150"/>
    <m/>
    <x v="18"/>
    <m/>
    <m/>
    <m/>
    <m/>
  </r>
  <r>
    <n v="151"/>
    <n v="151"/>
    <x v="11"/>
    <s v="Archiv stud. odd"/>
    <n v="29.7"/>
    <s v="PVC"/>
    <m/>
  </r>
  <r>
    <s v="151a"/>
    <s v="151a"/>
    <x v="11"/>
    <s v="Archiv stud. odd"/>
    <n v="12.4"/>
    <s v="PVC"/>
    <m/>
  </r>
  <r>
    <n v="152"/>
    <n v="152"/>
    <x v="17"/>
    <m/>
    <n v="2.4"/>
    <s v="keram.dl."/>
    <s v="keram.o.1,82"/>
  </r>
  <r>
    <n v="153"/>
    <n v="153"/>
    <x v="19"/>
    <m/>
    <n v="11.1"/>
    <s v="keram.dl."/>
    <s v="keram.o.1,52"/>
  </r>
  <r>
    <n v="154"/>
    <n v="154"/>
    <x v="11"/>
    <s v="Vedoucí studijního odd."/>
    <n v="16.5"/>
    <s v="PVC"/>
    <m/>
  </r>
  <r>
    <n v="155"/>
    <n v="155"/>
    <x v="20"/>
    <s v="Studijní odd."/>
    <n v="56.6"/>
    <s v="PVC"/>
    <m/>
  </r>
  <r>
    <n v="156"/>
    <n v="156"/>
    <x v="11"/>
    <s v="Studijní odd."/>
    <n v="17.899999999999999"/>
    <s v="PVC"/>
    <m/>
  </r>
  <r>
    <n v="157"/>
    <n v="157"/>
    <x v="11"/>
    <s v="Děkanát (proděkan)"/>
    <n v="21"/>
    <s v="PVC"/>
    <m/>
  </r>
  <r>
    <n v="158"/>
    <n v="158"/>
    <x v="11"/>
    <s v="děkanát - excelentní výzkum"/>
    <n v="20.8"/>
    <s v="PVC"/>
    <m/>
  </r>
  <r>
    <n v="159"/>
    <n v="159"/>
    <x v="11"/>
    <s v="děkanát - excelentní výzkum"/>
    <n v="18.399999999999999"/>
    <s v="koberec"/>
    <m/>
  </r>
  <r>
    <s v="159a"/>
    <s v="159a"/>
    <x v="11"/>
    <s v="děkanát - excelentní výzkum"/>
    <n v="18.5"/>
    <s v="PVC"/>
    <m/>
  </r>
  <r>
    <n v="160"/>
    <n v="160"/>
    <x v="11"/>
    <s v="děkanát - excelentní výzkum"/>
    <n v="40.9"/>
    <s v="koberec"/>
    <m/>
  </r>
  <r>
    <n v="161"/>
    <n v="161"/>
    <x v="11"/>
    <s v="děkanát - excelentní výzkum"/>
    <n v="17.5"/>
    <s v="PVC"/>
    <m/>
  </r>
  <r>
    <s v="161a"/>
    <s v="161a"/>
    <x v="11"/>
    <s v="děkanát - excelentní výzkum"/>
    <n v="12"/>
    <s v="PVC"/>
    <m/>
  </r>
  <r>
    <n v="162"/>
    <m/>
    <x v="21"/>
    <m/>
    <n v="12.6"/>
    <s v="teracová dl."/>
    <m/>
  </r>
  <r>
    <s v="162a"/>
    <m/>
    <x v="5"/>
    <m/>
    <n v="0.9"/>
    <s v="beton"/>
    <m/>
  </r>
  <r>
    <n v="163"/>
    <m/>
    <x v="3"/>
    <m/>
    <n v="14.8"/>
    <s v="teracová dl."/>
    <m/>
  </r>
  <r>
    <n v="164"/>
    <n v="164"/>
    <x v="11"/>
    <s v="FŽP"/>
    <n v="31.5"/>
    <s v="koberec"/>
    <m/>
  </r>
  <r>
    <n v="165"/>
    <n v="165"/>
    <x v="11"/>
    <s v="FŽP"/>
    <n v="15.6"/>
    <s v="koberec"/>
    <m/>
  </r>
  <r>
    <n v="166"/>
    <n v="166"/>
    <x v="11"/>
    <s v="FŽP"/>
    <n v="17.100000000000001"/>
    <s v="PVC"/>
    <m/>
  </r>
  <r>
    <n v="167"/>
    <n v="167"/>
    <x v="11"/>
    <s v="FŽP"/>
    <n v="16.600000000000001"/>
    <s v="PVC"/>
    <m/>
  </r>
  <r>
    <n v="168"/>
    <n v="168"/>
    <x v="11"/>
    <s v="FŽP"/>
    <n v="16"/>
    <s v="PVC"/>
    <m/>
  </r>
  <r>
    <n v="169"/>
    <n v="169"/>
    <x v="11"/>
    <s v="FŽP"/>
    <n v="16.3"/>
    <s v="PVC"/>
    <m/>
  </r>
  <r>
    <n v="170"/>
    <n v="170"/>
    <x v="11"/>
    <s v="FŽP"/>
    <n v="16.399999999999999"/>
    <s v="PVC"/>
    <m/>
  </r>
  <r>
    <n v="171"/>
    <n v="171"/>
    <x v="20"/>
    <s v="Studentská místnost FLD"/>
    <n v="50.6"/>
    <s v="PVC/koberec"/>
    <m/>
  </r>
  <r>
    <n v="172"/>
    <n v="172"/>
    <x v="11"/>
    <s v="FŽP"/>
    <n v="15.2"/>
    <s v="PVC"/>
    <m/>
  </r>
  <r>
    <n v="173"/>
    <n v="173"/>
    <x v="19"/>
    <m/>
    <n v="12"/>
    <s v="keram.dl."/>
    <s v="keram.o.1,82"/>
  </r>
  <r>
    <n v="174"/>
    <n v="174"/>
    <x v="17"/>
    <m/>
    <n v="2.4"/>
    <s v="keram.dl."/>
    <s v="keram.o.1,52"/>
  </r>
  <r>
    <n v="175"/>
    <n v="175"/>
    <x v="11"/>
    <s v="FŽP"/>
    <n v="22.1"/>
    <s v="PVC"/>
    <m/>
  </r>
  <r>
    <s v="175a"/>
    <s v="175a"/>
    <x v="11"/>
    <s v="FŽP"/>
    <n v="8.9"/>
    <s v="PVC"/>
    <m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70">
  <r>
    <s v="201"/>
    <s v="201"/>
    <x v="0"/>
    <m/>
    <x v="0"/>
    <s v="PVC"/>
    <m/>
  </r>
  <r>
    <s v="202"/>
    <m/>
    <x v="1"/>
    <m/>
    <x v="1"/>
    <s v="keram.dl."/>
    <m/>
  </r>
  <r>
    <s v="202a"/>
    <m/>
    <x v="2"/>
    <m/>
    <x v="2"/>
    <s v="beton"/>
    <m/>
  </r>
  <r>
    <s v="203"/>
    <s v="203"/>
    <x v="3"/>
    <s v="KMLZ"/>
    <x v="3"/>
    <s v="koberec"/>
    <m/>
  </r>
  <r>
    <s v="204"/>
    <s v="204"/>
    <x v="4"/>
    <s v="KMLZ"/>
    <x v="4"/>
    <s v="koberec"/>
    <m/>
  </r>
  <r>
    <s v="205"/>
    <s v="205"/>
    <x v="1"/>
    <m/>
    <x v="5"/>
    <s v="keram.dl."/>
    <m/>
  </r>
  <r>
    <s v="206"/>
    <m/>
    <x v="1"/>
    <m/>
    <x v="6"/>
    <s v="kamenná dl."/>
    <s v="dřev.obkl. 2,96"/>
  </r>
  <r>
    <s v="207"/>
    <m/>
    <x v="5"/>
    <m/>
    <x v="7"/>
    <s v="kamenná dl."/>
    <m/>
  </r>
  <r>
    <s v="208"/>
    <m/>
    <x v="6"/>
    <m/>
    <x v="8"/>
    <m/>
    <m/>
  </r>
  <r>
    <s v="209"/>
    <m/>
    <x v="6"/>
    <m/>
    <x v="9"/>
    <m/>
    <m/>
  </r>
  <r>
    <s v="210"/>
    <m/>
    <x v="7"/>
    <m/>
    <x v="10"/>
    <m/>
    <m/>
  </r>
  <r>
    <s v="211"/>
    <s v="211"/>
    <x v="8"/>
    <s v="KZZD"/>
    <x v="11"/>
    <s v="PVC"/>
    <m/>
  </r>
  <r>
    <s v="212"/>
    <s v="212"/>
    <x v="9"/>
    <m/>
    <x v="12"/>
    <s v="keram.dl."/>
    <s v="keram.o. 1,83(2,11)"/>
  </r>
  <r>
    <s v="213"/>
    <s v="213"/>
    <x v="10"/>
    <m/>
    <x v="13"/>
    <s v="keram.dl."/>
    <s v="keram.o. 1,83(2,11)"/>
  </r>
  <r>
    <s v="214"/>
    <s v="214"/>
    <x v="4"/>
    <s v="Doktorandi KDVK+KZZD"/>
    <x v="14"/>
    <s v="PVC"/>
    <m/>
  </r>
  <r>
    <s v="215"/>
    <s v="215"/>
    <x v="4"/>
    <s v="KZZD"/>
    <x v="15"/>
    <s v="koberec"/>
    <m/>
  </r>
  <r>
    <s v="216"/>
    <s v="216"/>
    <x v="4"/>
    <s v="KZZD"/>
    <x v="16"/>
    <s v="koberec"/>
    <m/>
  </r>
  <r>
    <s v="217"/>
    <s v="217"/>
    <x v="4"/>
    <s v="KLTS"/>
    <x v="17"/>
    <s v="PVC"/>
    <m/>
  </r>
  <r>
    <s v="218"/>
    <s v="218"/>
    <x v="4"/>
    <s v="KLTS"/>
    <x v="18"/>
    <s v="PVC"/>
    <m/>
  </r>
  <r>
    <s v="219"/>
    <s v="219"/>
    <x v="4"/>
    <s v="KLTS"/>
    <x v="19"/>
    <s v="PVC"/>
    <m/>
  </r>
  <r>
    <s v="220"/>
    <s v="220"/>
    <x v="4"/>
    <s v="KZZD"/>
    <x v="18"/>
    <s v="PVC"/>
    <m/>
  </r>
  <r>
    <s v="221"/>
    <s v="221"/>
    <x v="4"/>
    <s v="KLTS"/>
    <x v="20"/>
    <s v="PVC"/>
    <m/>
  </r>
  <r>
    <s v="222"/>
    <s v="222"/>
    <x v="4"/>
    <s v="KLTS"/>
    <x v="21"/>
    <s v="PVC"/>
    <m/>
  </r>
  <r>
    <s v="223"/>
    <s v="223"/>
    <x v="4"/>
    <s v="KLTS"/>
    <x v="17"/>
    <s v="PVC"/>
    <m/>
  </r>
  <r>
    <s v="224"/>
    <s v="224"/>
    <x v="1"/>
    <m/>
    <x v="13"/>
    <s v="teracová dl."/>
    <m/>
  </r>
  <r>
    <s v="224a"/>
    <m/>
    <x v="5"/>
    <m/>
    <x v="20"/>
    <s v="teracová dl."/>
    <m/>
  </r>
  <r>
    <s v="225"/>
    <s v="225"/>
    <x v="4"/>
    <s v="KOLE"/>
    <x v="22"/>
    <s v="koberec"/>
    <m/>
  </r>
  <r>
    <s v="226"/>
    <s v="226"/>
    <x v="4"/>
    <s v="KOLE"/>
    <x v="23"/>
    <s v="koberec"/>
    <m/>
  </r>
  <r>
    <s v="227"/>
    <s v="227"/>
    <x v="4"/>
    <s v="KOLE"/>
    <x v="24"/>
    <s v="PVC"/>
    <m/>
  </r>
  <r>
    <s v="228"/>
    <s v="228"/>
    <x v="4"/>
    <s v="KMLZ"/>
    <x v="25"/>
    <s v="PVC"/>
    <m/>
  </r>
  <r>
    <s v="229"/>
    <s v="229"/>
    <x v="4"/>
    <s v="KMLZ"/>
    <x v="26"/>
    <s v="PVC"/>
    <m/>
  </r>
  <r>
    <s v="230"/>
    <s v="230"/>
    <x v="4"/>
    <s v="KMLZ"/>
    <x v="17"/>
    <s v="PVC"/>
    <m/>
  </r>
  <r>
    <s v="231"/>
    <s v="231"/>
    <x v="11"/>
    <s v="KOLE"/>
    <x v="24"/>
    <s v="PVC"/>
    <m/>
  </r>
  <r>
    <s v="232"/>
    <s v="232"/>
    <x v="12"/>
    <s v="KOLE"/>
    <x v="27"/>
    <s v="PVC"/>
    <m/>
  </r>
  <r>
    <s v="233"/>
    <s v="233"/>
    <x v="11"/>
    <s v="KOLE"/>
    <x v="28"/>
    <s v="PVC"/>
    <m/>
  </r>
  <r>
    <s v="234"/>
    <s v="234"/>
    <x v="4"/>
    <s v="KMLZ"/>
    <x v="29"/>
    <s v="koberec"/>
    <m/>
  </r>
  <r>
    <s v="235"/>
    <s v="235"/>
    <x v="13"/>
    <m/>
    <x v="30"/>
    <s v="keram.dl."/>
    <s v="keram.o. 1,82"/>
  </r>
  <r>
    <s v="236"/>
    <s v="236"/>
    <x v="14"/>
    <m/>
    <x v="31"/>
    <s v="keram.dl."/>
    <s v="keram.o. 1,82"/>
  </r>
  <r>
    <s v="237"/>
    <s v="237"/>
    <x v="15"/>
    <m/>
    <x v="32"/>
    <s v="keram.dl."/>
    <s v="keram.o.1,53"/>
  </r>
  <r>
    <s v="238-250"/>
    <m/>
    <x v="7"/>
    <m/>
    <x v="10"/>
    <m/>
    <m/>
  </r>
  <r>
    <s v="251"/>
    <s v="251"/>
    <x v="4"/>
    <s v="Doktorandi KOLE"/>
    <x v="33"/>
    <s v="PVC"/>
    <m/>
  </r>
  <r>
    <s v="251a"/>
    <s v="251a"/>
    <x v="4"/>
    <s v="Doktorandi KOLE"/>
    <x v="34"/>
    <s v="PVC"/>
    <m/>
  </r>
  <r>
    <s v="252"/>
    <s v="252"/>
    <x v="15"/>
    <m/>
    <x v="35"/>
    <s v="keram.dl."/>
    <s v="keram.o.1,52"/>
  </r>
  <r>
    <s v="253"/>
    <s v="253"/>
    <x v="16"/>
    <m/>
    <x v="36"/>
    <s v="keram.dl."/>
    <s v="keram.o.1,82"/>
  </r>
  <r>
    <s v="254"/>
    <s v="254"/>
    <x v="4"/>
    <s v="KOLE"/>
    <x v="37"/>
    <s v="PVC"/>
    <m/>
  </r>
  <r>
    <s v="255"/>
    <s v="255"/>
    <x v="12"/>
    <m/>
    <x v="38"/>
    <s v="PVC"/>
    <m/>
  </r>
  <r>
    <s v="256"/>
    <s v="256"/>
    <x v="4"/>
    <s v="KLDE"/>
    <x v="25"/>
    <s v="PVC"/>
    <m/>
  </r>
  <r>
    <s v="257"/>
    <s v="257"/>
    <x v="4"/>
    <s v="KEL"/>
    <x v="39"/>
    <s v="PVC"/>
    <m/>
  </r>
  <r>
    <s v="258"/>
    <s v="258"/>
    <x v="4"/>
    <s v="děkanát"/>
    <x v="40"/>
    <s v="PVC"/>
    <m/>
  </r>
  <r>
    <s v="259"/>
    <s v="259"/>
    <x v="4"/>
    <s v="KGFLD"/>
    <x v="41"/>
    <s v="PVC"/>
    <m/>
  </r>
  <r>
    <s v="260"/>
    <s v="260"/>
    <x v="4"/>
    <s v="KMLZ"/>
    <x v="41"/>
    <s v="koberec"/>
    <m/>
  </r>
  <r>
    <s v="261"/>
    <s v="261"/>
    <x v="4"/>
    <s v="KMLZ"/>
    <x v="42"/>
    <s v="koberec"/>
    <m/>
  </r>
  <r>
    <s v="262"/>
    <s v="262"/>
    <x v="4"/>
    <s v="KGFLD"/>
    <x v="43"/>
    <s v="PVC"/>
    <m/>
  </r>
  <r>
    <s v="262a"/>
    <s v="262a"/>
    <x v="4"/>
    <s v="KGFLD"/>
    <x v="44"/>
    <s v="PVC"/>
    <m/>
  </r>
  <r>
    <s v="263"/>
    <m/>
    <x v="1"/>
    <m/>
    <x v="45"/>
    <s v="teracová dl."/>
    <m/>
  </r>
  <r>
    <s v="263a"/>
    <m/>
    <x v="5"/>
    <m/>
    <x v="37"/>
    <s v="teracová dl."/>
    <m/>
  </r>
  <r>
    <s v="263b"/>
    <m/>
    <x v="2"/>
    <m/>
    <x v="46"/>
    <m/>
    <m/>
  </r>
  <r>
    <s v="264"/>
    <s v="264"/>
    <x v="4"/>
    <s v="KLTS"/>
    <x v="47"/>
    <s v="koberec"/>
    <m/>
  </r>
  <r>
    <s v="265"/>
    <s v="265"/>
    <x v="4"/>
    <s v="KLTS"/>
    <x v="18"/>
    <s v="PVC"/>
    <m/>
  </r>
  <r>
    <s v="266"/>
    <s v="266"/>
    <x v="4"/>
    <s v="KPL"/>
    <x v="20"/>
    <s v="PVC"/>
    <m/>
  </r>
  <r>
    <s v="267"/>
    <s v="267"/>
    <x v="4"/>
    <s v="KZZD"/>
    <x v="48"/>
    <s v="PVC"/>
    <m/>
  </r>
  <r>
    <s v="268"/>
    <s v="268"/>
    <x v="4"/>
    <s v="KZZD"/>
    <x v="49"/>
    <s v="PVC"/>
    <m/>
  </r>
  <r>
    <s v="269"/>
    <s v="269"/>
    <x v="4"/>
    <s v="KZZD"/>
    <x v="21"/>
    <s v="PVC"/>
    <m/>
  </r>
  <r>
    <s v="270"/>
    <s v="270"/>
    <x v="4"/>
    <s v="KOLE"/>
    <x v="37"/>
    <s v="PVC"/>
    <m/>
  </r>
  <r>
    <s v="271"/>
    <s v="271"/>
    <x v="12"/>
    <m/>
    <x v="50"/>
    <s v="PVC"/>
    <m/>
  </r>
  <r>
    <s v="272"/>
    <s v="272"/>
    <x v="4"/>
    <s v="KOLE"/>
    <x v="16"/>
    <s v="PVC"/>
    <m/>
  </r>
  <r>
    <s v="273"/>
    <s v="273"/>
    <x v="16"/>
    <m/>
    <x v="44"/>
    <s v="keram.dl."/>
    <s v="keram.o.1,81"/>
  </r>
  <r>
    <s v="274"/>
    <s v="274"/>
    <x v="15"/>
    <m/>
    <x v="51"/>
    <s v="keram.dl."/>
    <s v="keram.o.1,52"/>
  </r>
  <r>
    <s v="275"/>
    <s v="275"/>
    <x v="4"/>
    <s v="Doktorandi"/>
    <x v="52"/>
    <s v="PVC"/>
    <m/>
  </r>
  <r>
    <s v="275a"/>
    <s v="275a"/>
    <x v="4"/>
    <s v="Doktorandi"/>
    <x v="53"/>
    <s v="PVC"/>
    <m/>
  </r>
</pivotCacheRecord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9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1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2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6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6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7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7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8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8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9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9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0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1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4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5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2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0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5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4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3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8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7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6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42.xml><?xml version="1.0" encoding="utf-8"?>
<pivotTableDefinition xmlns="http://schemas.openxmlformats.org/spreadsheetml/2006/main" name="Kontingenční tabulka1" cacheId="135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5:L61" firstHeaderRow="1" firstDataRow="1" firstDataCol="1"/>
  <pivotFields count="6">
    <pivotField axis="axisRow" showAll="0">
      <items count="56">
        <item x="0"/>
        <item x="1"/>
        <item x="27"/>
        <item x="28"/>
        <item x="2"/>
        <item x="3"/>
        <item x="19"/>
        <item x="29"/>
        <item x="4"/>
        <item x="30"/>
        <item x="31"/>
        <item x="54"/>
        <item x="32"/>
        <item x="49"/>
        <item x="50"/>
        <item x="33"/>
        <item x="20"/>
        <item x="5"/>
        <item x="17"/>
        <item x="21"/>
        <item x="22"/>
        <item x="23"/>
        <item x="51"/>
        <item x="6"/>
        <item x="34"/>
        <item x="7"/>
        <item x="52"/>
        <item x="24"/>
        <item x="25"/>
        <item x="8"/>
        <item x="9"/>
        <item x="35"/>
        <item x="36"/>
        <item x="37"/>
        <item x="38"/>
        <item x="39"/>
        <item x="40"/>
        <item x="41"/>
        <item x="42"/>
        <item x="18"/>
        <item x="10"/>
        <item x="11"/>
        <item x="43"/>
        <item x="12"/>
        <item x="13"/>
        <item x="14"/>
        <item x="15"/>
        <item x="44"/>
        <item x="45"/>
        <item x="46"/>
        <item x="47"/>
        <item x="48"/>
        <item x="16"/>
        <item x="53"/>
        <item x="26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0"/>
  </rowFields>
  <rowItems count="5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 t="grand">
      <x/>
    </i>
  </rowItems>
  <colItems count="1">
    <i/>
  </colItems>
  <dataFields count="1">
    <dataField name="Součet z Počet jednotek denního úklidu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3.xml><?xml version="1.0" encoding="utf-8"?>
<pivotTableDefinition xmlns="http://schemas.openxmlformats.org/spreadsheetml/2006/main" name="Kontingenční tabulka7" cacheId="137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3:L138" firstHeaderRow="1" firstDataRow="1" firstDataCol="1"/>
  <pivotFields count="6">
    <pivotField axis="axisRow" showAll="0">
      <items count="135">
        <item x="0"/>
        <item x="53"/>
        <item x="113"/>
        <item x="71"/>
        <item x="1"/>
        <item x="55"/>
        <item x="2"/>
        <item x="85"/>
        <item x="51"/>
        <item x="128"/>
        <item x="3"/>
        <item x="4"/>
        <item x="28"/>
        <item x="29"/>
        <item x="45"/>
        <item x="5"/>
        <item x="86"/>
        <item x="87"/>
        <item x="72"/>
        <item x="47"/>
        <item x="30"/>
        <item x="73"/>
        <item x="6"/>
        <item x="96"/>
        <item x="97"/>
        <item x="98"/>
        <item x="74"/>
        <item x="129"/>
        <item x="127"/>
        <item x="56"/>
        <item x="43"/>
        <item x="31"/>
        <item x="57"/>
        <item x="44"/>
        <item x="75"/>
        <item x="88"/>
        <item x="67"/>
        <item x="48"/>
        <item x="107"/>
        <item x="7"/>
        <item x="108"/>
        <item x="8"/>
        <item x="76"/>
        <item x="89"/>
        <item x="9"/>
        <item x="101"/>
        <item x="90"/>
        <item x="32"/>
        <item x="58"/>
        <item x="10"/>
        <item x="117"/>
        <item x="33"/>
        <item x="52"/>
        <item x="77"/>
        <item x="91"/>
        <item x="110"/>
        <item x="34"/>
        <item x="46"/>
        <item x="92"/>
        <item x="93"/>
        <item x="11"/>
        <item x="126"/>
        <item x="106"/>
        <item x="12"/>
        <item x="13"/>
        <item x="49"/>
        <item x="68"/>
        <item x="14"/>
        <item x="78"/>
        <item x="35"/>
        <item x="124"/>
        <item x="79"/>
        <item x="80"/>
        <item x="15"/>
        <item x="16"/>
        <item x="99"/>
        <item x="94"/>
        <item x="69"/>
        <item x="105"/>
        <item x="120"/>
        <item x="59"/>
        <item x="54"/>
        <item x="50"/>
        <item x="60"/>
        <item x="17"/>
        <item x="81"/>
        <item x="18"/>
        <item x="36"/>
        <item x="114"/>
        <item x="19"/>
        <item x="82"/>
        <item x="83"/>
        <item x="20"/>
        <item x="37"/>
        <item x="38"/>
        <item x="61"/>
        <item x="39"/>
        <item x="70"/>
        <item x="40"/>
        <item x="21"/>
        <item x="111"/>
        <item x="104"/>
        <item x="102"/>
        <item x="103"/>
        <item x="133"/>
        <item x="125"/>
        <item x="121"/>
        <item x="132"/>
        <item x="131"/>
        <item x="130"/>
        <item x="123"/>
        <item x="119"/>
        <item x="100"/>
        <item x="118"/>
        <item x="122"/>
        <item x="112"/>
        <item x="109"/>
        <item x="22"/>
        <item x="62"/>
        <item x="23"/>
        <item x="63"/>
        <item x="64"/>
        <item x="84"/>
        <item x="24"/>
        <item x="65"/>
        <item x="25"/>
        <item x="115"/>
        <item x="26"/>
        <item x="116"/>
        <item x="27"/>
        <item x="95"/>
        <item x="41"/>
        <item x="42"/>
        <item x="66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0"/>
  </rowFields>
  <rowItems count="1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 t="grand">
      <x/>
    </i>
  </rowItems>
  <colItems count="1">
    <i/>
  </colItems>
  <dataFields count="1">
    <dataField name="Součet z Počet jednotek denního úklidu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4.xml><?xml version="1.0" encoding="utf-8"?>
<pivotTableDefinition xmlns="http://schemas.openxmlformats.org/spreadsheetml/2006/main" name="Kontingenční tabulka8" cacheId="138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3:L62" firstHeaderRow="1" firstDataRow="1" firstDataCol="1"/>
  <pivotFields count="6">
    <pivotField axis="axisRow" showAll="0">
      <items count="59">
        <item x="56"/>
        <item x="15"/>
        <item x="16"/>
        <item x="45"/>
        <item x="57"/>
        <item x="0"/>
        <item x="17"/>
        <item x="18"/>
        <item x="19"/>
        <item x="1"/>
        <item x="2"/>
        <item x="46"/>
        <item x="20"/>
        <item x="3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47"/>
        <item x="48"/>
        <item x="33"/>
        <item x="4"/>
        <item x="49"/>
        <item x="5"/>
        <item x="50"/>
        <item x="51"/>
        <item x="34"/>
        <item x="35"/>
        <item x="6"/>
        <item x="7"/>
        <item x="8"/>
        <item x="52"/>
        <item x="9"/>
        <item x="10"/>
        <item x="36"/>
        <item x="37"/>
        <item x="53"/>
        <item x="54"/>
        <item x="11"/>
        <item x="38"/>
        <item x="39"/>
        <item x="12"/>
        <item x="40"/>
        <item x="41"/>
        <item x="42"/>
        <item x="43"/>
        <item x="44"/>
        <item x="55"/>
        <item x="13"/>
        <item x="14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0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Items count="1">
    <i/>
  </colItems>
  <dataFields count="1">
    <dataField name="Součet z Počet jednotek denního úklidu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5.xml><?xml version="1.0" encoding="utf-8"?>
<pivotTableDefinition xmlns="http://schemas.openxmlformats.org/spreadsheetml/2006/main" name="Kontingenční tabulka20" cacheId="122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14:J32" firstHeaderRow="1" firstDataRow="1" firstDataCol="1"/>
  <pivotFields count="7">
    <pivotField showAll="0"/>
    <pivotField axis="axisRow" showAll="0">
      <items count="18">
        <item x="14"/>
        <item x="16"/>
        <item x="2"/>
        <item x="7"/>
        <item x="6"/>
        <item x="9"/>
        <item x="5"/>
        <item x="8"/>
        <item x="0"/>
        <item x="15"/>
        <item x="11"/>
        <item x="12"/>
        <item x="10"/>
        <item x="4"/>
        <item x="1"/>
        <item x="13"/>
        <item x="3"/>
        <item t="default"/>
      </items>
    </pivotField>
    <pivotField dataField="1" showAll="0" numFmtId="165"/>
    <pivotField showAll="0"/>
    <pivotField showAll="0"/>
    <pivotField showAll="0"/>
    <pivotField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6.xml><?xml version="1.0" encoding="utf-8"?>
<pivotTableDefinition xmlns="http://schemas.openxmlformats.org/spreadsheetml/2006/main" name="Kontingenční tabulka21" cacheId="122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3:J10" firstHeaderRow="1" firstDataRow="1" firstDataCol="1"/>
  <pivotFields count="7">
    <pivotField showAll="0"/>
    <pivotField showAll="0"/>
    <pivotField dataField="1" showAll="0" numFmtId="165"/>
    <pivotField showAll="0"/>
    <pivotField axis="axisRow" showAll="0">
      <items count="7">
        <item x="0"/>
        <item x="2"/>
        <item x="4"/>
        <item x="5"/>
        <item x="3"/>
        <item x="1"/>
        <item t="default"/>
      </items>
    </pivotField>
    <pivotField showAll="0"/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7.xml><?xml version="1.0" encoding="utf-8"?>
<pivotTableDefinition xmlns="http://schemas.openxmlformats.org/spreadsheetml/2006/main" name="Kontingenční tabulka23" cacheId="123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12:J22" firstHeaderRow="1" firstDataRow="1" firstDataCol="1"/>
  <pivotFields count="7">
    <pivotField showAll="0"/>
    <pivotField axis="axisRow" showAll="0">
      <items count="10">
        <item x="1"/>
        <item x="4"/>
        <item x="6"/>
        <item x="0"/>
        <item x="2"/>
        <item x="7"/>
        <item x="8"/>
        <item x="3"/>
        <item x="5"/>
        <item t="default"/>
      </items>
    </pivotField>
    <pivotField dataField="1" showAll="0" numFmtId="165"/>
    <pivotField showAll="0"/>
    <pivotField showAll="0"/>
    <pivotField showAll="0"/>
    <pivotField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8.xml><?xml version="1.0" encoding="utf-8"?>
<pivotTableDefinition xmlns="http://schemas.openxmlformats.org/spreadsheetml/2006/main" name="Kontingenční tabulka22" cacheId="123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3:J9" firstHeaderRow="1" firstDataRow="1" firstDataCol="1"/>
  <pivotFields count="7">
    <pivotField showAll="0"/>
    <pivotField showAll="0"/>
    <pivotField dataField="1" showAll="0" numFmtId="165"/>
    <pivotField showAll="0"/>
    <pivotField axis="axisRow" showAll="0">
      <items count="6">
        <item x="2"/>
        <item x="4"/>
        <item x="1"/>
        <item x="0"/>
        <item x="3"/>
        <item t="default"/>
      </items>
    </pivotField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9.xml><?xml version="1.0" encoding="utf-8"?>
<pivotTableDefinition xmlns="http://schemas.openxmlformats.org/spreadsheetml/2006/main" name="Kontingenční tabulka26" cacheId="124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11:J28" firstHeaderRow="1" firstDataRow="1" firstDataCol="1"/>
  <pivotFields count="7">
    <pivotField showAll="0"/>
    <pivotField axis="axisRow" showAll="0">
      <items count="17">
        <item x="1"/>
        <item x="6"/>
        <item x="14"/>
        <item x="10"/>
        <item x="15"/>
        <item x="3"/>
        <item x="5"/>
        <item x="12"/>
        <item x="4"/>
        <item x="7"/>
        <item x="0"/>
        <item x="9"/>
        <item x="8"/>
        <item x="2"/>
        <item x="11"/>
        <item x="13"/>
        <item t="default"/>
      </items>
    </pivotField>
    <pivotField dataField="1" showAll="0" numFmtId="165"/>
    <pivotField showAll="0"/>
    <pivotField showAll="0"/>
    <pivotField showAll="0"/>
    <pivotField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0.xml><?xml version="1.0" encoding="utf-8"?>
<pivotTableDefinition xmlns="http://schemas.openxmlformats.org/spreadsheetml/2006/main" name="Kontingenční tabulka27" cacheId="124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3:J9" firstHeaderRow="1" firstDataRow="1" firstDataCol="1"/>
  <pivotFields count="7">
    <pivotField showAll="0"/>
    <pivotField showAll="0"/>
    <pivotField dataField="1" showAll="0" numFmtId="165"/>
    <pivotField showAll="0"/>
    <pivotField axis="axisRow" showAll="0">
      <items count="6">
        <item x="4"/>
        <item x="3"/>
        <item x="1"/>
        <item x="0"/>
        <item x="2"/>
        <item t="default"/>
      </items>
    </pivotField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1.xml><?xml version="1.0" encoding="utf-8"?>
<pivotTableDefinition xmlns="http://schemas.openxmlformats.org/spreadsheetml/2006/main" name="Kontingenční tabulka29" cacheId="125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11:J22" firstHeaderRow="1" firstDataRow="1" firstDataCol="1"/>
  <pivotFields count="7">
    <pivotField showAll="0"/>
    <pivotField axis="axisRow" showAll="0">
      <items count="11">
        <item x="1"/>
        <item x="9"/>
        <item x="3"/>
        <item x="7"/>
        <item x="8"/>
        <item x="0"/>
        <item x="5"/>
        <item x="4"/>
        <item x="2"/>
        <item x="6"/>
        <item t="default"/>
      </items>
    </pivotField>
    <pivotField dataField="1" showAll="0" numFmtId="165"/>
    <pivotField showAll="0"/>
    <pivotField showAll="0"/>
    <pivotField showAll="0"/>
    <pivotField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2.xml><?xml version="1.0" encoding="utf-8"?>
<pivotTableDefinition xmlns="http://schemas.openxmlformats.org/spreadsheetml/2006/main" name="Kontingenční tabulka28" cacheId="125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I3:J9" firstHeaderRow="1" firstDataRow="1" firstDataCol="1"/>
  <pivotFields count="7">
    <pivotField showAll="0"/>
    <pivotField showAll="0"/>
    <pivotField dataField="1" showAll="0" numFmtId="165"/>
    <pivotField showAll="0"/>
    <pivotField axis="axisRow" showAll="0">
      <items count="6">
        <item x="4"/>
        <item x="3"/>
        <item x="1"/>
        <item x="0"/>
        <item x="2"/>
        <item t="default"/>
      </items>
    </pivotField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3.xml><?xml version="1.0" encoding="utf-8"?>
<pivotTableDefinition xmlns="http://schemas.openxmlformats.org/spreadsheetml/2006/main" name="Kontingenční tabulka30" cacheId="118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T9:U11" firstHeaderRow="1" firstDataRow="1" firstDataCol="1"/>
  <pivotFields count="18">
    <pivotField showAll="0"/>
    <pivotField showAll="0"/>
    <pivotField dataField="1"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2">
    <i>
      <x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4.xml><?xml version="1.0" encoding="utf-8"?>
<pivotTableDefinition xmlns="http://schemas.openxmlformats.org/spreadsheetml/2006/main" name="Kontingenční tabulka31" cacheId="118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T3:U6" firstHeaderRow="1" firstDataRow="1" firstDataCol="1"/>
  <pivotFields count="18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3">
    <i>
      <x/>
    </i>
    <i>
      <x v="1"/>
    </i>
    <i t="grand">
      <x/>
    </i>
  </rowItems>
  <colItems count="1">
    <i/>
  </colItems>
  <dataFields count="1">
    <dataField name="Součet z Plocha (m2)" fld="2" baseField="0" baseItem="41246368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5.xml><?xml version="1.0" encoding="utf-8"?>
<pivotTableDefinition xmlns="http://schemas.openxmlformats.org/spreadsheetml/2006/main" name="Kontingenční tabulka33" cacheId="126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S9:T38" firstHeaderRow="1" firstDataRow="1" firstDataCol="1"/>
  <pivotFields count="17">
    <pivotField showAll="0"/>
    <pivotField dataField="1" showAll="0"/>
    <pivotField showAll="0"/>
    <pivotField showAll="0"/>
    <pivotField axis="axisRow" showAll="0">
      <items count="29">
        <item x="19"/>
        <item x="0"/>
        <item x="16"/>
        <item x="24"/>
        <item x="25"/>
        <item x="23"/>
        <item x="15"/>
        <item x="21"/>
        <item x="22"/>
        <item x="26"/>
        <item x="1"/>
        <item x="14"/>
        <item x="9"/>
        <item x="8"/>
        <item x="10"/>
        <item x="3"/>
        <item x="2"/>
        <item x="4"/>
        <item x="27"/>
        <item x="18"/>
        <item x="17"/>
        <item x="11"/>
        <item x="5"/>
        <item x="13"/>
        <item x="12"/>
        <item x="7"/>
        <item x="6"/>
        <item x="2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Součet z Plocha (m2)" fld="1" baseField="0" baseItem="35438698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6.xml><?xml version="1.0" encoding="utf-8"?>
<pivotTableDefinition xmlns="http://schemas.openxmlformats.org/spreadsheetml/2006/main" name="Kontingenční tabulka32" cacheId="119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S4:T6" firstHeaderRow="1" firstDataRow="1" firstDataCol="1"/>
  <pivotFields count="17"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2">
    <i>
      <x/>
    </i>
    <i t="grand">
      <x/>
    </i>
  </rowItems>
  <colItems count="1">
    <i/>
  </colItems>
  <dataFields count="1">
    <dataField name="Součet z Plocha (m2)" fld="1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7.xml><?xml version="1.0" encoding="utf-8"?>
<pivotTableDefinition xmlns="http://schemas.openxmlformats.org/spreadsheetml/2006/main" name="Kontingenční tabulka34" cacheId="127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T9:U32" firstHeaderRow="1" firstDataRow="1" firstDataCol="1"/>
  <pivotFields count="18">
    <pivotField showAll="0"/>
    <pivotField showAll="0"/>
    <pivotField dataField="1" showAll="0"/>
    <pivotField showAll="0"/>
    <pivotField showAll="0"/>
    <pivotField axis="axisRow" showAll="0">
      <items count="23">
        <item x="20"/>
        <item x="0"/>
        <item x="14"/>
        <item x="12"/>
        <item x="11"/>
        <item x="3"/>
        <item x="13"/>
        <item x="15"/>
        <item x="21"/>
        <item x="16"/>
        <item x="1"/>
        <item x="10"/>
        <item x="5"/>
        <item x="17"/>
        <item x="7"/>
        <item x="2"/>
        <item x="9"/>
        <item x="8"/>
        <item x="6"/>
        <item x="4"/>
        <item x="18"/>
        <item x="1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Součet z Plocha (m2)" fld="2" baseField="5" baseItem="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8.xml><?xml version="1.0" encoding="utf-8"?>
<pivotTableDefinition xmlns="http://schemas.openxmlformats.org/spreadsheetml/2006/main" name="Kontingenční tabulka35" cacheId="12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T4:U6" firstHeaderRow="1" firstDataRow="1" firstDataCol="1"/>
  <pivotFields count="18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2">
    <i>
      <x/>
    </i>
    <i t="grand">
      <x/>
    </i>
  </rowItems>
  <colItems count="1">
    <i/>
  </colItems>
  <dataFields count="1">
    <dataField name="Součet z Plocha (m2)" fld="2" baseField="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59.xml><?xml version="1.0" encoding="utf-8"?>
<pivotTableDefinition xmlns="http://schemas.openxmlformats.org/spreadsheetml/2006/main" name="Kontingenční tabulka37" cacheId="12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R4:S6" firstHeaderRow="1" firstDataRow="1" firstDataCol="1"/>
  <pivotFields count="17"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2">
    <i>
      <x/>
    </i>
    <i t="grand">
      <x/>
    </i>
  </rowItems>
  <colItems count="1">
    <i/>
  </colItems>
  <dataFields count="1">
    <dataField name="Počet z Plocha (m2)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0.xml><?xml version="1.0" encoding="utf-8"?>
<pivotTableDefinition xmlns="http://schemas.openxmlformats.org/spreadsheetml/2006/main" name="Kontingenční tabulka36" cacheId="128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R9:S30" firstHeaderRow="1" firstDataRow="1" firstDataCol="1"/>
  <pivotFields count="17">
    <pivotField showAll="0" defaultSubtotal="0"/>
    <pivotField dataField="1" showAll="0" defaultSubtotal="0"/>
    <pivotField showAll="0" defaultSubtotal="0"/>
    <pivotField showAll="0" defaultSubtotal="0"/>
    <pivotField axis="axisRow" showAll="0" defaultSubtotal="0">
      <items count="20">
        <item x="18"/>
        <item x="0"/>
        <item x="14"/>
        <item x="12"/>
        <item x="11"/>
        <item x="3"/>
        <item x="13"/>
        <item x="15"/>
        <item x="19"/>
        <item x="16"/>
        <item x="1"/>
        <item x="10"/>
        <item x="5"/>
        <item x="17"/>
        <item x="7"/>
        <item x="2"/>
        <item x="9"/>
        <item x="8"/>
        <item x="6"/>
        <item x="4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4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oučet z Plocha (m2)" fld="1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1.xml><?xml version="1.0" encoding="utf-8"?>
<pivotTableDefinition xmlns="http://schemas.openxmlformats.org/spreadsheetml/2006/main" name="Kontingenční tabulka15" cacheId="113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6" indent="0" gridDropZones="1" showMemberPropertyTips="0">
  <location ref="H9:I39" firstHeaderRow="2" firstDataRow="2" firstDataCol="1"/>
  <pivotFields count="5">
    <pivotField compact="0" outline="0" showAll="0" includeNewItemsInFilter="1"/>
    <pivotField axis="axisRow" compact="0" outline="0" showAll="0" includeNewItemsInFilter="1">
      <items count="29">
        <item x="13"/>
        <item x="21"/>
        <item x="1"/>
        <item x="20"/>
        <item x="0"/>
        <item x="15"/>
        <item x="2"/>
        <item x="24"/>
        <item x="4"/>
        <item x="12"/>
        <item x="17"/>
        <item x="22"/>
        <item x="19"/>
        <item x="3"/>
        <item x="25"/>
        <item x="6"/>
        <item x="10"/>
        <item x="14"/>
        <item x="18"/>
        <item x="7"/>
        <item x="11"/>
        <item x="5"/>
        <item x="23"/>
        <item x="8"/>
        <item x="9"/>
        <item x="27"/>
        <item x="26"/>
        <item x="16"/>
        <item t="default"/>
      </items>
    </pivotField>
    <pivotField dataField="1"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1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Součet z PLOCHA (m2)" fld="2" baseField="0" baseItem="0"/>
  </dataFields>
  <pivotTableStyleInfo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Kontingenční tabulka16" cacheId="114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6" indent="0" gridDropZones="1" showMemberPropertyTips="0">
  <location ref="J8:K32" firstHeaderRow="2" firstDataRow="2" firstDataCol="1"/>
  <pivotFields count="7"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23">
        <item x="21"/>
        <item x="4"/>
        <item x="5"/>
        <item x="11"/>
        <item x="12"/>
        <item x="18"/>
        <item x="3"/>
        <item x="7"/>
        <item x="10"/>
        <item x="14"/>
        <item x="20"/>
        <item x="17"/>
        <item x="8"/>
        <item x="9"/>
        <item x="2"/>
        <item x="1"/>
        <item x="6"/>
        <item x="19"/>
        <item x="16"/>
        <item x="15"/>
        <item x="0"/>
        <item x="13"/>
        <item t="default"/>
      </items>
    </pivotField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2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Součet z plocha (m2)" fld="4" baseField="0" baseItem="0"/>
  </dataFields>
  <pivotTableStyleInfo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Kontingenční tabulka17" cacheId="115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6" indent="0" gridDropZones="1" showMemberPropertyTips="0">
  <location ref="L6:M25" firstHeaderRow="2" firstDataRow="2" firstDataCol="1"/>
  <pivotFields count="7"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18">
        <item x="1"/>
        <item x="2"/>
        <item x="4"/>
        <item x="11"/>
        <item x="3"/>
        <item x="7"/>
        <item x="0"/>
        <item x="5"/>
        <item x="8"/>
        <item x="12"/>
        <item x="15"/>
        <item x="9"/>
        <item x="10"/>
        <item x="6"/>
        <item x="16"/>
        <item x="14"/>
        <item x="13"/>
        <item t="default"/>
      </items>
    </pivotField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2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oučet z plocha (m2)" fld="4" baseField="2" baseItem="0"/>
  </dataFields>
  <pivotTableStyleInfo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Kontingenční tabulka18" cacheId="116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6" indent="0" gridDropZones="1" showMemberPropertyTips="0">
  <location ref="J5:K22" firstHeaderRow="2" firstDataRow="2" firstDataCol="1"/>
  <pivotFields count="7"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16">
        <item x="1"/>
        <item x="2"/>
        <item x="14"/>
        <item x="3"/>
        <item x="13"/>
        <item x="6"/>
        <item x="0"/>
        <item x="4"/>
        <item x="9"/>
        <item x="10"/>
        <item x="12"/>
        <item x="7"/>
        <item x="8"/>
        <item x="5"/>
        <item x="11"/>
        <item t="default"/>
      </items>
    </pivotField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</pivotFields>
  <rowFields count="1">
    <field x="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oučet z plocha (m2)" fld="4" baseField="0" baseItem="0"/>
  </dataFields>
  <pivotTableStyleInfo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Kontingenční tabulka19" cacheId="117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6" indent="0" gridDropZones="1" showMemberPropertyTips="0">
  <location ref="K4:L14" firstHeaderRow="2" firstDataRow="2" firstDataCol="1"/>
  <pivotFields count="7"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9">
        <item x="1"/>
        <item x="7"/>
        <item x="2"/>
        <item x="3"/>
        <item x="0"/>
        <item x="4"/>
        <item x="5"/>
        <item x="6"/>
        <item t="default"/>
      </items>
    </pivotField>
    <pivotField compact="0" outline="0" showAll="0" includeNewItemsInFilter="1"/>
    <pivotField dataField="1" compact="0" outline="0" showAll="0" includeNewItemsInFilter="1" numFmtId="165"/>
    <pivotField compact="0" outline="0" showAll="0" includeNewItemsInFilter="1"/>
    <pivotField compact="0" outline="0" showAll="0" includeNewItemsInFilter="1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oučet z plocha (m2)" fld="4" baseField="0" baseItem="0"/>
  </dataFields>
  <pivotTableStyleInfo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Kontingenční tabulka6" cacheId="136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K3:L41" firstHeaderRow="1" firstDataRow="1" firstDataCol="1"/>
  <pivotFields count="9">
    <pivotField showAll="0"/>
    <pivotField axis="axisRow" showAll="0">
      <items count="38">
        <item x="13"/>
        <item x="31"/>
        <item x="19"/>
        <item x="32"/>
        <item x="30"/>
        <item x="7"/>
        <item x="8"/>
        <item x="1"/>
        <item x="18"/>
        <item x="17"/>
        <item x="10"/>
        <item x="29"/>
        <item x="6"/>
        <item x="27"/>
        <item x="5"/>
        <item x="23"/>
        <item x="14"/>
        <item x="20"/>
        <item x="11"/>
        <item x="4"/>
        <item x="2"/>
        <item x="3"/>
        <item x="36"/>
        <item x="28"/>
        <item x="24"/>
        <item x="35"/>
        <item x="34"/>
        <item x="33"/>
        <item x="26"/>
        <item x="22"/>
        <item x="0"/>
        <item x="21"/>
        <item x="25"/>
        <item x="12"/>
        <item x="9"/>
        <item x="15"/>
        <item x="16"/>
        <item t="default"/>
      </items>
    </pivotField>
    <pivotField dataField="1" showAll="0" numFmtId="2"/>
    <pivotField showAll="0"/>
    <pivotField showAll="0"/>
    <pivotField showAll="0"/>
    <pivotField showAll="0" numFmtId="2"/>
    <pivotField showAll="0"/>
    <pivotField showAll="0"/>
  </pivotFields>
  <rowFields count="1">
    <field x="1"/>
  </rowFields>
  <rowItems count="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Součet z PLOCHA (m2)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7.xml><?xml version="1.0" encoding="utf-8"?>
<pivotTableDefinition xmlns="http://schemas.openxmlformats.org/spreadsheetml/2006/main" name="Kontingenční tabulka3" cacheId="13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G47:H71" firstHeaderRow="1" firstDataRow="1" firstDataCol="1"/>
  <pivotFields count="5">
    <pivotField showAll="0"/>
    <pivotField axis="axisRow" showAll="0">
      <items count="24">
        <item x="9"/>
        <item x="1"/>
        <item x="17"/>
        <item x="6"/>
        <item x="7"/>
        <item x="11"/>
        <item x="14"/>
        <item x="16"/>
        <item x="12"/>
        <item x="0"/>
        <item x="15"/>
        <item x="10"/>
        <item x="22"/>
        <item x="19"/>
        <item x="18"/>
        <item x="8"/>
        <item x="3"/>
        <item x="21"/>
        <item x="20"/>
        <item x="13"/>
        <item x="2"/>
        <item x="4"/>
        <item x="5"/>
        <item t="default"/>
      </items>
    </pivotField>
    <pivotField dataField="1" showAll="0"/>
    <pivotField showAll="0"/>
    <pivotField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Součet z výměra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8.xml><?xml version="1.0" encoding="utf-8"?>
<pivotTableDefinition xmlns="http://schemas.openxmlformats.org/spreadsheetml/2006/main" name="Kontingenční tabulka2" cacheId="13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G36:H43" firstHeaderRow="1" firstDataRow="1" firstDataCol="1"/>
  <pivotFields count="5">
    <pivotField showAll="0"/>
    <pivotField axis="axisRow" showAll="0">
      <items count="7">
        <item x="2"/>
        <item x="4"/>
        <item x="3"/>
        <item x="5"/>
        <item x="0"/>
        <item x="1"/>
        <item t="default"/>
      </items>
    </pivotField>
    <pivotField dataField="1" showAll="0"/>
    <pivotField showAll="0"/>
    <pivotField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oučet z výměra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69.xml><?xml version="1.0" encoding="utf-8"?>
<pivotTableDefinition xmlns="http://schemas.openxmlformats.org/spreadsheetml/2006/main" name="Kontingenční tabulka1" cacheId="129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G15:H33" firstHeaderRow="1" firstDataRow="1" firstDataCol="1"/>
  <pivotFields count="5">
    <pivotField showAll="0" defaultSubtotal="0"/>
    <pivotField axis="axisRow" showAll="0" defaultSubtotal="0">
      <items count="17">
        <item x="8"/>
        <item x="9"/>
        <item x="15"/>
        <item x="1"/>
        <item x="2"/>
        <item x="11"/>
        <item x="10"/>
        <item x="13"/>
        <item x="7"/>
        <item x="14"/>
        <item x="0"/>
        <item x="3"/>
        <item x="6"/>
        <item x="5"/>
        <item x="12"/>
        <item x="4"/>
        <item x="16"/>
      </items>
    </pivotField>
    <pivotField dataField="1" showAll="0" defaultSubtotal="0"/>
    <pivotField showAll="0" defaultSubtotal="0"/>
    <pivotField showAll="0" defaultSubtota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oučet z výměra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0.xml><?xml version="1.0" encoding="utf-8"?>
<pivotTableDefinition xmlns="http://schemas.openxmlformats.org/spreadsheetml/2006/main" name="Kontingenční tabulka6" cacheId="134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G115:H134" firstHeaderRow="1" firstDataRow="1" firstDataCol="1"/>
  <pivotFields count="5">
    <pivotField showAll="0"/>
    <pivotField axis="axisRow" showAll="0">
      <items count="19">
        <item x="1"/>
        <item x="7"/>
        <item x="8"/>
        <item x="11"/>
        <item x="16"/>
        <item x="15"/>
        <item x="14"/>
        <item x="13"/>
        <item x="0"/>
        <item x="17"/>
        <item x="9"/>
        <item x="6"/>
        <item x="10"/>
        <item x="12"/>
        <item x="2"/>
        <item x="5"/>
        <item x="3"/>
        <item x="4"/>
        <item t="default"/>
      </items>
    </pivotField>
    <pivotField dataField="1" showAll="0"/>
    <pivotField showAll="0"/>
    <pivotField showAll="0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Součet z výměra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1.xml><?xml version="1.0" encoding="utf-8"?>
<pivotTableDefinition xmlns="http://schemas.openxmlformats.org/spreadsheetml/2006/main" name="Kontingenční tabulka5" cacheId="133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G85:H106" firstHeaderRow="1" firstDataRow="1" firstDataCol="1"/>
  <pivotFields count="5">
    <pivotField showAll="0"/>
    <pivotField axis="axisRow" showAll="0">
      <items count="21">
        <item x="1"/>
        <item x="14"/>
        <item x="17"/>
        <item x="7"/>
        <item x="11"/>
        <item x="13"/>
        <item x="18"/>
        <item x="8"/>
        <item x="0"/>
        <item x="6"/>
        <item x="15"/>
        <item x="19"/>
        <item x="10"/>
        <item x="9"/>
        <item x="3"/>
        <item x="12"/>
        <item x="2"/>
        <item x="4"/>
        <item x="5"/>
        <item x="16"/>
        <item t="default"/>
      </items>
    </pivotField>
    <pivotField dataField="1" showAll="0"/>
    <pivotField showAll="0"/>
    <pivotField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oučet z výměra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2.xml><?xml version="1.0" encoding="utf-8"?>
<pivotTableDefinition xmlns="http://schemas.openxmlformats.org/spreadsheetml/2006/main" name="Kontingenční tabulka4" cacheId="132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G77:H81" firstHeaderRow="1" firstDataRow="1" firstDataCol="1"/>
  <pivotFields count="5">
    <pivotField showAll="0"/>
    <pivotField axis="axisRow" showAll="0">
      <items count="4">
        <item x="1"/>
        <item x="0"/>
        <item x="2"/>
        <item t="default"/>
      </items>
    </pivotField>
    <pivotField dataField="1" showAll="0"/>
    <pivotField showAll="0"/>
    <pivotField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oučet z výměra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3.xml><?xml version="1.0" encoding="utf-8"?>
<pivotTableDefinition xmlns="http://schemas.openxmlformats.org/spreadsheetml/2006/main" name="Kontingenční tabulka9" cacheId="112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4:M7" firstHeaderRow="1" firstDataRow="1" firstDataCol="1"/>
  <pivotFields count="8">
    <pivotField showAll="0"/>
    <pivotField showAll="0"/>
    <pivotField dataField="1" showAll="0" numFmtId="4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Součet z plocha [m2]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4.xml><?xml version="1.0" encoding="utf-8"?>
<pivotTableDefinition xmlns="http://schemas.openxmlformats.org/spreadsheetml/2006/main" name="Kontingenční tabulka10" cacheId="112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10:M26" firstHeaderRow="1" firstDataRow="1" firstDataCol="1"/>
  <pivotFields count="8">
    <pivotField showAll="0"/>
    <pivotField axis="axisRow" showAll="0">
      <items count="16">
        <item x="0"/>
        <item x="3"/>
        <item x="4"/>
        <item x="13"/>
        <item x="10"/>
        <item x="14"/>
        <item x="8"/>
        <item x="7"/>
        <item x="9"/>
        <item x="2"/>
        <item x="1"/>
        <item x="6"/>
        <item x="5"/>
        <item x="11"/>
        <item x="12"/>
        <item t="default"/>
      </items>
    </pivotField>
    <pivotField dataField="1" showAll="0" numFmtId="4"/>
    <pivotField showAll="0"/>
    <pivotField showAll="0"/>
    <pivotField showAll="0"/>
    <pivotField showAll="0"/>
    <pivotField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oučet z plocha [m2]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5.xml><?xml version="1.0" encoding="utf-8"?>
<pivotTableDefinition xmlns="http://schemas.openxmlformats.org/spreadsheetml/2006/main" name="Kontingenční tabulka1" cacheId="107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4:M8" firstHeaderRow="1" firstDataRow="1" firstDataCol="1"/>
  <pivotFields count="8">
    <pivotField showAll="0"/>
    <pivotField showAll="0"/>
    <pivotField dataField="1" showAll="0" numFmtId="4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oučet z plocha [m2]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6.xml><?xml version="1.0" encoding="utf-8"?>
<pivotTableDefinition xmlns="http://schemas.openxmlformats.org/spreadsheetml/2006/main" name="Kontingenční tabulka2" cacheId="107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10:M44" firstHeaderRow="1" firstDataRow="1" firstDataCol="1"/>
  <pivotFields count="8">
    <pivotField showAll="0"/>
    <pivotField axis="axisRow" showAll="0">
      <items count="34">
        <item x="29"/>
        <item x="22"/>
        <item x="0"/>
        <item x="7"/>
        <item x="2"/>
        <item x="17"/>
        <item x="31"/>
        <item x="16"/>
        <item x="24"/>
        <item n="LABORATOŘ ZOBRAZOVACÍCH METOD" x="28"/>
        <item x="20"/>
        <item x="27"/>
        <item x="25"/>
        <item x="14"/>
        <item x="23"/>
        <item x="12"/>
        <item x="15"/>
        <item x="26"/>
        <item x="21"/>
        <item x="30"/>
        <item x="19"/>
        <item x="32"/>
        <item x="1"/>
        <item x="13"/>
        <item x="9"/>
        <item x="4"/>
        <item x="18"/>
        <item x="10"/>
        <item x="5"/>
        <item x="8"/>
        <item x="11"/>
        <item x="3"/>
        <item x="6"/>
        <item t="default"/>
      </items>
    </pivotField>
    <pivotField dataField="1" showAll="0" numFmtId="4"/>
    <pivotField showAll="0"/>
    <pivotField showAll="0"/>
    <pivotField showAll="0"/>
    <pivotField showAll="0"/>
    <pivotField showAll="0"/>
  </pivotFields>
  <rowFields count="1">
    <field x="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Items count="1">
    <i/>
  </colItems>
  <dataFields count="1">
    <dataField name="Součet z plocha [m2]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7.xml><?xml version="1.0" encoding="utf-8"?>
<pivotTableDefinition xmlns="http://schemas.openxmlformats.org/spreadsheetml/2006/main" name="Kontingenční tabulka3" cacheId="108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4:M11" firstHeaderRow="1" firstDataRow="1" firstDataCol="1"/>
  <pivotFields count="8">
    <pivotField showAll="0"/>
    <pivotField showAll="0"/>
    <pivotField dataField="1" showAll="0"/>
    <pivotField showAll="0"/>
    <pivotField axis="axisRow" showAll="0">
      <items count="7">
        <item x="1"/>
        <item x="5"/>
        <item x="0"/>
        <item x="3"/>
        <item x="2"/>
        <item x="4"/>
        <item t="default"/>
      </items>
    </pivotField>
    <pivotField showAll="0"/>
    <pivotField showAll="0"/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oučet z plocha [m2]" fld="2" baseField="4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8.xml><?xml version="1.0" encoding="utf-8"?>
<pivotTableDefinition xmlns="http://schemas.openxmlformats.org/spreadsheetml/2006/main" name="Kontingenční tabulka4" cacheId="108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13:M39" firstHeaderRow="1" firstDataRow="1" firstDataCol="1"/>
  <pivotFields count="8">
    <pivotField showAll="0"/>
    <pivotField axis="axisRow" showAll="0">
      <items count="26">
        <item x="21"/>
        <item x="0"/>
        <item x="14"/>
        <item x="19"/>
        <item x="20"/>
        <item x="12"/>
        <item x="11"/>
        <item x="13"/>
        <item x="3"/>
        <item x="17"/>
        <item x="15"/>
        <item x="22"/>
        <item x="16"/>
        <item x="1"/>
        <item x="10"/>
        <item x="5"/>
        <item x="24"/>
        <item x="23"/>
        <item x="7"/>
        <item x="2"/>
        <item x="9"/>
        <item x="8"/>
        <item x="6"/>
        <item x="4"/>
        <item x="18"/>
        <item t="default"/>
      </items>
    </pivotField>
    <pivotField dataField="1" showAll="0"/>
    <pivotField showAll="0"/>
    <pivotField showAll="0"/>
    <pivotField showAll="0"/>
    <pivotField showAll="0"/>
    <pivotField showAll="0"/>
  </pivotFields>
  <rowFields count="1">
    <field x="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Items count="1">
    <i/>
  </colItems>
  <dataFields count="1">
    <dataField name="Součet z plocha [m2]" fld="2" baseField="1" baseItem="1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79.xml><?xml version="1.0" encoding="utf-8"?>
<pivotTableDefinition xmlns="http://schemas.openxmlformats.org/spreadsheetml/2006/main" name="Kontingenční tabulka6" cacheId="109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12:M35" firstHeaderRow="1" firstDataRow="1" firstDataCol="1"/>
  <pivotFields count="8">
    <pivotField showAll="0"/>
    <pivotField axis="axisRow" showAll="0" defaultSubtotal="0">
      <items count="22">
        <item x="19"/>
        <item x="20"/>
        <item x="13"/>
        <item x="0"/>
        <item x="14"/>
        <item x="12"/>
        <item x="3"/>
        <item x="17"/>
        <item x="15"/>
        <item x="11"/>
        <item x="21"/>
        <item x="16"/>
        <item x="1"/>
        <item x="10"/>
        <item x="5"/>
        <item x="7"/>
        <item x="2"/>
        <item x="9"/>
        <item x="8"/>
        <item x="6"/>
        <item x="4"/>
        <item x="18"/>
      </items>
    </pivotField>
    <pivotField dataField="1" showAll="0"/>
    <pivotField showAll="0"/>
    <pivotField showAll="0" defaultSubtotal="0"/>
    <pivotField showAll="0"/>
    <pivotField showAll="0"/>
    <pivotField showAll="0"/>
  </pivotFields>
  <rowFields count="1">
    <field x="1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Součet z plocha [m2]" fld="2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0.xml><?xml version="1.0" encoding="utf-8"?>
<pivotTableDefinition xmlns="http://schemas.openxmlformats.org/spreadsheetml/2006/main" name="Kontingenční tabulka5" cacheId="109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L4:M10" firstHeaderRow="1" firstDataRow="1" firstDataCol="1"/>
  <pivotFields count="8">
    <pivotField showAll="0"/>
    <pivotField showAll="0"/>
    <pivotField dataField="1" showAll="0"/>
    <pivotField showAll="0"/>
    <pivotField axis="axisRow" showAll="0">
      <items count="6">
        <item x="1"/>
        <item x="0"/>
        <item x="3"/>
        <item x="2"/>
        <item x="4"/>
        <item t="default"/>
      </items>
    </pivotField>
    <pivotField showAll="0"/>
    <pivotField showAll="0"/>
    <pivotField showAll="0"/>
  </pivotFields>
  <rowFields count="1">
    <field x="4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oučet z plocha [m2]" fld="2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1.xml><?xml version="1.0" encoding="utf-8"?>
<pivotTableDefinition xmlns="http://schemas.openxmlformats.org/spreadsheetml/2006/main" name="Kontingenční tabulka7" cacheId="110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M4:N9" firstHeaderRow="1" firstDataRow="1" firstDataCol="1"/>
  <pivotFields count="9">
    <pivotField showAll="0"/>
    <pivotField showAll="0"/>
    <pivotField dataField="1" showAll="0"/>
    <pivotField showAll="0"/>
    <pivotField axis="axisRow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oučet z plocha [m2]" fld="2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82.xml><?xml version="1.0" encoding="utf-8"?>
<pivotTableDefinition xmlns="http://schemas.openxmlformats.org/spreadsheetml/2006/main" name="Kontingenční tabulka8" cacheId="111" applyNumberFormats="0" applyBorderFormats="0" applyFontFormats="0" applyPatternFormats="0" applyAlignmentFormats="0" applyWidthHeightFormats="1" dataCaption="Hodnoty" showMissing="1" preserveFormatting="1" useAutoFormatting="1" itemPrintTitles="1" compactData="0" createdVersion="6" updatedVersion="6" indent="0" multipleFieldFilters="0" showMemberPropertyTips="1">
  <location ref="M12:N17" firstHeaderRow="1" firstDataRow="1" firstDataCol="1"/>
  <pivotFields count="9">
    <pivotField showAll="0"/>
    <pivotField axis="axisRow" showAll="0">
      <items count="5">
        <item x="0"/>
        <item x="2"/>
        <item x="1"/>
        <item x="3"/>
        <item t="default"/>
      </items>
    </pivotField>
    <pivotField dataField="1" showAll="0"/>
    <pivotField showAll="0"/>
    <pivotField showAll="0" defaultSubtotal="0"/>
    <pivotField showAll="0"/>
    <pivotField showAll="0"/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oučet z plocha [m2]" fld="2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abulka1" connectionId="1" xr16:uid="{00000000-0016-0000-0C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5.xml" /><Relationship Id="rId2" Type="http://schemas.openxmlformats.org/officeDocument/2006/relationships/pivotTable" Target="../pivotTables/pivotTable5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7.xml" /><Relationship Id="rId2" Type="http://schemas.openxmlformats.org/officeDocument/2006/relationships/pivotTable" Target="../pivotTables/pivotTable5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9.xml" /><Relationship Id="rId2" Type="http://schemas.openxmlformats.org/officeDocument/2006/relationships/pivotTable" Target="../pivotTables/pivotTable60.xml" /></Relationships>
</file>

<file path=xl/worksheets/_rels/sheet13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ivotTable" Target="../pivotTables/pivotTable6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6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67.xml" /><Relationship Id="rId3" Type="http://schemas.openxmlformats.org/officeDocument/2006/relationships/pivotTable" Target="../pivotTables/pivotTable68.xml" /><Relationship Id="rId4" Type="http://schemas.openxmlformats.org/officeDocument/2006/relationships/pivotTable" Target="../pivotTables/pivotTable69.xml" /><Relationship Id="rId5" Type="http://schemas.openxmlformats.org/officeDocument/2006/relationships/pivotTable" Target="../pivotTables/pivotTable70.xml" /><Relationship Id="rId6" Type="http://schemas.openxmlformats.org/officeDocument/2006/relationships/pivotTable" Target="../pivotTables/pivotTable71.xml" /><Relationship Id="rId7" Type="http://schemas.openxmlformats.org/officeDocument/2006/relationships/pivotTable" Target="../pivotTables/pivotTable7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3.xml" /><Relationship Id="rId2" Type="http://schemas.openxmlformats.org/officeDocument/2006/relationships/pivotTable" Target="../pivotTables/pivotTable7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75.xml" /><Relationship Id="rId3" Type="http://schemas.openxmlformats.org/officeDocument/2006/relationships/pivotTable" Target="../pivotTables/pivotTable76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7.xml" /><Relationship Id="rId2" Type="http://schemas.openxmlformats.org/officeDocument/2006/relationships/pivotTable" Target="../pivotTables/pivotTable78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9.xml" /><Relationship Id="rId2" Type="http://schemas.openxmlformats.org/officeDocument/2006/relationships/pivotTable" Target="../pivotTables/pivotTable80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1.xml" /><Relationship Id="rId2" Type="http://schemas.openxmlformats.org/officeDocument/2006/relationships/pivotTable" Target="../pivotTables/pivotTable8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4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4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5.xml" /><Relationship Id="rId2" Type="http://schemas.openxmlformats.org/officeDocument/2006/relationships/pivotTable" Target="../pivotTables/pivotTable4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7.xml" /><Relationship Id="rId2" Type="http://schemas.openxmlformats.org/officeDocument/2006/relationships/pivotTable" Target="../pivotTables/pivotTable4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9.xml" /><Relationship Id="rId2" Type="http://schemas.openxmlformats.org/officeDocument/2006/relationships/pivotTable" Target="../pivotTables/pivotTable5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1.xml" /><Relationship Id="rId2" Type="http://schemas.openxmlformats.org/officeDocument/2006/relationships/pivotTable" Target="../pivotTables/pivotTable5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3.xml" /><Relationship Id="rId2" Type="http://schemas.openxmlformats.org/officeDocument/2006/relationships/pivotTable" Target="../pivotTables/pivotTable5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7"/>
  <sheetViews>
    <sheetView workbookViewId="0" topLeftCell="A1">
      <selection activeCell="B4" sqref="B4"/>
    </sheetView>
  </sheetViews>
  <sheetFormatPr defaultColWidth="9.140625" defaultRowHeight="15"/>
  <cols>
    <col min="1" max="1" width="28.8515625" style="0" customWidth="1"/>
    <col min="2" max="2" width="19.57421875" style="0" customWidth="1"/>
  </cols>
  <sheetData>
    <row r="1" spans="1:2" ht="15">
      <c r="A1" s="331" t="s">
        <v>1424</v>
      </c>
      <c r="B1" s="331"/>
    </row>
    <row r="2" spans="1:2" ht="15">
      <c r="A2" s="318" t="s">
        <v>1422</v>
      </c>
      <c r="B2" s="318" t="s">
        <v>1423</v>
      </c>
    </row>
    <row r="3" spans="1:2" ht="15">
      <c r="A3" s="319" t="s">
        <v>620</v>
      </c>
      <c r="B3" s="316">
        <f>'FŽP-komplet'!D142</f>
        <v>0</v>
      </c>
    </row>
    <row r="4" spans="1:2" ht="15">
      <c r="A4" s="319" t="s">
        <v>1425</v>
      </c>
      <c r="B4" s="316">
        <f>'FLD-komplet'!D253</f>
        <v>0</v>
      </c>
    </row>
    <row r="5" spans="1:2" ht="15">
      <c r="A5" s="319" t="s">
        <v>1426</v>
      </c>
      <c r="B5" s="316">
        <f>'FAPPZ-komplet'!D114</f>
        <v>0</v>
      </c>
    </row>
    <row r="6" spans="1:2" ht="15.75" thickBot="1">
      <c r="A6" s="332"/>
      <c r="B6" s="332"/>
    </row>
    <row r="7" spans="1:2" ht="16.5" thickBot="1" thickTop="1">
      <c r="A7" s="324" t="s">
        <v>1427</v>
      </c>
      <c r="B7" s="317">
        <f>SUM(B3:B5)</f>
        <v>0</v>
      </c>
    </row>
    <row r="8" ht="15.75" thickTop="1"/>
  </sheetData>
  <sheetProtection algorithmName="SHA-512" hashValue="klKwfHTk0DtuNbXtObJv+dDWv1Wn9YgSeizQ0Gy6W0RrhhQRChjNzIk3sISXqJaylNhcdA47xobz+ppXp73HZA==" saltValue="OBamE9drid8XsW877LcFNw==" spinCount="100000" sheet="1" objects="1" scenarios="1"/>
  <mergeCells count="2">
    <mergeCell ref="A1:B1"/>
    <mergeCell ref="A6:B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A1:U66"/>
  <sheetViews>
    <sheetView workbookViewId="0" topLeftCell="A1">
      <selection activeCell="I29" sqref="I29"/>
    </sheetView>
  </sheetViews>
  <sheetFormatPr defaultColWidth="9.140625" defaultRowHeight="15"/>
  <cols>
    <col min="1" max="1" width="23.28125" style="195" bestFit="1" customWidth="1"/>
    <col min="2" max="4" width="9.140625" style="195" customWidth="1"/>
    <col min="5" max="5" width="30.00390625" style="195" bestFit="1" customWidth="1"/>
    <col min="6" max="16" width="9.140625" style="195" customWidth="1"/>
    <col min="17" max="17" width="18.28125" style="195" bestFit="1" customWidth="1"/>
    <col min="18" max="18" width="9.140625" style="195" customWidth="1"/>
    <col min="19" max="19" width="30.00390625" style="195" customWidth="1"/>
    <col min="20" max="20" width="19.421875" style="195" bestFit="1" customWidth="1"/>
    <col min="21" max="16384" width="9.140625" style="195" customWidth="1"/>
  </cols>
  <sheetData>
    <row r="1" spans="1:17" ht="21.75" thickBot="1">
      <c r="A1" s="339" t="s">
        <v>862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</row>
    <row r="2" spans="1:17" ht="15.75" thickBot="1">
      <c r="A2" s="196" t="s">
        <v>819</v>
      </c>
      <c r="B2" s="197" t="s">
        <v>821</v>
      </c>
      <c r="C2" s="197" t="s">
        <v>822</v>
      </c>
      <c r="D2" s="197" t="s">
        <v>823</v>
      </c>
      <c r="E2" s="197" t="s">
        <v>824</v>
      </c>
      <c r="F2" s="197" t="s">
        <v>825</v>
      </c>
      <c r="G2" s="197" t="s">
        <v>826</v>
      </c>
      <c r="H2" s="197" t="s">
        <v>827</v>
      </c>
      <c r="I2" s="197" t="s">
        <v>828</v>
      </c>
      <c r="J2" s="197" t="s">
        <v>829</v>
      </c>
      <c r="K2" s="197" t="s">
        <v>830</v>
      </c>
      <c r="L2" s="197" t="s">
        <v>831</v>
      </c>
      <c r="M2" s="197" t="s">
        <v>832</v>
      </c>
      <c r="N2" s="197" t="s">
        <v>833</v>
      </c>
      <c r="O2" s="197" t="s">
        <v>834</v>
      </c>
      <c r="P2" s="197" t="s">
        <v>835</v>
      </c>
      <c r="Q2" s="197" t="s">
        <v>836</v>
      </c>
    </row>
    <row r="3" spans="1:20" ht="15">
      <c r="A3" s="198" t="s">
        <v>863</v>
      </c>
      <c r="B3" s="195">
        <v>398.16</v>
      </c>
      <c r="E3" s="198" t="s">
        <v>864</v>
      </c>
      <c r="K3" s="198" t="s">
        <v>135</v>
      </c>
      <c r="L3" s="198" t="s">
        <v>865</v>
      </c>
      <c r="M3" s="198" t="s">
        <v>866</v>
      </c>
      <c r="N3" s="198" t="s">
        <v>867</v>
      </c>
      <c r="Q3" s="198" t="s">
        <v>868</v>
      </c>
      <c r="T3" s="198"/>
    </row>
    <row r="4" spans="1:21" ht="15">
      <c r="A4" s="198" t="s">
        <v>869</v>
      </c>
      <c r="B4" s="195">
        <v>36.74</v>
      </c>
      <c r="E4" s="198" t="s">
        <v>733</v>
      </c>
      <c r="K4" s="198" t="s">
        <v>136</v>
      </c>
      <c r="L4" s="198" t="s">
        <v>865</v>
      </c>
      <c r="M4" s="198" t="s">
        <v>866</v>
      </c>
      <c r="N4" s="198" t="s">
        <v>867</v>
      </c>
      <c r="Q4" s="198" t="s">
        <v>868</v>
      </c>
      <c r="S4" s="13" t="s">
        <v>506</v>
      </c>
      <c r="T4" t="s">
        <v>844</v>
      </c>
      <c r="U4"/>
    </row>
    <row r="5" spans="1:21" ht="15">
      <c r="A5" s="198" t="s">
        <v>870</v>
      </c>
      <c r="B5" s="195">
        <v>3.49</v>
      </c>
      <c r="E5" s="198" t="s">
        <v>871</v>
      </c>
      <c r="K5" s="198" t="s">
        <v>137</v>
      </c>
      <c r="L5" s="198" t="s">
        <v>865</v>
      </c>
      <c r="M5" s="198" t="s">
        <v>866</v>
      </c>
      <c r="N5" s="198" t="s">
        <v>867</v>
      </c>
      <c r="Q5" s="198" t="s">
        <v>868</v>
      </c>
      <c r="S5" s="14" t="s">
        <v>509</v>
      </c>
      <c r="T5" s="15">
        <v>1928.67</v>
      </c>
      <c r="U5"/>
    </row>
    <row r="6" spans="1:21" ht="15">
      <c r="A6" s="198" t="s">
        <v>872</v>
      </c>
      <c r="B6" s="195">
        <v>2.09</v>
      </c>
      <c r="E6" s="198" t="s">
        <v>873</v>
      </c>
      <c r="K6" s="198" t="s">
        <v>138</v>
      </c>
      <c r="L6" s="198" t="s">
        <v>865</v>
      </c>
      <c r="M6" s="198" t="s">
        <v>866</v>
      </c>
      <c r="N6" s="198" t="s">
        <v>867</v>
      </c>
      <c r="Q6" s="198" t="s">
        <v>868</v>
      </c>
      <c r="S6" s="14" t="s">
        <v>507</v>
      </c>
      <c r="T6" s="15">
        <v>1928.67</v>
      </c>
      <c r="U6"/>
    </row>
    <row r="7" spans="1:21" ht="15">
      <c r="A7" s="198" t="s">
        <v>874</v>
      </c>
      <c r="B7" s="195">
        <v>2.06</v>
      </c>
      <c r="E7" s="198" t="s">
        <v>875</v>
      </c>
      <c r="K7" s="198" t="s">
        <v>139</v>
      </c>
      <c r="L7" s="198" t="s">
        <v>865</v>
      </c>
      <c r="M7" s="198" t="s">
        <v>866</v>
      </c>
      <c r="N7" s="198" t="s">
        <v>867</v>
      </c>
      <c r="Q7" s="198" t="s">
        <v>868</v>
      </c>
      <c r="S7"/>
      <c r="T7"/>
      <c r="U7"/>
    </row>
    <row r="8" spans="1:21" ht="15">
      <c r="A8" s="198" t="s">
        <v>876</v>
      </c>
      <c r="B8" s="195">
        <v>4.99</v>
      </c>
      <c r="E8" s="198" t="s">
        <v>877</v>
      </c>
      <c r="K8" s="198" t="s">
        <v>140</v>
      </c>
      <c r="L8" s="198" t="s">
        <v>865</v>
      </c>
      <c r="M8" s="198" t="s">
        <v>866</v>
      </c>
      <c r="N8" s="198" t="s">
        <v>867</v>
      </c>
      <c r="Q8" s="198" t="s">
        <v>868</v>
      </c>
      <c r="S8"/>
      <c r="T8"/>
      <c r="U8"/>
    </row>
    <row r="9" spans="1:21" ht="15">
      <c r="A9" s="198" t="s">
        <v>878</v>
      </c>
      <c r="B9" s="195">
        <v>9.41</v>
      </c>
      <c r="E9" s="198" t="s">
        <v>879</v>
      </c>
      <c r="K9" s="198" t="s">
        <v>141</v>
      </c>
      <c r="L9" s="198" t="s">
        <v>865</v>
      </c>
      <c r="M9" s="198" t="s">
        <v>866</v>
      </c>
      <c r="N9" s="198" t="s">
        <v>867</v>
      </c>
      <c r="Q9" s="198" t="s">
        <v>868</v>
      </c>
      <c r="S9" s="13" t="s">
        <v>506</v>
      </c>
      <c r="T9" t="s">
        <v>844</v>
      </c>
      <c r="U9"/>
    </row>
    <row r="10" spans="1:21" ht="15">
      <c r="A10" s="198" t="s">
        <v>880</v>
      </c>
      <c r="B10" s="195">
        <v>16.14</v>
      </c>
      <c r="E10" s="198" t="s">
        <v>599</v>
      </c>
      <c r="K10" s="198" t="s">
        <v>142</v>
      </c>
      <c r="L10" s="198" t="s">
        <v>865</v>
      </c>
      <c r="M10" s="198" t="s">
        <v>866</v>
      </c>
      <c r="N10" s="198" t="s">
        <v>867</v>
      </c>
      <c r="Q10" s="198" t="s">
        <v>868</v>
      </c>
      <c r="S10" s="14" t="s">
        <v>881</v>
      </c>
      <c r="T10" s="15">
        <v>10.88</v>
      </c>
      <c r="U10"/>
    </row>
    <row r="11" spans="1:21" ht="15">
      <c r="A11" s="198" t="s">
        <v>882</v>
      </c>
      <c r="B11" s="195">
        <v>3.49</v>
      </c>
      <c r="E11" s="198" t="s">
        <v>883</v>
      </c>
      <c r="K11" s="198" t="s">
        <v>143</v>
      </c>
      <c r="L11" s="198" t="s">
        <v>865</v>
      </c>
      <c r="M11" s="198" t="s">
        <v>866</v>
      </c>
      <c r="N11" s="198" t="s">
        <v>867</v>
      </c>
      <c r="Q11" s="198" t="s">
        <v>868</v>
      </c>
      <c r="S11" s="14" t="s">
        <v>864</v>
      </c>
      <c r="T11" s="15">
        <v>398.16</v>
      </c>
      <c r="U11"/>
    </row>
    <row r="12" spans="1:21" ht="15">
      <c r="A12" s="198" t="s">
        <v>884</v>
      </c>
      <c r="B12" s="195">
        <v>2.09</v>
      </c>
      <c r="E12" s="198" t="s">
        <v>885</v>
      </c>
      <c r="K12" s="198" t="s">
        <v>144</v>
      </c>
      <c r="L12" s="198" t="s">
        <v>865</v>
      </c>
      <c r="M12" s="198" t="s">
        <v>866</v>
      </c>
      <c r="N12" s="198" t="s">
        <v>867</v>
      </c>
      <c r="Q12" s="198" t="s">
        <v>868</v>
      </c>
      <c r="S12" s="14" t="s">
        <v>739</v>
      </c>
      <c r="T12" s="15">
        <v>423.3</v>
      </c>
      <c r="U12"/>
    </row>
    <row r="13" spans="1:21" ht="15">
      <c r="A13" s="198" t="s">
        <v>886</v>
      </c>
      <c r="B13" s="195">
        <v>3.55</v>
      </c>
      <c r="E13" s="198" t="s">
        <v>887</v>
      </c>
      <c r="K13" s="198" t="s">
        <v>145</v>
      </c>
      <c r="L13" s="198" t="s">
        <v>865</v>
      </c>
      <c r="M13" s="198" t="s">
        <v>866</v>
      </c>
      <c r="N13" s="198" t="s">
        <v>867</v>
      </c>
      <c r="Q13" s="198" t="s">
        <v>868</v>
      </c>
      <c r="S13" s="14" t="s">
        <v>888</v>
      </c>
      <c r="T13" s="15">
        <v>19.77</v>
      </c>
      <c r="U13"/>
    </row>
    <row r="14" spans="1:21" ht="15">
      <c r="A14" s="198" t="s">
        <v>889</v>
      </c>
      <c r="B14" s="195">
        <v>3.87</v>
      </c>
      <c r="E14" s="198" t="s">
        <v>877</v>
      </c>
      <c r="K14" s="198" t="s">
        <v>146</v>
      </c>
      <c r="L14" s="198" t="s">
        <v>865</v>
      </c>
      <c r="M14" s="198" t="s">
        <v>866</v>
      </c>
      <c r="N14" s="198" t="s">
        <v>867</v>
      </c>
      <c r="Q14" s="198" t="s">
        <v>868</v>
      </c>
      <c r="S14" s="14" t="s">
        <v>890</v>
      </c>
      <c r="T14" s="15">
        <v>68.86</v>
      </c>
      <c r="U14"/>
    </row>
    <row r="15" spans="1:21" ht="15">
      <c r="A15" s="198" t="s">
        <v>891</v>
      </c>
      <c r="B15" s="195">
        <v>1.5</v>
      </c>
      <c r="E15" s="198" t="s">
        <v>892</v>
      </c>
      <c r="K15" s="198" t="s">
        <v>147</v>
      </c>
      <c r="L15" s="198" t="s">
        <v>865</v>
      </c>
      <c r="M15" s="198" t="s">
        <v>866</v>
      </c>
      <c r="N15" s="198" t="s">
        <v>867</v>
      </c>
      <c r="Q15" s="198" t="s">
        <v>868</v>
      </c>
      <c r="S15" s="14" t="s">
        <v>178</v>
      </c>
      <c r="T15" s="15">
        <v>44.03</v>
      </c>
      <c r="U15"/>
    </row>
    <row r="16" spans="1:21" ht="15">
      <c r="A16" s="198" t="s">
        <v>893</v>
      </c>
      <c r="B16" s="195">
        <v>8.15</v>
      </c>
      <c r="E16" s="198" t="s">
        <v>103</v>
      </c>
      <c r="K16" s="198" t="s">
        <v>148</v>
      </c>
      <c r="L16" s="198" t="s">
        <v>865</v>
      </c>
      <c r="M16" s="198" t="s">
        <v>866</v>
      </c>
      <c r="N16" s="198" t="s">
        <v>867</v>
      </c>
      <c r="Q16" s="198" t="s">
        <v>868</v>
      </c>
      <c r="S16" s="14" t="s">
        <v>174</v>
      </c>
      <c r="T16" s="15">
        <v>73.12</v>
      </c>
      <c r="U16"/>
    </row>
    <row r="17" spans="1:21" ht="15">
      <c r="A17" s="198" t="s">
        <v>894</v>
      </c>
      <c r="B17" s="195">
        <v>20.94</v>
      </c>
      <c r="E17" s="198" t="s">
        <v>596</v>
      </c>
      <c r="K17" s="198" t="s">
        <v>149</v>
      </c>
      <c r="L17" s="198" t="s">
        <v>865</v>
      </c>
      <c r="M17" s="198" t="s">
        <v>866</v>
      </c>
      <c r="N17" s="198" t="s">
        <v>867</v>
      </c>
      <c r="Q17" s="198" t="s">
        <v>868</v>
      </c>
      <c r="S17" s="14" t="s">
        <v>177</v>
      </c>
      <c r="T17" s="15"/>
      <c r="U17"/>
    </row>
    <row r="18" spans="1:21" ht="15">
      <c r="A18" s="198" t="s">
        <v>895</v>
      </c>
      <c r="B18" s="195">
        <v>25.06</v>
      </c>
      <c r="E18" s="198" t="s">
        <v>764</v>
      </c>
      <c r="K18" s="198" t="s">
        <v>150</v>
      </c>
      <c r="L18" s="198" t="s">
        <v>865</v>
      </c>
      <c r="M18" s="198" t="s">
        <v>866</v>
      </c>
      <c r="N18" s="198" t="s">
        <v>867</v>
      </c>
      <c r="Q18" s="198" t="s">
        <v>868</v>
      </c>
      <c r="S18" s="14" t="s">
        <v>896</v>
      </c>
      <c r="T18" s="15">
        <v>24.72</v>
      </c>
      <c r="U18"/>
    </row>
    <row r="19" spans="1:21" ht="15">
      <c r="A19" s="198" t="s">
        <v>897</v>
      </c>
      <c r="B19" s="195">
        <v>4.19</v>
      </c>
      <c r="E19" s="198" t="s">
        <v>764</v>
      </c>
      <c r="K19" s="198" t="s">
        <v>151</v>
      </c>
      <c r="L19" s="198" t="s">
        <v>865</v>
      </c>
      <c r="M19" s="198" t="s">
        <v>866</v>
      </c>
      <c r="N19" s="198" t="s">
        <v>867</v>
      </c>
      <c r="Q19" s="198" t="s">
        <v>868</v>
      </c>
      <c r="S19" s="14" t="s">
        <v>756</v>
      </c>
      <c r="T19" s="15">
        <v>12.84</v>
      </c>
      <c r="U19"/>
    </row>
    <row r="20" spans="1:21" ht="15">
      <c r="A20" s="198" t="s">
        <v>898</v>
      </c>
      <c r="B20" s="195">
        <v>73.12</v>
      </c>
      <c r="E20" s="198" t="s">
        <v>174</v>
      </c>
      <c r="K20" s="198" t="s">
        <v>152</v>
      </c>
      <c r="L20" s="198" t="s">
        <v>865</v>
      </c>
      <c r="M20" s="198" t="s">
        <v>866</v>
      </c>
      <c r="N20" s="198" t="s">
        <v>867</v>
      </c>
      <c r="Q20" s="198" t="s">
        <v>868</v>
      </c>
      <c r="S20" s="14" t="s">
        <v>733</v>
      </c>
      <c r="T20" s="15">
        <v>61.68000000000001</v>
      </c>
      <c r="U20"/>
    </row>
    <row r="21" spans="1:21" ht="15">
      <c r="A21" s="198" t="s">
        <v>899</v>
      </c>
      <c r="B21" s="195">
        <v>124.13</v>
      </c>
      <c r="E21" s="198" t="s">
        <v>739</v>
      </c>
      <c r="K21" s="198" t="s">
        <v>153</v>
      </c>
      <c r="L21" s="198" t="s">
        <v>865</v>
      </c>
      <c r="M21" s="198" t="s">
        <v>866</v>
      </c>
      <c r="N21" s="198" t="s">
        <v>867</v>
      </c>
      <c r="Q21" s="198" t="s">
        <v>868</v>
      </c>
      <c r="S21" s="14" t="s">
        <v>764</v>
      </c>
      <c r="T21" s="15">
        <v>50.59</v>
      </c>
      <c r="U21"/>
    </row>
    <row r="22" spans="1:21" ht="15">
      <c r="A22" s="198" t="s">
        <v>900</v>
      </c>
      <c r="B22" s="195">
        <v>75.44</v>
      </c>
      <c r="E22" s="198" t="s">
        <v>763</v>
      </c>
      <c r="K22" s="198" t="s">
        <v>154</v>
      </c>
      <c r="L22" s="198" t="s">
        <v>865</v>
      </c>
      <c r="M22" s="198" t="s">
        <v>866</v>
      </c>
      <c r="N22" s="198" t="s">
        <v>867</v>
      </c>
      <c r="Q22" s="198" t="s">
        <v>868</v>
      </c>
      <c r="S22" s="14" t="s">
        <v>885</v>
      </c>
      <c r="T22" s="15">
        <v>2.09</v>
      </c>
      <c r="U22"/>
    </row>
    <row r="23" spans="1:21" ht="15">
      <c r="A23" s="198" t="s">
        <v>901</v>
      </c>
      <c r="B23" s="195">
        <v>76.19</v>
      </c>
      <c r="E23" s="198" t="s">
        <v>763</v>
      </c>
      <c r="K23" s="198" t="s">
        <v>155</v>
      </c>
      <c r="L23" s="198" t="s">
        <v>865</v>
      </c>
      <c r="M23" s="198" t="s">
        <v>866</v>
      </c>
      <c r="N23" s="198" t="s">
        <v>867</v>
      </c>
      <c r="Q23" s="198" t="s">
        <v>868</v>
      </c>
      <c r="S23" s="14" t="s">
        <v>883</v>
      </c>
      <c r="T23" s="15">
        <v>3.49</v>
      </c>
      <c r="U23"/>
    </row>
    <row r="24" spans="1:21" ht="15">
      <c r="A24" s="198" t="s">
        <v>902</v>
      </c>
      <c r="B24" s="195">
        <v>76.19</v>
      </c>
      <c r="E24" s="198" t="s">
        <v>763</v>
      </c>
      <c r="K24" s="198" t="s">
        <v>156</v>
      </c>
      <c r="L24" s="198" t="s">
        <v>865</v>
      </c>
      <c r="M24" s="198" t="s">
        <v>866</v>
      </c>
      <c r="N24" s="198" t="s">
        <v>867</v>
      </c>
      <c r="Q24" s="198" t="s">
        <v>868</v>
      </c>
      <c r="S24" s="14" t="s">
        <v>887</v>
      </c>
      <c r="T24" s="15">
        <v>3.55</v>
      </c>
      <c r="U24"/>
    </row>
    <row r="25" spans="1:21" ht="15">
      <c r="A25" s="198" t="s">
        <v>903</v>
      </c>
      <c r="B25" s="195">
        <v>76.1</v>
      </c>
      <c r="E25" s="198" t="s">
        <v>763</v>
      </c>
      <c r="K25" s="198" t="s">
        <v>157</v>
      </c>
      <c r="L25" s="198" t="s">
        <v>865</v>
      </c>
      <c r="M25" s="198" t="s">
        <v>866</v>
      </c>
      <c r="N25" s="198" t="s">
        <v>867</v>
      </c>
      <c r="Q25" s="198" t="s">
        <v>868</v>
      </c>
      <c r="S25" s="14" t="s">
        <v>873</v>
      </c>
      <c r="T25" s="15">
        <v>2.09</v>
      </c>
      <c r="U25"/>
    </row>
    <row r="26" spans="1:21" ht="15">
      <c r="A26" s="198" t="s">
        <v>904</v>
      </c>
      <c r="B26" s="195">
        <v>50.28</v>
      </c>
      <c r="E26" s="198" t="s">
        <v>763</v>
      </c>
      <c r="K26" s="198" t="s">
        <v>158</v>
      </c>
      <c r="L26" s="198" t="s">
        <v>865</v>
      </c>
      <c r="M26" s="198" t="s">
        <v>866</v>
      </c>
      <c r="N26" s="198" t="s">
        <v>867</v>
      </c>
      <c r="Q26" s="198" t="s">
        <v>868</v>
      </c>
      <c r="S26" s="14" t="s">
        <v>871</v>
      </c>
      <c r="T26" s="15">
        <v>3.49</v>
      </c>
      <c r="U26"/>
    </row>
    <row r="27" spans="1:20" ht="15">
      <c r="A27" s="198" t="s">
        <v>905</v>
      </c>
      <c r="B27" s="195">
        <v>12.81</v>
      </c>
      <c r="E27" s="198" t="s">
        <v>906</v>
      </c>
      <c r="K27" s="198" t="s">
        <v>159</v>
      </c>
      <c r="L27" s="198" t="s">
        <v>865</v>
      </c>
      <c r="M27" s="198" t="s">
        <v>866</v>
      </c>
      <c r="N27" s="198" t="s">
        <v>867</v>
      </c>
      <c r="Q27" s="198" t="s">
        <v>868</v>
      </c>
      <c r="S27" s="14" t="s">
        <v>875</v>
      </c>
      <c r="T27" s="15">
        <v>2.06</v>
      </c>
    </row>
    <row r="28" spans="1:20" ht="15">
      <c r="A28" s="198" t="s">
        <v>907</v>
      </c>
      <c r="B28" s="195">
        <v>10.88</v>
      </c>
      <c r="E28" s="198" t="s">
        <v>881</v>
      </c>
      <c r="K28" s="198" t="s">
        <v>160</v>
      </c>
      <c r="L28" s="198" t="s">
        <v>865</v>
      </c>
      <c r="M28" s="198" t="s">
        <v>866</v>
      </c>
      <c r="N28" s="198" t="s">
        <v>867</v>
      </c>
      <c r="Q28" s="198" t="s">
        <v>868</v>
      </c>
      <c r="S28" s="14" t="s">
        <v>908</v>
      </c>
      <c r="T28" s="15">
        <v>86.37</v>
      </c>
    </row>
    <row r="29" spans="1:20" ht="15">
      <c r="A29" s="198" t="s">
        <v>909</v>
      </c>
      <c r="B29" s="195">
        <v>127.31</v>
      </c>
      <c r="E29" s="198" t="s">
        <v>602</v>
      </c>
      <c r="I29" s="198" t="s">
        <v>474</v>
      </c>
      <c r="K29" s="198" t="s">
        <v>161</v>
      </c>
      <c r="L29" s="198" t="s">
        <v>865</v>
      </c>
      <c r="M29" s="198" t="s">
        <v>866</v>
      </c>
      <c r="N29" s="198" t="s">
        <v>867</v>
      </c>
      <c r="Q29" s="198" t="s">
        <v>868</v>
      </c>
      <c r="S29" s="14" t="s">
        <v>906</v>
      </c>
      <c r="T29" s="15">
        <v>12.81</v>
      </c>
    </row>
    <row r="30" spans="1:20" ht="15">
      <c r="A30" s="198" t="s">
        <v>910</v>
      </c>
      <c r="E30" s="198" t="s">
        <v>177</v>
      </c>
      <c r="K30" s="198" t="s">
        <v>162</v>
      </c>
      <c r="L30" s="198" t="s">
        <v>865</v>
      </c>
      <c r="M30" s="198" t="s">
        <v>866</v>
      </c>
      <c r="N30" s="198" t="s">
        <v>867</v>
      </c>
      <c r="Q30" s="198" t="s">
        <v>868</v>
      </c>
      <c r="S30" s="14" t="s">
        <v>763</v>
      </c>
      <c r="T30" s="15">
        <v>432.4599999999999</v>
      </c>
    </row>
    <row r="31" spans="1:20" ht="15">
      <c r="A31" s="198" t="s">
        <v>911</v>
      </c>
      <c r="E31" s="198" t="s">
        <v>177</v>
      </c>
      <c r="K31" s="198" t="s">
        <v>163</v>
      </c>
      <c r="L31" s="198" t="s">
        <v>865</v>
      </c>
      <c r="M31" s="198" t="s">
        <v>866</v>
      </c>
      <c r="N31" s="198" t="s">
        <v>867</v>
      </c>
      <c r="Q31" s="198" t="s">
        <v>868</v>
      </c>
      <c r="S31" s="14" t="s">
        <v>892</v>
      </c>
      <c r="T31" s="15">
        <v>1.5</v>
      </c>
    </row>
    <row r="32" spans="1:20" ht="15">
      <c r="A32" s="198" t="s">
        <v>912</v>
      </c>
      <c r="B32" s="195">
        <v>299.17</v>
      </c>
      <c r="E32" s="198" t="s">
        <v>739</v>
      </c>
      <c r="K32" s="198" t="s">
        <v>164</v>
      </c>
      <c r="L32" s="198" t="s">
        <v>865</v>
      </c>
      <c r="M32" s="198" t="s">
        <v>866</v>
      </c>
      <c r="N32" s="198" t="s">
        <v>867</v>
      </c>
      <c r="Q32" s="198" t="s">
        <v>868</v>
      </c>
      <c r="S32" s="14" t="s">
        <v>877</v>
      </c>
      <c r="T32" s="15">
        <v>8.86</v>
      </c>
    </row>
    <row r="33" spans="1:20" ht="15">
      <c r="A33" s="198" t="s">
        <v>913</v>
      </c>
      <c r="B33" s="195">
        <v>78.26</v>
      </c>
      <c r="E33" s="198" t="s">
        <v>763</v>
      </c>
      <c r="K33" s="198" t="s">
        <v>165</v>
      </c>
      <c r="L33" s="198" t="s">
        <v>865</v>
      </c>
      <c r="M33" s="198" t="s">
        <v>866</v>
      </c>
      <c r="N33" s="198" t="s">
        <v>867</v>
      </c>
      <c r="Q33" s="198" t="s">
        <v>868</v>
      </c>
      <c r="S33" s="14" t="s">
        <v>596</v>
      </c>
      <c r="T33" s="15">
        <v>20.94</v>
      </c>
    </row>
    <row r="34" spans="1:20" ht="15">
      <c r="A34" s="198" t="s">
        <v>914</v>
      </c>
      <c r="B34" s="195">
        <v>24.72</v>
      </c>
      <c r="E34" s="198" t="s">
        <v>896</v>
      </c>
      <c r="K34" s="198" t="s">
        <v>166</v>
      </c>
      <c r="L34" s="198" t="s">
        <v>865</v>
      </c>
      <c r="M34" s="198" t="s">
        <v>866</v>
      </c>
      <c r="N34" s="198" t="s">
        <v>867</v>
      </c>
      <c r="Q34" s="198" t="s">
        <v>868</v>
      </c>
      <c r="S34" s="14" t="s">
        <v>103</v>
      </c>
      <c r="T34" s="15">
        <v>8.15</v>
      </c>
    </row>
    <row r="35" spans="1:20" ht="15">
      <c r="A35" s="198" t="s">
        <v>915</v>
      </c>
      <c r="B35" s="195">
        <v>44.03</v>
      </c>
      <c r="E35" s="198" t="s">
        <v>178</v>
      </c>
      <c r="K35" s="198" t="s">
        <v>167</v>
      </c>
      <c r="L35" s="198" t="s">
        <v>865</v>
      </c>
      <c r="M35" s="198" t="s">
        <v>866</v>
      </c>
      <c r="N35" s="198" t="s">
        <v>867</v>
      </c>
      <c r="Q35" s="198" t="s">
        <v>868</v>
      </c>
      <c r="S35" s="14" t="s">
        <v>599</v>
      </c>
      <c r="T35" s="15">
        <v>16.14</v>
      </c>
    </row>
    <row r="36" spans="1:20" ht="15">
      <c r="A36" s="198" t="s">
        <v>916</v>
      </c>
      <c r="B36" s="195">
        <v>19.77</v>
      </c>
      <c r="E36" s="198" t="s">
        <v>888</v>
      </c>
      <c r="K36" s="198" t="s">
        <v>168</v>
      </c>
      <c r="L36" s="198" t="s">
        <v>865</v>
      </c>
      <c r="M36" s="198" t="s">
        <v>866</v>
      </c>
      <c r="N36" s="198" t="s">
        <v>867</v>
      </c>
      <c r="Q36" s="198" t="s">
        <v>868</v>
      </c>
      <c r="S36" s="14" t="s">
        <v>879</v>
      </c>
      <c r="T36" s="15">
        <v>9.41</v>
      </c>
    </row>
    <row r="37" spans="1:20" ht="15">
      <c r="A37" s="198" t="s">
        <v>917</v>
      </c>
      <c r="B37" s="195">
        <v>24.94</v>
      </c>
      <c r="E37" s="198" t="s">
        <v>733</v>
      </c>
      <c r="K37" s="198" t="s">
        <v>169</v>
      </c>
      <c r="L37" s="198" t="s">
        <v>865</v>
      </c>
      <c r="M37" s="198" t="s">
        <v>866</v>
      </c>
      <c r="N37" s="198" t="s">
        <v>867</v>
      </c>
      <c r="Q37" s="198" t="s">
        <v>868</v>
      </c>
      <c r="S37" s="14" t="s">
        <v>602</v>
      </c>
      <c r="T37" s="15">
        <v>127.31</v>
      </c>
    </row>
    <row r="38" spans="1:20" ht="15">
      <c r="A38" s="198" t="s">
        <v>918</v>
      </c>
      <c r="B38" s="195">
        <v>68.86</v>
      </c>
      <c r="E38" s="198" t="s">
        <v>890</v>
      </c>
      <c r="K38" s="198" t="s">
        <v>170</v>
      </c>
      <c r="L38" s="198" t="s">
        <v>865</v>
      </c>
      <c r="M38" s="198" t="s">
        <v>866</v>
      </c>
      <c r="N38" s="198" t="s">
        <v>867</v>
      </c>
      <c r="Q38" s="198" t="s">
        <v>868</v>
      </c>
      <c r="S38" s="14" t="s">
        <v>507</v>
      </c>
      <c r="T38" s="15">
        <v>1928.6699999999998</v>
      </c>
    </row>
    <row r="39" spans="1:20" ht="15">
      <c r="A39" s="198" t="s">
        <v>919</v>
      </c>
      <c r="B39" s="195">
        <v>21.34</v>
      </c>
      <c r="C39" s="195">
        <v>1</v>
      </c>
      <c r="E39" s="198" t="s">
        <v>764</v>
      </c>
      <c r="K39" s="198" t="s">
        <v>171</v>
      </c>
      <c r="L39" s="198" t="s">
        <v>865</v>
      </c>
      <c r="M39" s="198" t="s">
        <v>866</v>
      </c>
      <c r="N39" s="198" t="s">
        <v>867</v>
      </c>
      <c r="Q39" s="198" t="s">
        <v>868</v>
      </c>
      <c r="T39" s="198"/>
    </row>
    <row r="40" spans="1:20" ht="15">
      <c r="A40" s="198" t="s">
        <v>920</v>
      </c>
      <c r="B40" s="195">
        <v>12.84</v>
      </c>
      <c r="E40" s="198" t="s">
        <v>756</v>
      </c>
      <c r="K40" s="198" t="s">
        <v>172</v>
      </c>
      <c r="L40" s="198" t="s">
        <v>865</v>
      </c>
      <c r="M40" s="198" t="s">
        <v>866</v>
      </c>
      <c r="N40" s="198" t="s">
        <v>867</v>
      </c>
      <c r="Q40" s="198" t="s">
        <v>868</v>
      </c>
      <c r="T40" s="198"/>
    </row>
    <row r="41" spans="1:20" ht="15">
      <c r="A41" s="198" t="s">
        <v>921</v>
      </c>
      <c r="B41" s="195">
        <v>86.37</v>
      </c>
      <c r="E41" s="198" t="s">
        <v>908</v>
      </c>
      <c r="K41" s="198" t="s">
        <v>173</v>
      </c>
      <c r="L41" s="198" t="s">
        <v>865</v>
      </c>
      <c r="M41" s="198" t="s">
        <v>866</v>
      </c>
      <c r="N41" s="198" t="s">
        <v>867</v>
      </c>
      <c r="Q41" s="198" t="s">
        <v>868</v>
      </c>
      <c r="T41" s="198"/>
    </row>
    <row r="42" spans="1:20" ht="15">
      <c r="A42" s="198"/>
      <c r="E42" s="198"/>
      <c r="H42" s="198"/>
      <c r="I42" s="198"/>
      <c r="L42" s="198"/>
      <c r="M42" s="198"/>
      <c r="N42" s="198"/>
      <c r="Q42" s="198"/>
      <c r="T42" s="198"/>
    </row>
    <row r="43" spans="1:20" ht="15">
      <c r="A43" s="198"/>
      <c r="E43" s="198"/>
      <c r="I43" s="198"/>
      <c r="L43" s="198"/>
      <c r="M43" s="198"/>
      <c r="N43" s="198"/>
      <c r="Q43" s="198"/>
      <c r="T43" s="198"/>
    </row>
    <row r="44" spans="1:20" ht="15">
      <c r="A44" s="198"/>
      <c r="E44" s="198"/>
      <c r="I44" s="198"/>
      <c r="L44" s="198"/>
      <c r="M44" s="198"/>
      <c r="N44" s="198"/>
      <c r="Q44" s="198"/>
      <c r="T44" s="198"/>
    </row>
    <row r="45" spans="1:20" ht="15">
      <c r="A45" s="198"/>
      <c r="E45" s="198"/>
      <c r="I45" s="198"/>
      <c r="L45" s="198"/>
      <c r="M45" s="198"/>
      <c r="N45" s="198"/>
      <c r="Q45" s="198"/>
      <c r="T45" s="198"/>
    </row>
    <row r="46" spans="1:20" ht="15">
      <c r="A46" s="198"/>
      <c r="E46" s="198"/>
      <c r="I46" s="198"/>
      <c r="L46" s="198"/>
      <c r="M46" s="198"/>
      <c r="N46" s="198"/>
      <c r="Q46" s="198"/>
      <c r="T46" s="198"/>
    </row>
    <row r="47" spans="1:20" ht="15">
      <c r="A47" s="198"/>
      <c r="E47" s="198"/>
      <c r="I47" s="198"/>
      <c r="L47" s="198"/>
      <c r="M47" s="198"/>
      <c r="N47" s="198"/>
      <c r="Q47" s="198"/>
      <c r="T47" s="198"/>
    </row>
    <row r="48" spans="1:20" ht="15">
      <c r="A48" s="198"/>
      <c r="E48" s="198"/>
      <c r="I48" s="198"/>
      <c r="L48" s="198"/>
      <c r="M48" s="198"/>
      <c r="N48" s="198"/>
      <c r="Q48" s="198"/>
      <c r="T48" s="198"/>
    </row>
    <row r="49" spans="1:20" ht="15">
      <c r="A49" s="198"/>
      <c r="E49" s="198"/>
      <c r="I49" s="198"/>
      <c r="L49" s="198"/>
      <c r="M49" s="198"/>
      <c r="N49" s="198"/>
      <c r="Q49" s="198"/>
      <c r="T49" s="198"/>
    </row>
    <row r="50" spans="1:20" ht="15">
      <c r="A50" s="198"/>
      <c r="E50" s="198"/>
      <c r="I50" s="198"/>
      <c r="L50" s="198"/>
      <c r="M50" s="198"/>
      <c r="N50" s="198"/>
      <c r="Q50" s="198"/>
      <c r="T50" s="198"/>
    </row>
    <row r="51" spans="1:20" ht="15">
      <c r="A51" s="198"/>
      <c r="E51" s="198"/>
      <c r="H51" s="198"/>
      <c r="I51" s="198"/>
      <c r="L51" s="198"/>
      <c r="M51" s="198"/>
      <c r="N51" s="198"/>
      <c r="Q51" s="198"/>
      <c r="T51" s="198"/>
    </row>
    <row r="52" spans="1:20" ht="15">
      <c r="A52" s="198"/>
      <c r="E52" s="198"/>
      <c r="H52" s="198"/>
      <c r="I52" s="198"/>
      <c r="L52" s="198"/>
      <c r="M52" s="198"/>
      <c r="N52" s="198"/>
      <c r="Q52" s="198"/>
      <c r="T52" s="198"/>
    </row>
    <row r="53" spans="1:20" ht="15">
      <c r="A53" s="198"/>
      <c r="E53" s="198"/>
      <c r="H53" s="198"/>
      <c r="I53" s="198"/>
      <c r="L53" s="198"/>
      <c r="M53" s="198"/>
      <c r="N53" s="198"/>
      <c r="Q53" s="198"/>
      <c r="T53" s="198"/>
    </row>
    <row r="54" spans="1:20" ht="15">
      <c r="A54" s="198"/>
      <c r="E54" s="198"/>
      <c r="H54" s="198"/>
      <c r="I54" s="198"/>
      <c r="L54" s="198"/>
      <c r="M54" s="198"/>
      <c r="N54" s="198"/>
      <c r="Q54" s="198"/>
      <c r="T54" s="198"/>
    </row>
    <row r="55" spans="1:20" ht="15">
      <c r="A55" s="198"/>
      <c r="E55" s="198"/>
      <c r="I55" s="198"/>
      <c r="L55" s="198"/>
      <c r="M55" s="198"/>
      <c r="N55" s="198"/>
      <c r="Q55" s="198"/>
      <c r="T55" s="198"/>
    </row>
    <row r="56" spans="1:20" ht="15">
      <c r="A56" s="198"/>
      <c r="E56" s="198"/>
      <c r="I56" s="198"/>
      <c r="L56" s="198"/>
      <c r="M56" s="198"/>
      <c r="N56" s="198"/>
      <c r="Q56" s="198"/>
      <c r="T56" s="198"/>
    </row>
    <row r="57" spans="1:20" ht="15">
      <c r="A57" s="198"/>
      <c r="E57" s="198"/>
      <c r="I57" s="198"/>
      <c r="L57" s="198"/>
      <c r="M57" s="198"/>
      <c r="N57" s="198"/>
      <c r="Q57" s="198"/>
      <c r="T57" s="198"/>
    </row>
    <row r="58" spans="1:20" ht="15">
      <c r="A58" s="198"/>
      <c r="E58" s="198"/>
      <c r="I58" s="198"/>
      <c r="L58" s="198"/>
      <c r="M58" s="198"/>
      <c r="N58" s="198"/>
      <c r="Q58" s="198"/>
      <c r="T58" s="198"/>
    </row>
    <row r="59" spans="1:20" ht="15">
      <c r="A59" s="198"/>
      <c r="E59" s="198"/>
      <c r="L59" s="198"/>
      <c r="M59" s="198"/>
      <c r="N59" s="198"/>
      <c r="Q59" s="198"/>
      <c r="T59" s="198"/>
    </row>
    <row r="60" spans="1:20" ht="15">
      <c r="A60" s="198"/>
      <c r="E60" s="198"/>
      <c r="L60" s="198"/>
      <c r="M60" s="198"/>
      <c r="N60" s="198"/>
      <c r="Q60" s="198"/>
      <c r="T60" s="198"/>
    </row>
    <row r="61" spans="1:20" ht="15">
      <c r="A61" s="198"/>
      <c r="E61" s="198"/>
      <c r="L61" s="198"/>
      <c r="M61" s="198"/>
      <c r="N61" s="198"/>
      <c r="Q61" s="198"/>
      <c r="T61" s="198"/>
    </row>
    <row r="62" spans="1:20" ht="15">
      <c r="A62" s="198"/>
      <c r="E62" s="198"/>
      <c r="L62" s="198"/>
      <c r="M62" s="198"/>
      <c r="N62" s="198"/>
      <c r="Q62" s="198"/>
      <c r="T62" s="198"/>
    </row>
    <row r="63" spans="1:20" ht="15">
      <c r="A63" s="198"/>
      <c r="E63" s="198"/>
      <c r="I63" s="198"/>
      <c r="L63" s="198"/>
      <c r="M63" s="198"/>
      <c r="N63" s="198"/>
      <c r="Q63" s="198"/>
      <c r="T63" s="198"/>
    </row>
    <row r="64" spans="1:17" ht="15">
      <c r="A64" s="198"/>
      <c r="E64" s="198"/>
      <c r="I64" s="198"/>
      <c r="L64" s="198"/>
      <c r="M64" s="198"/>
      <c r="N64" s="198"/>
      <c r="Q64" s="198"/>
    </row>
    <row r="65" spans="1:17" ht="15">
      <c r="A65" s="198"/>
      <c r="E65" s="198"/>
      <c r="I65" s="198"/>
      <c r="L65" s="198"/>
      <c r="M65" s="198"/>
      <c r="N65" s="198"/>
      <c r="Q65" s="198"/>
    </row>
    <row r="66" spans="1:17" ht="15">
      <c r="A66" s="198"/>
      <c r="E66" s="198"/>
      <c r="I66" s="198"/>
      <c r="L66" s="198"/>
      <c r="M66" s="198"/>
      <c r="N66" s="198"/>
      <c r="Q66" s="198"/>
    </row>
  </sheetData>
  <sheetProtection algorithmName="SHA-512" hashValue="Cz1bX1U9HY1e9uXgFLm8aK0lNBxKXLskBqxAeG8fYT0/+Rtb+C/rezx6mIsd/1RJ+V5IYfGyYOVe2TiuVYG2/A==" saltValue="79/o1LizqkwZ96RTaFYCmA==" spinCount="100000" sheet="1" objects="1" scenarios="1"/>
  <mergeCells count="1">
    <mergeCell ref="A1:Q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/>
  </sheetPr>
  <dimension ref="A1:U76"/>
  <sheetViews>
    <sheetView workbookViewId="0" topLeftCell="A2">
      <selection activeCell="U10" sqref="U10:U31"/>
    </sheetView>
  </sheetViews>
  <sheetFormatPr defaultColWidth="9.140625" defaultRowHeight="15"/>
  <cols>
    <col min="1" max="1" width="15.140625" style="0" bestFit="1" customWidth="1"/>
    <col min="18" max="18" width="14.421875" style="0" bestFit="1" customWidth="1"/>
    <col min="20" max="20" width="29.8515625" style="0" customWidth="1"/>
    <col min="21" max="21" width="19.421875" style="0" customWidth="1"/>
  </cols>
  <sheetData>
    <row r="1" spans="1:18" ht="21.75" thickBot="1">
      <c r="A1" s="339" t="s">
        <v>922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</row>
    <row r="2" spans="1:18" ht="15.75" thickBot="1">
      <c r="A2" s="196" t="s">
        <v>819</v>
      </c>
      <c r="B2" s="197" t="s">
        <v>820</v>
      </c>
      <c r="C2" s="197" t="s">
        <v>821</v>
      </c>
      <c r="D2" s="197" t="s">
        <v>822</v>
      </c>
      <c r="E2" s="197" t="s">
        <v>823</v>
      </c>
      <c r="F2" s="197" t="s">
        <v>824</v>
      </c>
      <c r="G2" s="197" t="s">
        <v>825</v>
      </c>
      <c r="H2" s="197" t="s">
        <v>826</v>
      </c>
      <c r="I2" s="197" t="s">
        <v>827</v>
      </c>
      <c r="J2" s="197" t="s">
        <v>828</v>
      </c>
      <c r="K2" s="197" t="s">
        <v>829</v>
      </c>
      <c r="L2" s="197" t="s">
        <v>830</v>
      </c>
      <c r="M2" s="197" t="s">
        <v>831</v>
      </c>
      <c r="N2" s="197" t="s">
        <v>832</v>
      </c>
      <c r="O2" s="197" t="s">
        <v>833</v>
      </c>
      <c r="P2" s="197" t="s">
        <v>834</v>
      </c>
      <c r="Q2" s="197" t="s">
        <v>835</v>
      </c>
      <c r="R2" s="197" t="s">
        <v>836</v>
      </c>
    </row>
    <row r="3" spans="1:18" ht="15">
      <c r="A3" s="198" t="s">
        <v>923</v>
      </c>
      <c r="B3" s="198" t="s">
        <v>183</v>
      </c>
      <c r="C3" s="195">
        <v>115.27</v>
      </c>
      <c r="D3" s="195"/>
      <c r="E3" s="195"/>
      <c r="F3" s="198" t="s">
        <v>864</v>
      </c>
      <c r="G3" s="195"/>
      <c r="H3" s="195"/>
      <c r="I3" s="195"/>
      <c r="J3" s="195"/>
      <c r="K3" s="198" t="s">
        <v>183</v>
      </c>
      <c r="L3" s="198" t="s">
        <v>924</v>
      </c>
      <c r="M3" s="198" t="s">
        <v>866</v>
      </c>
      <c r="N3" s="198" t="s">
        <v>867</v>
      </c>
      <c r="O3" s="195"/>
      <c r="P3" s="195"/>
      <c r="Q3" s="195"/>
      <c r="R3" s="198" t="s">
        <v>925</v>
      </c>
    </row>
    <row r="4" spans="1:21" ht="15">
      <c r="A4" s="198" t="s">
        <v>926</v>
      </c>
      <c r="B4" s="198" t="s">
        <v>184</v>
      </c>
      <c r="C4" s="195">
        <v>36.74</v>
      </c>
      <c r="D4" s="195"/>
      <c r="E4" s="195"/>
      <c r="F4" s="198" t="s">
        <v>733</v>
      </c>
      <c r="G4" s="195"/>
      <c r="H4" s="195"/>
      <c r="I4" s="195"/>
      <c r="J4" s="195"/>
      <c r="K4" s="198" t="s">
        <v>184</v>
      </c>
      <c r="L4" s="198" t="s">
        <v>924</v>
      </c>
      <c r="M4" s="198" t="s">
        <v>866</v>
      </c>
      <c r="N4" s="198" t="s">
        <v>867</v>
      </c>
      <c r="O4" s="195"/>
      <c r="P4" s="195"/>
      <c r="Q4" s="195"/>
      <c r="R4" s="198" t="s">
        <v>925</v>
      </c>
      <c r="T4" s="13" t="s">
        <v>506</v>
      </c>
      <c r="U4" t="s">
        <v>844</v>
      </c>
    </row>
    <row r="5" spans="1:21" ht="15">
      <c r="A5" s="198" t="s">
        <v>927</v>
      </c>
      <c r="B5" s="198" t="s">
        <v>185</v>
      </c>
      <c r="C5" s="195">
        <v>4.47</v>
      </c>
      <c r="D5" s="195"/>
      <c r="E5" s="195"/>
      <c r="F5" s="198" t="s">
        <v>877</v>
      </c>
      <c r="G5" s="195"/>
      <c r="H5" s="195"/>
      <c r="I5" s="195"/>
      <c r="J5" s="195"/>
      <c r="K5" s="198" t="s">
        <v>185</v>
      </c>
      <c r="L5" s="198" t="s">
        <v>924</v>
      </c>
      <c r="M5" s="198" t="s">
        <v>866</v>
      </c>
      <c r="N5" s="198" t="s">
        <v>867</v>
      </c>
      <c r="O5" s="195"/>
      <c r="P5" s="195"/>
      <c r="Q5" s="195"/>
      <c r="R5" s="198" t="s">
        <v>925</v>
      </c>
      <c r="T5" s="14" t="s">
        <v>509</v>
      </c>
      <c r="U5" s="15">
        <v>1364.1099999999997</v>
      </c>
    </row>
    <row r="6" spans="1:21" ht="15">
      <c r="A6" s="198" t="s">
        <v>928</v>
      </c>
      <c r="B6" s="198" t="s">
        <v>186</v>
      </c>
      <c r="C6" s="195"/>
      <c r="D6" s="195"/>
      <c r="E6" s="195"/>
      <c r="F6" s="198" t="s">
        <v>177</v>
      </c>
      <c r="G6" s="195"/>
      <c r="H6" s="195"/>
      <c r="I6" s="195"/>
      <c r="J6" s="195"/>
      <c r="K6" s="198" t="s">
        <v>186</v>
      </c>
      <c r="L6" s="198" t="s">
        <v>924</v>
      </c>
      <c r="M6" s="198" t="s">
        <v>866</v>
      </c>
      <c r="N6" s="198" t="s">
        <v>867</v>
      </c>
      <c r="O6" s="195"/>
      <c r="P6" s="195"/>
      <c r="Q6" s="195"/>
      <c r="R6" s="198" t="s">
        <v>925</v>
      </c>
      <c r="T6" s="14" t="s">
        <v>507</v>
      </c>
      <c r="U6" s="15">
        <v>1364.1099999999997</v>
      </c>
    </row>
    <row r="7" spans="1:18" ht="15">
      <c r="A7" s="198" t="s">
        <v>929</v>
      </c>
      <c r="B7" s="198" t="s">
        <v>187</v>
      </c>
      <c r="C7" s="195">
        <v>6.4</v>
      </c>
      <c r="D7" s="195"/>
      <c r="E7" s="195"/>
      <c r="F7" s="198" t="s">
        <v>879</v>
      </c>
      <c r="G7" s="195"/>
      <c r="H7" s="195"/>
      <c r="I7" s="195"/>
      <c r="J7" s="195"/>
      <c r="K7" s="198" t="s">
        <v>187</v>
      </c>
      <c r="L7" s="198" t="s">
        <v>924</v>
      </c>
      <c r="M7" s="198" t="s">
        <v>866</v>
      </c>
      <c r="N7" s="198" t="s">
        <v>867</v>
      </c>
      <c r="O7" s="195"/>
      <c r="P7" s="195"/>
      <c r="Q7" s="195"/>
      <c r="R7" s="198" t="s">
        <v>925</v>
      </c>
    </row>
    <row r="8" spans="1:18" ht="15">
      <c r="A8" s="198" t="s">
        <v>930</v>
      </c>
      <c r="B8" s="198" t="s">
        <v>188</v>
      </c>
      <c r="C8" s="195">
        <v>2.23</v>
      </c>
      <c r="D8" s="195"/>
      <c r="E8" s="195"/>
      <c r="F8" s="198" t="s">
        <v>873</v>
      </c>
      <c r="G8" s="195"/>
      <c r="H8" s="195"/>
      <c r="I8" s="195"/>
      <c r="J8" s="195"/>
      <c r="K8" s="198" t="s">
        <v>188</v>
      </c>
      <c r="L8" s="198" t="s">
        <v>924</v>
      </c>
      <c r="M8" s="198" t="s">
        <v>866</v>
      </c>
      <c r="N8" s="198" t="s">
        <v>867</v>
      </c>
      <c r="O8" s="195"/>
      <c r="P8" s="195"/>
      <c r="Q8" s="195"/>
      <c r="R8" s="198" t="s">
        <v>925</v>
      </c>
    </row>
    <row r="9" spans="1:21" ht="15">
      <c r="A9" s="198" t="s">
        <v>931</v>
      </c>
      <c r="B9" s="198" t="s">
        <v>189</v>
      </c>
      <c r="C9" s="195">
        <v>11.03</v>
      </c>
      <c r="D9" s="195"/>
      <c r="E9" s="195"/>
      <c r="F9" s="198" t="s">
        <v>599</v>
      </c>
      <c r="G9" s="195"/>
      <c r="H9" s="195"/>
      <c r="I9" s="195"/>
      <c r="J9" s="195"/>
      <c r="K9" s="198" t="s">
        <v>189</v>
      </c>
      <c r="L9" s="198" t="s">
        <v>924</v>
      </c>
      <c r="M9" s="198" t="s">
        <v>866</v>
      </c>
      <c r="N9" s="198" t="s">
        <v>867</v>
      </c>
      <c r="O9" s="195"/>
      <c r="P9" s="195"/>
      <c r="Q9" s="195"/>
      <c r="R9" s="198" t="s">
        <v>925</v>
      </c>
      <c r="T9" s="13" t="s">
        <v>506</v>
      </c>
      <c r="U9" t="s">
        <v>844</v>
      </c>
    </row>
    <row r="10" spans="1:21" ht="15">
      <c r="A10" s="198" t="s">
        <v>932</v>
      </c>
      <c r="B10" s="198" t="s">
        <v>190</v>
      </c>
      <c r="C10" s="195">
        <v>4.55</v>
      </c>
      <c r="D10" s="195"/>
      <c r="E10" s="195"/>
      <c r="F10" s="198" t="s">
        <v>877</v>
      </c>
      <c r="G10" s="195"/>
      <c r="H10" s="195"/>
      <c r="I10" s="195"/>
      <c r="J10" s="195"/>
      <c r="K10" s="198" t="s">
        <v>190</v>
      </c>
      <c r="L10" s="198" t="s">
        <v>924</v>
      </c>
      <c r="M10" s="198" t="s">
        <v>866</v>
      </c>
      <c r="N10" s="198" t="s">
        <v>867</v>
      </c>
      <c r="O10" s="195"/>
      <c r="P10" s="195"/>
      <c r="Q10" s="195"/>
      <c r="R10" s="198" t="s">
        <v>925</v>
      </c>
      <c r="T10" s="14" t="s">
        <v>881</v>
      </c>
      <c r="U10" s="15">
        <v>12.55</v>
      </c>
    </row>
    <row r="11" spans="1:21" ht="15">
      <c r="A11" s="198" t="s">
        <v>933</v>
      </c>
      <c r="B11" s="198" t="s">
        <v>191</v>
      </c>
      <c r="C11" s="195">
        <v>2</v>
      </c>
      <c r="D11" s="195"/>
      <c r="E11" s="195"/>
      <c r="F11" s="198" t="s">
        <v>892</v>
      </c>
      <c r="G11" s="195"/>
      <c r="H11" s="195"/>
      <c r="I11" s="195"/>
      <c r="J11" s="195"/>
      <c r="K11" s="198" t="s">
        <v>191</v>
      </c>
      <c r="L11" s="198" t="s">
        <v>924</v>
      </c>
      <c r="M11" s="198" t="s">
        <v>866</v>
      </c>
      <c r="N11" s="198" t="s">
        <v>867</v>
      </c>
      <c r="O11" s="195"/>
      <c r="P11" s="195"/>
      <c r="Q11" s="195"/>
      <c r="R11" s="198" t="s">
        <v>925</v>
      </c>
      <c r="T11" s="14" t="s">
        <v>864</v>
      </c>
      <c r="U11" s="15">
        <v>115.27</v>
      </c>
    </row>
    <row r="12" spans="1:21" ht="15">
      <c r="A12" s="198" t="s">
        <v>934</v>
      </c>
      <c r="B12" s="198" t="s">
        <v>192</v>
      </c>
      <c r="C12" s="195">
        <v>6.5</v>
      </c>
      <c r="D12" s="195"/>
      <c r="E12" s="195"/>
      <c r="F12" s="198" t="s">
        <v>103</v>
      </c>
      <c r="G12" s="195"/>
      <c r="H12" s="195"/>
      <c r="I12" s="195"/>
      <c r="J12" s="195"/>
      <c r="K12" s="198" t="s">
        <v>192</v>
      </c>
      <c r="L12" s="198" t="s">
        <v>924</v>
      </c>
      <c r="M12" s="198" t="s">
        <v>866</v>
      </c>
      <c r="N12" s="198" t="s">
        <v>867</v>
      </c>
      <c r="O12" s="195"/>
      <c r="P12" s="195"/>
      <c r="Q12" s="195"/>
      <c r="R12" s="198" t="s">
        <v>925</v>
      </c>
      <c r="T12" s="14" t="s">
        <v>739</v>
      </c>
      <c r="U12" s="15">
        <v>214.55</v>
      </c>
    </row>
    <row r="13" spans="1:21" ht="15">
      <c r="A13" s="198" t="s">
        <v>935</v>
      </c>
      <c r="B13" s="198" t="s">
        <v>193</v>
      </c>
      <c r="C13" s="195">
        <v>10.34</v>
      </c>
      <c r="D13" s="195"/>
      <c r="E13" s="195"/>
      <c r="F13" s="198" t="s">
        <v>596</v>
      </c>
      <c r="G13" s="195"/>
      <c r="H13" s="195"/>
      <c r="I13" s="195"/>
      <c r="J13" s="195"/>
      <c r="K13" s="198" t="s">
        <v>193</v>
      </c>
      <c r="L13" s="198" t="s">
        <v>924</v>
      </c>
      <c r="M13" s="198" t="s">
        <v>866</v>
      </c>
      <c r="N13" s="198" t="s">
        <v>867</v>
      </c>
      <c r="O13" s="195"/>
      <c r="P13" s="195"/>
      <c r="Q13" s="195"/>
      <c r="R13" s="198" t="s">
        <v>925</v>
      </c>
      <c r="T13" s="14" t="s">
        <v>244</v>
      </c>
      <c r="U13" s="15">
        <v>40.25</v>
      </c>
    </row>
    <row r="14" spans="1:21" ht="15">
      <c r="A14" s="198" t="s">
        <v>936</v>
      </c>
      <c r="B14" s="198" t="s">
        <v>194</v>
      </c>
      <c r="C14" s="195">
        <v>2.2</v>
      </c>
      <c r="D14" s="195"/>
      <c r="E14" s="195"/>
      <c r="F14" s="198" t="s">
        <v>885</v>
      </c>
      <c r="G14" s="195"/>
      <c r="H14" s="195"/>
      <c r="I14" s="195"/>
      <c r="J14" s="195"/>
      <c r="K14" s="198" t="s">
        <v>194</v>
      </c>
      <c r="L14" s="198" t="s">
        <v>924</v>
      </c>
      <c r="M14" s="198" t="s">
        <v>866</v>
      </c>
      <c r="N14" s="198" t="s">
        <v>867</v>
      </c>
      <c r="O14" s="195"/>
      <c r="P14" s="195"/>
      <c r="Q14" s="195"/>
      <c r="R14" s="198" t="s">
        <v>925</v>
      </c>
      <c r="T14" s="14" t="s">
        <v>937</v>
      </c>
      <c r="U14" s="15">
        <v>40.96</v>
      </c>
    </row>
    <row r="15" spans="1:21" ht="15">
      <c r="A15" s="198" t="s">
        <v>938</v>
      </c>
      <c r="B15" s="198" t="s">
        <v>195</v>
      </c>
      <c r="C15" s="195">
        <v>40.96</v>
      </c>
      <c r="D15" s="195"/>
      <c r="E15" s="195"/>
      <c r="F15" s="198" t="s">
        <v>937</v>
      </c>
      <c r="G15" s="195"/>
      <c r="H15" s="195"/>
      <c r="I15" s="195"/>
      <c r="J15" s="195"/>
      <c r="K15" s="198" t="s">
        <v>195</v>
      </c>
      <c r="L15" s="198" t="s">
        <v>924</v>
      </c>
      <c r="M15" s="198" t="s">
        <v>866</v>
      </c>
      <c r="N15" s="198" t="s">
        <v>867</v>
      </c>
      <c r="O15" s="195"/>
      <c r="P15" s="195"/>
      <c r="Q15" s="195"/>
      <c r="R15" s="198" t="s">
        <v>925</v>
      </c>
      <c r="T15" s="14" t="s">
        <v>177</v>
      </c>
      <c r="U15" s="15"/>
    </row>
    <row r="16" spans="1:21" ht="15">
      <c r="A16" s="198" t="s">
        <v>939</v>
      </c>
      <c r="B16" s="198" t="s">
        <v>196</v>
      </c>
      <c r="C16" s="195">
        <v>40.25</v>
      </c>
      <c r="D16" s="195"/>
      <c r="E16" s="195"/>
      <c r="F16" s="198" t="s">
        <v>244</v>
      </c>
      <c r="G16" s="195"/>
      <c r="H16" s="195"/>
      <c r="I16" s="195"/>
      <c r="J16" s="195"/>
      <c r="K16" s="198" t="s">
        <v>196</v>
      </c>
      <c r="L16" s="198" t="s">
        <v>924</v>
      </c>
      <c r="M16" s="198" t="s">
        <v>866</v>
      </c>
      <c r="N16" s="198" t="s">
        <v>867</v>
      </c>
      <c r="O16" s="195"/>
      <c r="P16" s="195"/>
      <c r="Q16" s="195"/>
      <c r="R16" s="198" t="s">
        <v>925</v>
      </c>
      <c r="T16" s="14" t="s">
        <v>796</v>
      </c>
      <c r="U16" s="15">
        <v>498.15999999999997</v>
      </c>
    </row>
    <row r="17" spans="1:21" ht="15">
      <c r="A17" s="198" t="s">
        <v>940</v>
      </c>
      <c r="B17" s="198" t="s">
        <v>197</v>
      </c>
      <c r="C17" s="195">
        <v>21.88</v>
      </c>
      <c r="D17" s="195"/>
      <c r="E17" s="195"/>
      <c r="F17" s="198" t="s">
        <v>796</v>
      </c>
      <c r="G17" s="195"/>
      <c r="H17" s="195"/>
      <c r="I17" s="195"/>
      <c r="J17" s="195"/>
      <c r="K17" s="198" t="s">
        <v>197</v>
      </c>
      <c r="L17" s="198" t="s">
        <v>924</v>
      </c>
      <c r="M17" s="198" t="s">
        <v>866</v>
      </c>
      <c r="N17" s="198" t="s">
        <v>867</v>
      </c>
      <c r="O17" s="195"/>
      <c r="P17" s="195"/>
      <c r="Q17" s="195"/>
      <c r="R17" s="198" t="s">
        <v>925</v>
      </c>
      <c r="T17" s="14" t="s">
        <v>246</v>
      </c>
      <c r="U17" s="15">
        <v>71.57</v>
      </c>
    </row>
    <row r="18" spans="1:21" ht="15">
      <c r="A18" s="198" t="s">
        <v>941</v>
      </c>
      <c r="B18" s="198" t="s">
        <v>198</v>
      </c>
      <c r="C18" s="195">
        <v>53.46</v>
      </c>
      <c r="D18" s="195"/>
      <c r="E18" s="195"/>
      <c r="F18" s="198" t="s">
        <v>739</v>
      </c>
      <c r="G18" s="195"/>
      <c r="H18" s="195"/>
      <c r="I18" s="195"/>
      <c r="J18" s="195"/>
      <c r="K18" s="198" t="s">
        <v>198</v>
      </c>
      <c r="L18" s="198" t="s">
        <v>924</v>
      </c>
      <c r="M18" s="198" t="s">
        <v>866</v>
      </c>
      <c r="N18" s="198" t="s">
        <v>867</v>
      </c>
      <c r="O18" s="195"/>
      <c r="P18" s="195"/>
      <c r="Q18" s="195"/>
      <c r="R18" s="198" t="s">
        <v>925</v>
      </c>
      <c r="T18" s="14" t="s">
        <v>756</v>
      </c>
      <c r="U18" s="15">
        <v>7</v>
      </c>
    </row>
    <row r="19" spans="1:21" ht="15">
      <c r="A19" s="198" t="s">
        <v>942</v>
      </c>
      <c r="B19" s="198" t="s">
        <v>199</v>
      </c>
      <c r="C19" s="195">
        <v>35.76</v>
      </c>
      <c r="D19" s="195"/>
      <c r="E19" s="195"/>
      <c r="F19" s="198" t="s">
        <v>246</v>
      </c>
      <c r="G19" s="195"/>
      <c r="H19" s="195"/>
      <c r="I19" s="195"/>
      <c r="J19" s="195"/>
      <c r="K19" s="198" t="s">
        <v>199</v>
      </c>
      <c r="L19" s="198" t="s">
        <v>924</v>
      </c>
      <c r="M19" s="198" t="s">
        <v>866</v>
      </c>
      <c r="N19" s="198" t="s">
        <v>867</v>
      </c>
      <c r="O19" s="195"/>
      <c r="P19" s="195"/>
      <c r="Q19" s="195"/>
      <c r="R19" s="198" t="s">
        <v>925</v>
      </c>
      <c r="T19" s="14" t="s">
        <v>943</v>
      </c>
      <c r="U19" s="15">
        <v>37.39</v>
      </c>
    </row>
    <row r="20" spans="1:21" ht="15">
      <c r="A20" s="198" t="s">
        <v>944</v>
      </c>
      <c r="B20" s="198" t="s">
        <v>200</v>
      </c>
      <c r="C20" s="195">
        <v>18.73</v>
      </c>
      <c r="D20" s="195"/>
      <c r="E20" s="195"/>
      <c r="F20" s="198" t="s">
        <v>943</v>
      </c>
      <c r="G20" s="195"/>
      <c r="H20" s="195"/>
      <c r="I20" s="195"/>
      <c r="J20" s="195"/>
      <c r="K20" s="198" t="s">
        <v>200</v>
      </c>
      <c r="L20" s="198" t="s">
        <v>924</v>
      </c>
      <c r="M20" s="198" t="s">
        <v>866</v>
      </c>
      <c r="N20" s="198" t="s">
        <v>867</v>
      </c>
      <c r="O20" s="195"/>
      <c r="P20" s="195"/>
      <c r="Q20" s="195"/>
      <c r="R20" s="198" t="s">
        <v>925</v>
      </c>
      <c r="T20" s="14" t="s">
        <v>733</v>
      </c>
      <c r="U20" s="15">
        <v>61.58</v>
      </c>
    </row>
    <row r="21" spans="1:21" ht="15">
      <c r="A21" s="198" t="s">
        <v>945</v>
      </c>
      <c r="B21" s="198" t="s">
        <v>201</v>
      </c>
      <c r="C21" s="195">
        <v>18.01</v>
      </c>
      <c r="D21" s="195"/>
      <c r="E21" s="195"/>
      <c r="F21" s="198" t="s">
        <v>796</v>
      </c>
      <c r="G21" s="195"/>
      <c r="H21" s="195"/>
      <c r="I21" s="195"/>
      <c r="J21" s="195"/>
      <c r="K21" s="198" t="s">
        <v>201</v>
      </c>
      <c r="L21" s="198" t="s">
        <v>924</v>
      </c>
      <c r="M21" s="198" t="s">
        <v>866</v>
      </c>
      <c r="N21" s="198" t="s">
        <v>867</v>
      </c>
      <c r="O21" s="195"/>
      <c r="P21" s="195"/>
      <c r="Q21" s="195"/>
      <c r="R21" s="198" t="s">
        <v>925</v>
      </c>
      <c r="T21" s="14" t="s">
        <v>885</v>
      </c>
      <c r="U21" s="15">
        <v>2.2</v>
      </c>
    </row>
    <row r="22" spans="1:21" ht="15">
      <c r="A22" s="198" t="s">
        <v>946</v>
      </c>
      <c r="B22" s="198" t="s">
        <v>202</v>
      </c>
      <c r="C22" s="195">
        <v>18.13</v>
      </c>
      <c r="D22" s="195"/>
      <c r="E22" s="195"/>
      <c r="F22" s="198" t="s">
        <v>796</v>
      </c>
      <c r="G22" s="195"/>
      <c r="H22" s="195"/>
      <c r="I22" s="195"/>
      <c r="J22" s="195"/>
      <c r="K22" s="198" t="s">
        <v>202</v>
      </c>
      <c r="L22" s="198" t="s">
        <v>924</v>
      </c>
      <c r="M22" s="198" t="s">
        <v>866</v>
      </c>
      <c r="N22" s="198" t="s">
        <v>867</v>
      </c>
      <c r="O22" s="195"/>
      <c r="P22" s="195"/>
      <c r="Q22" s="195"/>
      <c r="R22" s="198" t="s">
        <v>925</v>
      </c>
      <c r="T22" s="14" t="s">
        <v>873</v>
      </c>
      <c r="U22" s="15">
        <v>2.23</v>
      </c>
    </row>
    <row r="23" spans="1:21" ht="15">
      <c r="A23" s="198" t="s">
        <v>947</v>
      </c>
      <c r="B23" s="198" t="s">
        <v>203</v>
      </c>
      <c r="C23" s="195">
        <v>18.86</v>
      </c>
      <c r="D23" s="195"/>
      <c r="E23" s="195"/>
      <c r="F23" s="198" t="s">
        <v>796</v>
      </c>
      <c r="G23" s="195"/>
      <c r="H23" s="195"/>
      <c r="I23" s="195"/>
      <c r="J23" s="195"/>
      <c r="K23" s="198" t="s">
        <v>203</v>
      </c>
      <c r="L23" s="198" t="s">
        <v>924</v>
      </c>
      <c r="M23" s="198" t="s">
        <v>866</v>
      </c>
      <c r="N23" s="198" t="s">
        <v>867</v>
      </c>
      <c r="O23" s="195"/>
      <c r="P23" s="195"/>
      <c r="Q23" s="195"/>
      <c r="R23" s="198" t="s">
        <v>925</v>
      </c>
      <c r="T23" s="14" t="s">
        <v>908</v>
      </c>
      <c r="U23" s="15">
        <v>156.45</v>
      </c>
    </row>
    <row r="24" spans="1:21" ht="15">
      <c r="A24" s="198" t="s">
        <v>948</v>
      </c>
      <c r="B24" s="198" t="s">
        <v>204</v>
      </c>
      <c r="C24" s="195">
        <v>74.43</v>
      </c>
      <c r="D24" s="195"/>
      <c r="E24" s="195"/>
      <c r="F24" s="198" t="s">
        <v>908</v>
      </c>
      <c r="G24" s="195"/>
      <c r="H24" s="195"/>
      <c r="I24" s="195"/>
      <c r="J24" s="195"/>
      <c r="K24" s="198" t="s">
        <v>204</v>
      </c>
      <c r="L24" s="198" t="s">
        <v>924</v>
      </c>
      <c r="M24" s="198" t="s">
        <v>866</v>
      </c>
      <c r="N24" s="198" t="s">
        <v>867</v>
      </c>
      <c r="O24" s="195"/>
      <c r="P24" s="195"/>
      <c r="Q24" s="195"/>
      <c r="R24" s="198" t="s">
        <v>925</v>
      </c>
      <c r="T24" s="14" t="s">
        <v>892</v>
      </c>
      <c r="U24" s="15">
        <v>2</v>
      </c>
    </row>
    <row r="25" spans="1:21" ht="15">
      <c r="A25" s="198" t="s">
        <v>949</v>
      </c>
      <c r="B25" s="198" t="s">
        <v>205</v>
      </c>
      <c r="C25" s="195">
        <v>25.67</v>
      </c>
      <c r="D25" s="195"/>
      <c r="E25" s="195"/>
      <c r="F25" s="198" t="s">
        <v>950</v>
      </c>
      <c r="G25" s="195"/>
      <c r="H25" s="195"/>
      <c r="I25" s="195"/>
      <c r="J25" s="195"/>
      <c r="K25" s="198" t="s">
        <v>205</v>
      </c>
      <c r="L25" s="198" t="s">
        <v>924</v>
      </c>
      <c r="M25" s="198" t="s">
        <v>866</v>
      </c>
      <c r="N25" s="198" t="s">
        <v>867</v>
      </c>
      <c r="O25" s="195"/>
      <c r="P25" s="195"/>
      <c r="Q25" s="195"/>
      <c r="R25" s="198" t="s">
        <v>925</v>
      </c>
      <c r="T25" s="14" t="s">
        <v>877</v>
      </c>
      <c r="U25" s="15">
        <v>9.02</v>
      </c>
    </row>
    <row r="26" spans="1:21" ht="15">
      <c r="A26" s="198" t="s">
        <v>951</v>
      </c>
      <c r="B26" s="198" t="s">
        <v>206</v>
      </c>
      <c r="C26" s="195">
        <v>26.24</v>
      </c>
      <c r="D26" s="195"/>
      <c r="E26" s="195"/>
      <c r="F26" s="198" t="s">
        <v>799</v>
      </c>
      <c r="G26" s="195"/>
      <c r="H26" s="195"/>
      <c r="I26" s="195"/>
      <c r="J26" s="195"/>
      <c r="K26" s="198" t="s">
        <v>206</v>
      </c>
      <c r="L26" s="198" t="s">
        <v>924</v>
      </c>
      <c r="M26" s="198" t="s">
        <v>866</v>
      </c>
      <c r="N26" s="198" t="s">
        <v>867</v>
      </c>
      <c r="O26" s="195"/>
      <c r="P26" s="195"/>
      <c r="Q26" s="195"/>
      <c r="R26" s="198" t="s">
        <v>925</v>
      </c>
      <c r="T26" s="14" t="s">
        <v>596</v>
      </c>
      <c r="U26" s="15">
        <v>13.04</v>
      </c>
    </row>
    <row r="27" spans="1:21" ht="15">
      <c r="A27" s="198" t="s">
        <v>952</v>
      </c>
      <c r="B27" s="198" t="s">
        <v>207</v>
      </c>
      <c r="C27" s="195">
        <v>18.68</v>
      </c>
      <c r="D27" s="195"/>
      <c r="E27" s="195"/>
      <c r="F27" s="198" t="s">
        <v>796</v>
      </c>
      <c r="G27" s="195"/>
      <c r="H27" s="195"/>
      <c r="I27" s="195"/>
      <c r="J27" s="195"/>
      <c r="K27" s="198" t="s">
        <v>207</v>
      </c>
      <c r="L27" s="198" t="s">
        <v>924</v>
      </c>
      <c r="M27" s="198" t="s">
        <v>866</v>
      </c>
      <c r="N27" s="198" t="s">
        <v>867</v>
      </c>
      <c r="O27" s="195"/>
      <c r="P27" s="195"/>
      <c r="Q27" s="195"/>
      <c r="R27" s="198" t="s">
        <v>925</v>
      </c>
      <c r="T27" s="14" t="s">
        <v>103</v>
      </c>
      <c r="U27" s="15">
        <v>6.5</v>
      </c>
    </row>
    <row r="28" spans="1:21" ht="15">
      <c r="A28" s="198" t="s">
        <v>953</v>
      </c>
      <c r="B28" s="198" t="s">
        <v>208</v>
      </c>
      <c r="C28" s="195">
        <v>18.09</v>
      </c>
      <c r="D28" s="195"/>
      <c r="E28" s="195"/>
      <c r="F28" s="198" t="s">
        <v>796</v>
      </c>
      <c r="G28" s="195"/>
      <c r="H28" s="195"/>
      <c r="I28" s="195"/>
      <c r="J28" s="195"/>
      <c r="K28" s="198" t="s">
        <v>208</v>
      </c>
      <c r="L28" s="198" t="s">
        <v>924</v>
      </c>
      <c r="M28" s="198" t="s">
        <v>866</v>
      </c>
      <c r="N28" s="198" t="s">
        <v>867</v>
      </c>
      <c r="O28" s="195"/>
      <c r="P28" s="195"/>
      <c r="Q28" s="195"/>
      <c r="R28" s="198" t="s">
        <v>925</v>
      </c>
      <c r="T28" s="14" t="s">
        <v>599</v>
      </c>
      <c r="U28" s="15">
        <v>12.379999999999999</v>
      </c>
    </row>
    <row r="29" spans="1:21" ht="15">
      <c r="A29" s="198" t="s">
        <v>954</v>
      </c>
      <c r="B29" s="198" t="s">
        <v>209</v>
      </c>
      <c r="C29" s="195">
        <v>18.13</v>
      </c>
      <c r="D29" s="195"/>
      <c r="E29" s="195"/>
      <c r="F29" s="198" t="s">
        <v>796</v>
      </c>
      <c r="G29" s="195"/>
      <c r="H29" s="195"/>
      <c r="I29" s="195"/>
      <c r="J29" s="195"/>
      <c r="K29" s="198" t="s">
        <v>209</v>
      </c>
      <c r="L29" s="198" t="s">
        <v>924</v>
      </c>
      <c r="M29" s="198" t="s">
        <v>866</v>
      </c>
      <c r="N29" s="198" t="s">
        <v>867</v>
      </c>
      <c r="O29" s="195"/>
      <c r="P29" s="195"/>
      <c r="Q29" s="195"/>
      <c r="R29" s="198" t="s">
        <v>925</v>
      </c>
      <c r="T29" s="14" t="s">
        <v>879</v>
      </c>
      <c r="U29" s="15">
        <v>9.1</v>
      </c>
    </row>
    <row r="30" spans="1:21" ht="15">
      <c r="A30" s="198" t="s">
        <v>955</v>
      </c>
      <c r="B30" s="198" t="s">
        <v>210</v>
      </c>
      <c r="C30" s="195">
        <v>18.09</v>
      </c>
      <c r="D30" s="195"/>
      <c r="E30" s="195"/>
      <c r="F30" s="198" t="s">
        <v>796</v>
      </c>
      <c r="G30" s="195"/>
      <c r="H30" s="195"/>
      <c r="I30" s="195"/>
      <c r="J30" s="195"/>
      <c r="K30" s="198" t="s">
        <v>210</v>
      </c>
      <c r="L30" s="198" t="s">
        <v>924</v>
      </c>
      <c r="M30" s="198" t="s">
        <v>866</v>
      </c>
      <c r="N30" s="198" t="s">
        <v>867</v>
      </c>
      <c r="O30" s="195"/>
      <c r="P30" s="195"/>
      <c r="Q30" s="195"/>
      <c r="R30" s="198" t="s">
        <v>925</v>
      </c>
      <c r="T30" s="14" t="s">
        <v>950</v>
      </c>
      <c r="U30" s="15">
        <v>25.67</v>
      </c>
    </row>
    <row r="31" spans="1:21" ht="15">
      <c r="A31" s="198" t="s">
        <v>956</v>
      </c>
      <c r="B31" s="198" t="s">
        <v>211</v>
      </c>
      <c r="C31" s="195">
        <v>18.13</v>
      </c>
      <c r="D31" s="195"/>
      <c r="E31" s="195"/>
      <c r="F31" s="198" t="s">
        <v>796</v>
      </c>
      <c r="G31" s="195"/>
      <c r="H31" s="195"/>
      <c r="I31" s="195"/>
      <c r="J31" s="195"/>
      <c r="K31" s="198" t="s">
        <v>211</v>
      </c>
      <c r="L31" s="198" t="s">
        <v>924</v>
      </c>
      <c r="M31" s="198" t="s">
        <v>866</v>
      </c>
      <c r="N31" s="198" t="s">
        <v>867</v>
      </c>
      <c r="O31" s="195"/>
      <c r="P31" s="195"/>
      <c r="Q31" s="195"/>
      <c r="R31" s="198" t="s">
        <v>925</v>
      </c>
      <c r="T31" s="14" t="s">
        <v>799</v>
      </c>
      <c r="U31" s="15">
        <v>26.24</v>
      </c>
    </row>
    <row r="32" spans="1:21" ht="15">
      <c r="A32" s="198" t="s">
        <v>957</v>
      </c>
      <c r="B32" s="198" t="s">
        <v>212</v>
      </c>
      <c r="C32" s="195">
        <v>18.09</v>
      </c>
      <c r="D32" s="195"/>
      <c r="E32" s="195"/>
      <c r="F32" s="198" t="s">
        <v>796</v>
      </c>
      <c r="G32" s="195"/>
      <c r="H32" s="195"/>
      <c r="I32" s="195"/>
      <c r="J32" s="195"/>
      <c r="K32" s="198" t="s">
        <v>212</v>
      </c>
      <c r="L32" s="198" t="s">
        <v>924</v>
      </c>
      <c r="M32" s="198" t="s">
        <v>866</v>
      </c>
      <c r="N32" s="198" t="s">
        <v>867</v>
      </c>
      <c r="O32" s="195"/>
      <c r="P32" s="195"/>
      <c r="Q32" s="195"/>
      <c r="R32" s="198" t="s">
        <v>925</v>
      </c>
      <c r="T32" s="14" t="s">
        <v>507</v>
      </c>
      <c r="U32" s="15">
        <v>1364.1100000000001</v>
      </c>
    </row>
    <row r="33" spans="1:18" ht="15">
      <c r="A33" s="198" t="s">
        <v>958</v>
      </c>
      <c r="B33" s="198" t="s">
        <v>213</v>
      </c>
      <c r="C33" s="195">
        <v>18.13</v>
      </c>
      <c r="D33" s="195"/>
      <c r="E33" s="195"/>
      <c r="F33" s="198" t="s">
        <v>796</v>
      </c>
      <c r="G33" s="195"/>
      <c r="H33" s="195"/>
      <c r="I33" s="195"/>
      <c r="J33" s="195"/>
      <c r="K33" s="198" t="s">
        <v>213</v>
      </c>
      <c r="L33" s="198" t="s">
        <v>924</v>
      </c>
      <c r="M33" s="198" t="s">
        <v>866</v>
      </c>
      <c r="N33" s="198" t="s">
        <v>867</v>
      </c>
      <c r="O33" s="195"/>
      <c r="P33" s="195"/>
      <c r="Q33" s="195"/>
      <c r="R33" s="198" t="s">
        <v>925</v>
      </c>
    </row>
    <row r="34" spans="1:18" ht="15">
      <c r="A34" s="198" t="s">
        <v>959</v>
      </c>
      <c r="B34" s="198" t="s">
        <v>214</v>
      </c>
      <c r="C34" s="195">
        <v>18.13</v>
      </c>
      <c r="D34" s="195"/>
      <c r="E34" s="195"/>
      <c r="F34" s="198" t="s">
        <v>796</v>
      </c>
      <c r="G34" s="195"/>
      <c r="H34" s="195"/>
      <c r="I34" s="195"/>
      <c r="J34" s="195"/>
      <c r="K34" s="198" t="s">
        <v>214</v>
      </c>
      <c r="L34" s="198" t="s">
        <v>924</v>
      </c>
      <c r="M34" s="198" t="s">
        <v>866</v>
      </c>
      <c r="N34" s="198" t="s">
        <v>867</v>
      </c>
      <c r="O34" s="195"/>
      <c r="P34" s="195"/>
      <c r="Q34" s="195"/>
      <c r="R34" s="198" t="s">
        <v>925</v>
      </c>
    </row>
    <row r="35" spans="1:18" ht="15">
      <c r="A35" s="198" t="s">
        <v>960</v>
      </c>
      <c r="B35" s="198" t="s">
        <v>215</v>
      </c>
      <c r="C35" s="195">
        <v>18.13</v>
      </c>
      <c r="D35" s="195"/>
      <c r="E35" s="195"/>
      <c r="F35" s="198" t="s">
        <v>796</v>
      </c>
      <c r="G35" s="195"/>
      <c r="H35" s="195"/>
      <c r="I35" s="195"/>
      <c r="J35" s="195"/>
      <c r="K35" s="198" t="s">
        <v>215</v>
      </c>
      <c r="L35" s="198" t="s">
        <v>924</v>
      </c>
      <c r="M35" s="198" t="s">
        <v>866</v>
      </c>
      <c r="N35" s="198" t="s">
        <v>867</v>
      </c>
      <c r="O35" s="195"/>
      <c r="P35" s="195"/>
      <c r="Q35" s="195"/>
      <c r="R35" s="198" t="s">
        <v>925</v>
      </c>
    </row>
    <row r="36" spans="1:18" ht="15">
      <c r="A36" s="198" t="s">
        <v>961</v>
      </c>
      <c r="B36" s="198" t="s">
        <v>216</v>
      </c>
      <c r="C36" s="195">
        <v>18.09</v>
      </c>
      <c r="D36" s="195"/>
      <c r="E36" s="195"/>
      <c r="F36" s="198" t="s">
        <v>796</v>
      </c>
      <c r="G36" s="195"/>
      <c r="H36" s="195"/>
      <c r="I36" s="195"/>
      <c r="J36" s="195"/>
      <c r="K36" s="198" t="s">
        <v>216</v>
      </c>
      <c r="L36" s="198" t="s">
        <v>924</v>
      </c>
      <c r="M36" s="198" t="s">
        <v>866</v>
      </c>
      <c r="N36" s="198" t="s">
        <v>867</v>
      </c>
      <c r="O36" s="195"/>
      <c r="P36" s="195"/>
      <c r="Q36" s="195"/>
      <c r="R36" s="198" t="s">
        <v>925</v>
      </c>
    </row>
    <row r="37" spans="1:18" ht="15">
      <c r="A37" s="198" t="s">
        <v>962</v>
      </c>
      <c r="B37" s="198" t="s">
        <v>217</v>
      </c>
      <c r="C37" s="195">
        <v>18.13</v>
      </c>
      <c r="D37" s="195"/>
      <c r="E37" s="195"/>
      <c r="F37" s="198" t="s">
        <v>796</v>
      </c>
      <c r="G37" s="195"/>
      <c r="H37" s="195"/>
      <c r="I37" s="195"/>
      <c r="J37" s="195"/>
      <c r="K37" s="198" t="s">
        <v>217</v>
      </c>
      <c r="L37" s="198" t="s">
        <v>924</v>
      </c>
      <c r="M37" s="198" t="s">
        <v>866</v>
      </c>
      <c r="N37" s="198" t="s">
        <v>867</v>
      </c>
      <c r="O37" s="195"/>
      <c r="P37" s="195"/>
      <c r="Q37" s="195"/>
      <c r="R37" s="198" t="s">
        <v>925</v>
      </c>
    </row>
    <row r="38" spans="1:18" ht="15">
      <c r="A38" s="198" t="s">
        <v>963</v>
      </c>
      <c r="B38" s="198" t="s">
        <v>218</v>
      </c>
      <c r="C38" s="195">
        <v>18.66</v>
      </c>
      <c r="D38" s="195"/>
      <c r="E38" s="195"/>
      <c r="F38" s="198" t="s">
        <v>943</v>
      </c>
      <c r="G38" s="195"/>
      <c r="H38" s="195"/>
      <c r="I38" s="195"/>
      <c r="J38" s="195"/>
      <c r="K38" s="198" t="s">
        <v>218</v>
      </c>
      <c r="L38" s="198" t="s">
        <v>924</v>
      </c>
      <c r="M38" s="198" t="s">
        <v>866</v>
      </c>
      <c r="N38" s="198" t="s">
        <v>867</v>
      </c>
      <c r="O38" s="195"/>
      <c r="P38" s="195"/>
      <c r="Q38" s="195"/>
      <c r="R38" s="198" t="s">
        <v>925</v>
      </c>
    </row>
    <row r="39" spans="1:18" ht="15">
      <c r="A39" s="198" t="s">
        <v>964</v>
      </c>
      <c r="B39" s="198" t="s">
        <v>219</v>
      </c>
      <c r="C39" s="195">
        <v>35.81</v>
      </c>
      <c r="D39" s="195"/>
      <c r="E39" s="195"/>
      <c r="F39" s="198" t="s">
        <v>246</v>
      </c>
      <c r="G39" s="195"/>
      <c r="H39" s="195"/>
      <c r="I39" s="195"/>
      <c r="J39" s="195"/>
      <c r="K39" s="198" t="s">
        <v>219</v>
      </c>
      <c r="L39" s="198" t="s">
        <v>924</v>
      </c>
      <c r="M39" s="198" t="s">
        <v>866</v>
      </c>
      <c r="N39" s="198" t="s">
        <v>867</v>
      </c>
      <c r="O39" s="195"/>
      <c r="P39" s="195"/>
      <c r="Q39" s="195"/>
      <c r="R39" s="198" t="s">
        <v>925</v>
      </c>
    </row>
    <row r="40" spans="1:18" ht="15">
      <c r="A40" s="198" t="s">
        <v>965</v>
      </c>
      <c r="B40" s="198" t="s">
        <v>220</v>
      </c>
      <c r="C40" s="195">
        <v>128.45</v>
      </c>
      <c r="D40" s="195"/>
      <c r="E40" s="195"/>
      <c r="F40" s="198" t="s">
        <v>739</v>
      </c>
      <c r="G40" s="195"/>
      <c r="H40" s="195"/>
      <c r="I40" s="195"/>
      <c r="J40" s="195"/>
      <c r="K40" s="198" t="s">
        <v>220</v>
      </c>
      <c r="L40" s="198" t="s">
        <v>924</v>
      </c>
      <c r="M40" s="198" t="s">
        <v>866</v>
      </c>
      <c r="N40" s="198" t="s">
        <v>867</v>
      </c>
      <c r="O40" s="195"/>
      <c r="P40" s="195"/>
      <c r="Q40" s="195"/>
      <c r="R40" s="198" t="s">
        <v>925</v>
      </c>
    </row>
    <row r="41" spans="1:18" ht="15">
      <c r="A41" s="198" t="s">
        <v>966</v>
      </c>
      <c r="B41" s="198" t="s">
        <v>221</v>
      </c>
      <c r="C41" s="195">
        <v>21.93</v>
      </c>
      <c r="D41" s="195"/>
      <c r="E41" s="195"/>
      <c r="F41" s="198" t="s">
        <v>796</v>
      </c>
      <c r="G41" s="195"/>
      <c r="H41" s="195"/>
      <c r="I41" s="195"/>
      <c r="J41" s="195"/>
      <c r="K41" s="198" t="s">
        <v>221</v>
      </c>
      <c r="L41" s="198" t="s">
        <v>924</v>
      </c>
      <c r="M41" s="198" t="s">
        <v>866</v>
      </c>
      <c r="N41" s="198" t="s">
        <v>867</v>
      </c>
      <c r="O41" s="195"/>
      <c r="P41" s="195"/>
      <c r="Q41" s="195"/>
      <c r="R41" s="198" t="s">
        <v>925</v>
      </c>
    </row>
    <row r="42" spans="1:18" ht="15">
      <c r="A42" s="198" t="s">
        <v>967</v>
      </c>
      <c r="B42" s="198" t="s">
        <v>222</v>
      </c>
      <c r="C42" s="195">
        <v>22.25</v>
      </c>
      <c r="D42" s="195"/>
      <c r="E42" s="195"/>
      <c r="F42" s="198" t="s">
        <v>796</v>
      </c>
      <c r="G42" s="195"/>
      <c r="H42" s="195"/>
      <c r="I42" s="195"/>
      <c r="J42" s="195"/>
      <c r="K42" s="198" t="s">
        <v>222</v>
      </c>
      <c r="L42" s="198" t="s">
        <v>924</v>
      </c>
      <c r="M42" s="198" t="s">
        <v>866</v>
      </c>
      <c r="N42" s="198" t="s">
        <v>867</v>
      </c>
      <c r="O42" s="195"/>
      <c r="P42" s="195"/>
      <c r="Q42" s="195"/>
      <c r="R42" s="198" t="s">
        <v>925</v>
      </c>
    </row>
    <row r="43" spans="1:18" ht="15">
      <c r="A43" s="198" t="s">
        <v>968</v>
      </c>
      <c r="B43" s="198" t="s">
        <v>223</v>
      </c>
      <c r="C43" s="195">
        <v>22.21</v>
      </c>
      <c r="D43" s="195"/>
      <c r="E43" s="195"/>
      <c r="F43" s="198" t="s">
        <v>796</v>
      </c>
      <c r="G43" s="195"/>
      <c r="H43" s="195"/>
      <c r="I43" s="195"/>
      <c r="J43" s="195"/>
      <c r="K43" s="198" t="s">
        <v>223</v>
      </c>
      <c r="L43" s="198" t="s">
        <v>924</v>
      </c>
      <c r="M43" s="198" t="s">
        <v>866</v>
      </c>
      <c r="N43" s="198" t="s">
        <v>867</v>
      </c>
      <c r="O43" s="195"/>
      <c r="P43" s="195"/>
      <c r="Q43" s="195"/>
      <c r="R43" s="198" t="s">
        <v>925</v>
      </c>
    </row>
    <row r="44" spans="1:18" ht="15">
      <c r="A44" s="198" t="s">
        <v>969</v>
      </c>
      <c r="B44" s="198" t="s">
        <v>224</v>
      </c>
      <c r="C44" s="195">
        <v>22.25</v>
      </c>
      <c r="D44" s="195"/>
      <c r="E44" s="195"/>
      <c r="F44" s="198" t="s">
        <v>796</v>
      </c>
      <c r="G44" s="195"/>
      <c r="H44" s="195"/>
      <c r="I44" s="195"/>
      <c r="J44" s="195"/>
      <c r="K44" s="198" t="s">
        <v>224</v>
      </c>
      <c r="L44" s="198" t="s">
        <v>924</v>
      </c>
      <c r="M44" s="198" t="s">
        <v>866</v>
      </c>
      <c r="N44" s="198" t="s">
        <v>867</v>
      </c>
      <c r="O44" s="195"/>
      <c r="P44" s="195"/>
      <c r="Q44" s="195"/>
      <c r="R44" s="198" t="s">
        <v>925</v>
      </c>
    </row>
    <row r="45" spans="1:18" ht="15">
      <c r="A45" s="198" t="s">
        <v>970</v>
      </c>
      <c r="B45" s="198" t="s">
        <v>225</v>
      </c>
      <c r="C45" s="195">
        <v>19.71</v>
      </c>
      <c r="D45" s="195"/>
      <c r="E45" s="195"/>
      <c r="F45" s="198" t="s">
        <v>796</v>
      </c>
      <c r="G45" s="195"/>
      <c r="H45" s="195"/>
      <c r="I45" s="195"/>
      <c r="J45" s="195"/>
      <c r="K45" s="198" t="s">
        <v>225</v>
      </c>
      <c r="L45" s="198" t="s">
        <v>924</v>
      </c>
      <c r="M45" s="198" t="s">
        <v>866</v>
      </c>
      <c r="N45" s="198" t="s">
        <v>867</v>
      </c>
      <c r="O45" s="195"/>
      <c r="P45" s="195"/>
      <c r="Q45" s="195"/>
      <c r="R45" s="198" t="s">
        <v>925</v>
      </c>
    </row>
    <row r="46" spans="1:18" ht="15">
      <c r="A46" s="198" t="s">
        <v>971</v>
      </c>
      <c r="B46" s="198" t="s">
        <v>226</v>
      </c>
      <c r="C46" s="195">
        <v>19.72</v>
      </c>
      <c r="D46" s="195"/>
      <c r="E46" s="195"/>
      <c r="F46" s="198" t="s">
        <v>796</v>
      </c>
      <c r="G46" s="195"/>
      <c r="H46" s="195"/>
      <c r="I46" s="195"/>
      <c r="J46" s="195"/>
      <c r="K46" s="198" t="s">
        <v>226</v>
      </c>
      <c r="L46" s="198" t="s">
        <v>924</v>
      </c>
      <c r="M46" s="198" t="s">
        <v>866</v>
      </c>
      <c r="N46" s="198" t="s">
        <v>867</v>
      </c>
      <c r="O46" s="195"/>
      <c r="P46" s="195"/>
      <c r="Q46" s="195"/>
      <c r="R46" s="198" t="s">
        <v>925</v>
      </c>
    </row>
    <row r="47" spans="1:18" ht="15">
      <c r="A47" s="198" t="s">
        <v>972</v>
      </c>
      <c r="B47" s="198" t="s">
        <v>227</v>
      </c>
      <c r="C47" s="195">
        <v>12.55</v>
      </c>
      <c r="D47" s="195"/>
      <c r="E47" s="195"/>
      <c r="F47" s="198" t="s">
        <v>881</v>
      </c>
      <c r="G47" s="195"/>
      <c r="H47" s="195"/>
      <c r="I47" s="195"/>
      <c r="J47" s="195"/>
      <c r="K47" s="198" t="s">
        <v>227</v>
      </c>
      <c r="L47" s="198" t="s">
        <v>924</v>
      </c>
      <c r="M47" s="198" t="s">
        <v>866</v>
      </c>
      <c r="N47" s="198" t="s">
        <v>867</v>
      </c>
      <c r="O47" s="195"/>
      <c r="P47" s="195"/>
      <c r="Q47" s="195"/>
      <c r="R47" s="198" t="s">
        <v>925</v>
      </c>
    </row>
    <row r="48" spans="1:18" ht="15">
      <c r="A48" s="198" t="s">
        <v>973</v>
      </c>
      <c r="B48" s="198" t="s">
        <v>228</v>
      </c>
      <c r="C48" s="195">
        <v>1.35</v>
      </c>
      <c r="D48" s="195"/>
      <c r="E48" s="195"/>
      <c r="F48" s="198" t="s">
        <v>879</v>
      </c>
      <c r="G48" s="195"/>
      <c r="H48" s="195"/>
      <c r="I48" s="195"/>
      <c r="J48" s="195"/>
      <c r="K48" s="198" t="s">
        <v>228</v>
      </c>
      <c r="L48" s="198" t="s">
        <v>924</v>
      </c>
      <c r="M48" s="198" t="s">
        <v>866</v>
      </c>
      <c r="N48" s="198" t="s">
        <v>867</v>
      </c>
      <c r="O48" s="195"/>
      <c r="P48" s="195"/>
      <c r="Q48" s="195"/>
      <c r="R48" s="198" t="s">
        <v>925</v>
      </c>
    </row>
    <row r="49" spans="1:18" ht="15">
      <c r="A49" s="198" t="s">
        <v>974</v>
      </c>
      <c r="B49" s="198" t="s">
        <v>229</v>
      </c>
      <c r="C49" s="195">
        <v>1.35</v>
      </c>
      <c r="D49" s="195"/>
      <c r="E49" s="195"/>
      <c r="F49" s="198" t="s">
        <v>599</v>
      </c>
      <c r="G49" s="195"/>
      <c r="H49" s="195"/>
      <c r="I49" s="195"/>
      <c r="J49" s="195"/>
      <c r="K49" s="198" t="s">
        <v>229</v>
      </c>
      <c r="L49" s="198" t="s">
        <v>924</v>
      </c>
      <c r="M49" s="198" t="s">
        <v>866</v>
      </c>
      <c r="N49" s="198" t="s">
        <v>867</v>
      </c>
      <c r="O49" s="195"/>
      <c r="P49" s="195"/>
      <c r="Q49" s="195"/>
      <c r="R49" s="198" t="s">
        <v>925</v>
      </c>
    </row>
    <row r="50" spans="1:18" ht="15">
      <c r="A50" s="198" t="s">
        <v>975</v>
      </c>
      <c r="B50" s="198" t="s">
        <v>230</v>
      </c>
      <c r="C50" s="195">
        <v>1.35</v>
      </c>
      <c r="D50" s="195"/>
      <c r="E50" s="195"/>
      <c r="F50" s="198" t="s">
        <v>879</v>
      </c>
      <c r="G50" s="195"/>
      <c r="H50" s="195"/>
      <c r="I50" s="195"/>
      <c r="J50" s="195"/>
      <c r="K50" s="198" t="s">
        <v>230</v>
      </c>
      <c r="L50" s="198" t="s">
        <v>924</v>
      </c>
      <c r="M50" s="198" t="s">
        <v>866</v>
      </c>
      <c r="N50" s="198" t="s">
        <v>867</v>
      </c>
      <c r="O50" s="195"/>
      <c r="P50" s="195"/>
      <c r="Q50" s="195"/>
      <c r="R50" s="198" t="s">
        <v>925</v>
      </c>
    </row>
    <row r="51" spans="1:18" ht="15">
      <c r="A51" s="198" t="s">
        <v>976</v>
      </c>
      <c r="B51" s="198" t="s">
        <v>231</v>
      </c>
      <c r="C51" s="195">
        <v>1.35</v>
      </c>
      <c r="D51" s="195"/>
      <c r="E51" s="195"/>
      <c r="F51" s="198" t="s">
        <v>596</v>
      </c>
      <c r="G51" s="195"/>
      <c r="H51" s="195"/>
      <c r="I51" s="195"/>
      <c r="J51" s="195"/>
      <c r="K51" s="198" t="s">
        <v>231</v>
      </c>
      <c r="L51" s="198" t="s">
        <v>924</v>
      </c>
      <c r="M51" s="198" t="s">
        <v>866</v>
      </c>
      <c r="N51" s="198" t="s">
        <v>867</v>
      </c>
      <c r="O51" s="195"/>
      <c r="P51" s="195"/>
      <c r="Q51" s="195"/>
      <c r="R51" s="198" t="s">
        <v>925</v>
      </c>
    </row>
    <row r="52" spans="1:18" ht="15">
      <c r="A52" s="198" t="s">
        <v>977</v>
      </c>
      <c r="B52" s="198" t="s">
        <v>978</v>
      </c>
      <c r="C52" s="195">
        <v>1.35</v>
      </c>
      <c r="D52" s="195"/>
      <c r="E52" s="195"/>
      <c r="F52" s="198" t="s">
        <v>596</v>
      </c>
      <c r="G52" s="195"/>
      <c r="H52" s="195"/>
      <c r="I52" s="195"/>
      <c r="J52" s="195"/>
      <c r="K52" s="198" t="s">
        <v>978</v>
      </c>
      <c r="L52" s="198" t="s">
        <v>924</v>
      </c>
      <c r="M52" s="198" t="s">
        <v>866</v>
      </c>
      <c r="N52" s="198" t="s">
        <v>867</v>
      </c>
      <c r="O52" s="195"/>
      <c r="P52" s="195"/>
      <c r="Q52" s="195"/>
      <c r="R52" s="198" t="s">
        <v>925</v>
      </c>
    </row>
    <row r="53" spans="1:18" ht="15">
      <c r="A53" s="198" t="s">
        <v>979</v>
      </c>
      <c r="B53" s="198" t="s">
        <v>232</v>
      </c>
      <c r="C53" s="195">
        <v>24.84</v>
      </c>
      <c r="D53" s="195"/>
      <c r="E53" s="195"/>
      <c r="F53" s="198" t="s">
        <v>733</v>
      </c>
      <c r="G53" s="195"/>
      <c r="H53" s="195"/>
      <c r="I53" s="195"/>
      <c r="J53" s="195"/>
      <c r="K53" s="198" t="s">
        <v>232</v>
      </c>
      <c r="L53" s="198" t="s">
        <v>924</v>
      </c>
      <c r="M53" s="198" t="s">
        <v>866</v>
      </c>
      <c r="N53" s="198" t="s">
        <v>867</v>
      </c>
      <c r="O53" s="195"/>
      <c r="P53" s="195"/>
      <c r="Q53" s="195"/>
      <c r="R53" s="198" t="s">
        <v>925</v>
      </c>
    </row>
    <row r="54" spans="1:18" ht="15">
      <c r="A54" s="198" t="s">
        <v>980</v>
      </c>
      <c r="B54" s="198" t="s">
        <v>233</v>
      </c>
      <c r="C54" s="195">
        <v>19.07</v>
      </c>
      <c r="D54" s="195"/>
      <c r="E54" s="195"/>
      <c r="F54" s="198" t="s">
        <v>796</v>
      </c>
      <c r="G54" s="195"/>
      <c r="H54" s="195"/>
      <c r="I54" s="195"/>
      <c r="J54" s="195"/>
      <c r="K54" s="198" t="s">
        <v>233</v>
      </c>
      <c r="L54" s="198" t="s">
        <v>924</v>
      </c>
      <c r="M54" s="198" t="s">
        <v>866</v>
      </c>
      <c r="N54" s="198" t="s">
        <v>867</v>
      </c>
      <c r="O54" s="195"/>
      <c r="P54" s="195"/>
      <c r="Q54" s="195"/>
      <c r="R54" s="198" t="s">
        <v>925</v>
      </c>
    </row>
    <row r="55" spans="1:18" ht="15">
      <c r="A55" s="198" t="s">
        <v>981</v>
      </c>
      <c r="B55" s="198" t="s">
        <v>234</v>
      </c>
      <c r="C55" s="195">
        <v>19.64</v>
      </c>
      <c r="D55" s="195"/>
      <c r="E55" s="195"/>
      <c r="F55" s="198" t="s">
        <v>796</v>
      </c>
      <c r="G55" s="195"/>
      <c r="H55" s="195"/>
      <c r="I55" s="195"/>
      <c r="J55" s="195"/>
      <c r="K55" s="198" t="s">
        <v>234</v>
      </c>
      <c r="L55" s="198" t="s">
        <v>924</v>
      </c>
      <c r="M55" s="198" t="s">
        <v>866</v>
      </c>
      <c r="N55" s="198" t="s">
        <v>867</v>
      </c>
      <c r="O55" s="195"/>
      <c r="P55" s="195"/>
      <c r="Q55" s="195"/>
      <c r="R55" s="198" t="s">
        <v>925</v>
      </c>
    </row>
    <row r="56" spans="1:18" ht="15">
      <c r="A56" s="198" t="s">
        <v>982</v>
      </c>
      <c r="B56" s="198" t="s">
        <v>235</v>
      </c>
      <c r="C56" s="195">
        <v>22.25</v>
      </c>
      <c r="D56" s="195"/>
      <c r="E56" s="195"/>
      <c r="F56" s="198" t="s">
        <v>796</v>
      </c>
      <c r="G56" s="195"/>
      <c r="H56" s="195"/>
      <c r="I56" s="195"/>
      <c r="J56" s="195"/>
      <c r="K56" s="198" t="s">
        <v>235</v>
      </c>
      <c r="L56" s="198" t="s">
        <v>924</v>
      </c>
      <c r="M56" s="198" t="s">
        <v>866</v>
      </c>
      <c r="N56" s="198" t="s">
        <v>867</v>
      </c>
      <c r="O56" s="195"/>
      <c r="P56" s="195"/>
      <c r="Q56" s="195"/>
      <c r="R56" s="198" t="s">
        <v>925</v>
      </c>
    </row>
    <row r="57" spans="1:18" ht="15">
      <c r="A57" s="198" t="s">
        <v>983</v>
      </c>
      <c r="B57" s="198" t="s">
        <v>236</v>
      </c>
      <c r="C57" s="195">
        <v>32.43</v>
      </c>
      <c r="D57" s="195"/>
      <c r="E57" s="195"/>
      <c r="F57" s="198" t="s">
        <v>796</v>
      </c>
      <c r="G57" s="195"/>
      <c r="H57" s="195"/>
      <c r="I57" s="195"/>
      <c r="J57" s="195"/>
      <c r="K57" s="198" t="s">
        <v>236</v>
      </c>
      <c r="L57" s="198" t="s">
        <v>924</v>
      </c>
      <c r="M57" s="198" t="s">
        <v>866</v>
      </c>
      <c r="N57" s="198" t="s">
        <v>867</v>
      </c>
      <c r="O57" s="195"/>
      <c r="P57" s="195"/>
      <c r="Q57" s="195"/>
      <c r="R57" s="198" t="s">
        <v>925</v>
      </c>
    </row>
    <row r="58" spans="1:18" ht="15">
      <c r="A58" s="198" t="s">
        <v>984</v>
      </c>
      <c r="B58" s="198" t="s">
        <v>237</v>
      </c>
      <c r="C58" s="195">
        <v>7</v>
      </c>
      <c r="D58" s="195"/>
      <c r="E58" s="195"/>
      <c r="F58" s="198" t="s">
        <v>756</v>
      </c>
      <c r="G58" s="195"/>
      <c r="H58" s="195"/>
      <c r="I58" s="195"/>
      <c r="J58" s="195"/>
      <c r="K58" s="198" t="s">
        <v>237</v>
      </c>
      <c r="L58" s="198" t="s">
        <v>924</v>
      </c>
      <c r="M58" s="198" t="s">
        <v>866</v>
      </c>
      <c r="N58" s="198" t="s">
        <v>867</v>
      </c>
      <c r="O58" s="195"/>
      <c r="P58" s="195"/>
      <c r="Q58" s="195"/>
      <c r="R58" s="198" t="s">
        <v>925</v>
      </c>
    </row>
    <row r="59" spans="1:18" ht="15">
      <c r="A59" s="198" t="s">
        <v>985</v>
      </c>
      <c r="B59" s="198" t="s">
        <v>238</v>
      </c>
      <c r="C59" s="195">
        <v>45.57</v>
      </c>
      <c r="D59" s="195"/>
      <c r="E59" s="195"/>
      <c r="F59" s="198" t="s">
        <v>908</v>
      </c>
      <c r="G59" s="195"/>
      <c r="H59" s="195"/>
      <c r="I59" s="195"/>
      <c r="J59" s="195"/>
      <c r="K59" s="198" t="s">
        <v>238</v>
      </c>
      <c r="L59" s="198" t="s">
        <v>924</v>
      </c>
      <c r="M59" s="198" t="s">
        <v>866</v>
      </c>
      <c r="N59" s="198" t="s">
        <v>867</v>
      </c>
      <c r="O59" s="195"/>
      <c r="P59" s="195"/>
      <c r="Q59" s="195"/>
      <c r="R59" s="198" t="s">
        <v>925</v>
      </c>
    </row>
    <row r="60" spans="1:18" ht="15">
      <c r="A60" s="198" t="s">
        <v>986</v>
      </c>
      <c r="B60" s="198" t="s">
        <v>239</v>
      </c>
      <c r="C60" s="195"/>
      <c r="D60" s="195"/>
      <c r="E60" s="195"/>
      <c r="F60" s="198" t="s">
        <v>177</v>
      </c>
      <c r="G60" s="195"/>
      <c r="H60" s="195"/>
      <c r="I60" s="195"/>
      <c r="J60" s="195"/>
      <c r="K60" s="198" t="s">
        <v>239</v>
      </c>
      <c r="L60" s="198" t="s">
        <v>924</v>
      </c>
      <c r="M60" s="198" t="s">
        <v>866</v>
      </c>
      <c r="N60" s="198" t="s">
        <v>867</v>
      </c>
      <c r="O60" s="195"/>
      <c r="P60" s="195"/>
      <c r="Q60" s="195"/>
      <c r="R60" s="198" t="s">
        <v>925</v>
      </c>
    </row>
    <row r="61" spans="1:18" ht="15">
      <c r="A61" s="198" t="s">
        <v>987</v>
      </c>
      <c r="B61" s="198" t="s">
        <v>240</v>
      </c>
      <c r="C61" s="195"/>
      <c r="D61" s="195"/>
      <c r="E61" s="195"/>
      <c r="F61" s="198" t="s">
        <v>177</v>
      </c>
      <c r="G61" s="195"/>
      <c r="H61" s="195"/>
      <c r="I61" s="195"/>
      <c r="J61" s="195"/>
      <c r="K61" s="198" t="s">
        <v>240</v>
      </c>
      <c r="L61" s="198" t="s">
        <v>924</v>
      </c>
      <c r="M61" s="198" t="s">
        <v>866</v>
      </c>
      <c r="N61" s="198" t="s">
        <v>867</v>
      </c>
      <c r="O61" s="195"/>
      <c r="P61" s="195"/>
      <c r="Q61" s="195"/>
      <c r="R61" s="198" t="s">
        <v>925</v>
      </c>
    </row>
    <row r="62" spans="1:18" ht="15">
      <c r="A62" s="198" t="s">
        <v>988</v>
      </c>
      <c r="B62" s="198" t="s">
        <v>241</v>
      </c>
      <c r="C62" s="195">
        <v>36.45</v>
      </c>
      <c r="D62" s="195"/>
      <c r="E62" s="195"/>
      <c r="F62" s="198" t="s">
        <v>908</v>
      </c>
      <c r="G62" s="195"/>
      <c r="H62" s="195"/>
      <c r="I62" s="195"/>
      <c r="J62" s="195"/>
      <c r="K62" s="198" t="s">
        <v>241</v>
      </c>
      <c r="L62" s="198" t="s">
        <v>924</v>
      </c>
      <c r="M62" s="198" t="s">
        <v>866</v>
      </c>
      <c r="N62" s="198" t="s">
        <v>867</v>
      </c>
      <c r="O62" s="195"/>
      <c r="P62" s="195"/>
      <c r="Q62" s="195"/>
      <c r="R62" s="198" t="s">
        <v>925</v>
      </c>
    </row>
    <row r="63" spans="1:18" ht="15">
      <c r="A63" s="198" t="s">
        <v>989</v>
      </c>
      <c r="B63" s="198" t="s">
        <v>242</v>
      </c>
      <c r="C63" s="195">
        <v>32.64</v>
      </c>
      <c r="D63" s="195"/>
      <c r="E63" s="195"/>
      <c r="F63" s="198" t="s">
        <v>739</v>
      </c>
      <c r="G63" s="195"/>
      <c r="H63" s="195"/>
      <c r="I63" s="195"/>
      <c r="J63" s="195"/>
      <c r="K63" s="198" t="s">
        <v>242</v>
      </c>
      <c r="L63" s="198" t="s">
        <v>924</v>
      </c>
      <c r="M63" s="198" t="s">
        <v>866</v>
      </c>
      <c r="N63" s="198" t="s">
        <v>867</v>
      </c>
      <c r="O63" s="195"/>
      <c r="P63" s="195"/>
      <c r="Q63" s="195"/>
      <c r="R63" s="198" t="s">
        <v>925</v>
      </c>
    </row>
    <row r="76" ht="15">
      <c r="C76">
        <f>SUBTOTAL(9,C17:C57)</f>
        <v>959.51</v>
      </c>
    </row>
  </sheetData>
  <sheetProtection algorithmName="SHA-512" hashValue="lrbEtCkKgIbNwAhoEMOokoqVG6KkT6US9IRACbMpNPJy6OpcTZFJa0xDYL/ZY+6S1e8aLb39tsJjHQZ/oZ4MKg==" saltValue="lWHTorK10nR2KfBwT40BaQ==" spinCount="100000" sheet="1" objects="1" scenarios="1"/>
  <mergeCells count="1">
    <mergeCell ref="A1:R1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</sheetPr>
  <dimension ref="A1:U63"/>
  <sheetViews>
    <sheetView workbookViewId="0" topLeftCell="A1">
      <selection activeCell="S10" sqref="S10:S29"/>
    </sheetView>
  </sheetViews>
  <sheetFormatPr defaultColWidth="9.140625" defaultRowHeight="15"/>
  <cols>
    <col min="1" max="1" width="15.140625" style="195" bestFit="1" customWidth="1"/>
    <col min="2" max="2" width="11.421875" style="195" bestFit="1" customWidth="1"/>
    <col min="3" max="3" width="10.7109375" style="195" bestFit="1" customWidth="1"/>
    <col min="4" max="4" width="9.7109375" style="195" bestFit="1" customWidth="1"/>
    <col min="5" max="5" width="29.00390625" style="195" bestFit="1" customWidth="1"/>
    <col min="6" max="6" width="17.421875" style="195" bestFit="1" customWidth="1"/>
    <col min="7" max="7" width="11.28125" style="195" bestFit="1" customWidth="1"/>
    <col min="8" max="8" width="14.7109375" style="195" bestFit="1" customWidth="1"/>
    <col min="9" max="9" width="13.28125" style="195" bestFit="1" customWidth="1"/>
    <col min="10" max="10" width="10.28125" style="195" bestFit="1" customWidth="1"/>
    <col min="11" max="11" width="10.8515625" style="195" bestFit="1" customWidth="1"/>
    <col min="12" max="12" width="6.8515625" style="195" bestFit="1" customWidth="1"/>
    <col min="13" max="13" width="12.57421875" style="195" bestFit="1" customWidth="1"/>
    <col min="14" max="14" width="4.421875" style="195" bestFit="1" customWidth="1"/>
    <col min="15" max="15" width="5.57421875" style="195" bestFit="1" customWidth="1"/>
    <col min="16" max="16" width="8.421875" style="195" bestFit="1" customWidth="1"/>
    <col min="17" max="17" width="12.140625" style="195" bestFit="1" customWidth="1"/>
    <col min="18" max="18" width="29.00390625" style="195" bestFit="1" customWidth="1"/>
    <col min="19" max="19" width="19.421875" style="195" bestFit="1" customWidth="1"/>
    <col min="20" max="16384" width="9.140625" style="195" customWidth="1"/>
  </cols>
  <sheetData>
    <row r="1" spans="1:17" ht="21.75" thickBot="1">
      <c r="A1" s="339" t="s">
        <v>990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</row>
    <row r="2" spans="1:17" ht="15.75" thickBot="1">
      <c r="A2" s="196" t="s">
        <v>819</v>
      </c>
      <c r="B2" s="197" t="s">
        <v>821</v>
      </c>
      <c r="C2" s="197" t="s">
        <v>822</v>
      </c>
      <c r="D2" s="197" t="s">
        <v>823</v>
      </c>
      <c r="E2" s="197" t="s">
        <v>824</v>
      </c>
      <c r="F2" s="197" t="s">
        <v>825</v>
      </c>
      <c r="G2" s="197" t="s">
        <v>826</v>
      </c>
      <c r="H2" s="197" t="s">
        <v>827</v>
      </c>
      <c r="I2" s="197" t="s">
        <v>828</v>
      </c>
      <c r="J2" s="197" t="s">
        <v>829</v>
      </c>
      <c r="K2" s="197" t="s">
        <v>830</v>
      </c>
      <c r="L2" s="197" t="s">
        <v>831</v>
      </c>
      <c r="M2" s="197" t="s">
        <v>832</v>
      </c>
      <c r="N2" s="197" t="s">
        <v>833</v>
      </c>
      <c r="O2" s="197" t="s">
        <v>834</v>
      </c>
      <c r="P2" s="197" t="s">
        <v>835</v>
      </c>
      <c r="Q2" s="197" t="s">
        <v>836</v>
      </c>
    </row>
    <row r="3" spans="1:21" ht="15">
      <c r="A3" s="198" t="s">
        <v>991</v>
      </c>
      <c r="B3" s="195">
        <v>115.64</v>
      </c>
      <c r="E3" s="198" t="s">
        <v>864</v>
      </c>
      <c r="J3" s="198" t="s">
        <v>250</v>
      </c>
      <c r="K3" s="198" t="s">
        <v>992</v>
      </c>
      <c r="L3" s="198" t="s">
        <v>866</v>
      </c>
      <c r="M3" s="198" t="s">
        <v>867</v>
      </c>
      <c r="Q3" s="198" t="s">
        <v>993</v>
      </c>
      <c r="U3" s="198"/>
    </row>
    <row r="4" spans="1:21" ht="15">
      <c r="A4" s="198" t="s">
        <v>994</v>
      </c>
      <c r="B4" s="195">
        <v>36.74</v>
      </c>
      <c r="E4" s="198" t="s">
        <v>733</v>
      </c>
      <c r="J4" s="198" t="s">
        <v>251</v>
      </c>
      <c r="K4" s="198" t="s">
        <v>992</v>
      </c>
      <c r="L4" s="198" t="s">
        <v>866</v>
      </c>
      <c r="M4" s="198" t="s">
        <v>867</v>
      </c>
      <c r="Q4" s="198" t="s">
        <v>993</v>
      </c>
      <c r="R4" s="13" t="s">
        <v>506</v>
      </c>
      <c r="S4" t="s">
        <v>995</v>
      </c>
      <c r="T4"/>
      <c r="U4" s="198"/>
    </row>
    <row r="5" spans="1:21" ht="15">
      <c r="A5" s="198" t="s">
        <v>996</v>
      </c>
      <c r="B5" s="195">
        <v>4.47</v>
      </c>
      <c r="E5" s="198" t="s">
        <v>877</v>
      </c>
      <c r="J5" s="198" t="s">
        <v>252</v>
      </c>
      <c r="K5" s="198" t="s">
        <v>992</v>
      </c>
      <c r="L5" s="198" t="s">
        <v>866</v>
      </c>
      <c r="M5" s="198" t="s">
        <v>867</v>
      </c>
      <c r="Q5" s="198" t="s">
        <v>993</v>
      </c>
      <c r="R5" s="14" t="s">
        <v>509</v>
      </c>
      <c r="S5" s="15">
        <v>55</v>
      </c>
      <c r="T5"/>
      <c r="U5" s="198"/>
    </row>
    <row r="6" spans="1:21" ht="15">
      <c r="A6" s="198" t="s">
        <v>997</v>
      </c>
      <c r="E6" s="198" t="s">
        <v>177</v>
      </c>
      <c r="J6" s="198" t="s">
        <v>253</v>
      </c>
      <c r="K6" s="198" t="s">
        <v>992</v>
      </c>
      <c r="L6" s="198" t="s">
        <v>866</v>
      </c>
      <c r="M6" s="198" t="s">
        <v>867</v>
      </c>
      <c r="Q6" s="198" t="s">
        <v>993</v>
      </c>
      <c r="R6" s="14" t="s">
        <v>507</v>
      </c>
      <c r="S6" s="15">
        <v>55</v>
      </c>
      <c r="T6"/>
      <c r="U6" s="198"/>
    </row>
    <row r="7" spans="1:21" ht="15">
      <c r="A7" s="198" t="s">
        <v>998</v>
      </c>
      <c r="B7" s="195">
        <v>6.4</v>
      </c>
      <c r="E7" s="198" t="s">
        <v>879</v>
      </c>
      <c r="J7" s="198" t="s">
        <v>254</v>
      </c>
      <c r="K7" s="198" t="s">
        <v>992</v>
      </c>
      <c r="L7" s="198" t="s">
        <v>866</v>
      </c>
      <c r="M7" s="198" t="s">
        <v>867</v>
      </c>
      <c r="Q7" s="198" t="s">
        <v>993</v>
      </c>
      <c r="R7"/>
      <c r="S7"/>
      <c r="T7"/>
      <c r="U7" s="198"/>
    </row>
    <row r="8" spans="1:21" ht="15">
      <c r="A8" s="198" t="s">
        <v>999</v>
      </c>
      <c r="B8" s="195">
        <v>2.23</v>
      </c>
      <c r="E8" s="198" t="s">
        <v>873</v>
      </c>
      <c r="J8" s="198" t="s">
        <v>255</v>
      </c>
      <c r="K8" s="198" t="s">
        <v>992</v>
      </c>
      <c r="L8" s="198" t="s">
        <v>866</v>
      </c>
      <c r="M8" s="198" t="s">
        <v>867</v>
      </c>
      <c r="Q8" s="198" t="s">
        <v>993</v>
      </c>
      <c r="R8"/>
      <c r="S8"/>
      <c r="T8"/>
      <c r="U8" s="198"/>
    </row>
    <row r="9" spans="1:21" ht="15">
      <c r="A9" s="198" t="s">
        <v>1000</v>
      </c>
      <c r="B9" s="195">
        <v>11.03</v>
      </c>
      <c r="E9" s="198" t="s">
        <v>599</v>
      </c>
      <c r="J9" s="198" t="s">
        <v>256</v>
      </c>
      <c r="K9" s="198" t="s">
        <v>992</v>
      </c>
      <c r="L9" s="198" t="s">
        <v>866</v>
      </c>
      <c r="M9" s="198" t="s">
        <v>867</v>
      </c>
      <c r="Q9" s="198" t="s">
        <v>993</v>
      </c>
      <c r="R9" s="13" t="s">
        <v>506</v>
      </c>
      <c r="S9" t="s">
        <v>844</v>
      </c>
      <c r="T9"/>
      <c r="U9" s="198"/>
    </row>
    <row r="10" spans="1:21" ht="15">
      <c r="A10" s="198" t="s">
        <v>1001</v>
      </c>
      <c r="B10" s="195">
        <v>4.42</v>
      </c>
      <c r="E10" s="198" t="s">
        <v>877</v>
      </c>
      <c r="J10" s="198" t="s">
        <v>257</v>
      </c>
      <c r="K10" s="198" t="s">
        <v>992</v>
      </c>
      <c r="L10" s="198" t="s">
        <v>866</v>
      </c>
      <c r="M10" s="198" t="s">
        <v>867</v>
      </c>
      <c r="Q10" s="198" t="s">
        <v>993</v>
      </c>
      <c r="R10" s="14" t="s">
        <v>881</v>
      </c>
      <c r="S10" s="15">
        <v>12.55</v>
      </c>
      <c r="T10"/>
      <c r="U10" s="198"/>
    </row>
    <row r="11" spans="1:21" ht="15">
      <c r="A11" s="198" t="s">
        <v>1002</v>
      </c>
      <c r="B11" s="195">
        <v>2</v>
      </c>
      <c r="E11" s="198" t="s">
        <v>892</v>
      </c>
      <c r="J11" s="198" t="s">
        <v>258</v>
      </c>
      <c r="K11" s="198" t="s">
        <v>992</v>
      </c>
      <c r="L11" s="198" t="s">
        <v>866</v>
      </c>
      <c r="M11" s="198" t="s">
        <v>867</v>
      </c>
      <c r="Q11" s="198" t="s">
        <v>993</v>
      </c>
      <c r="R11" s="14" t="s">
        <v>864</v>
      </c>
      <c r="S11" s="15">
        <v>115.64</v>
      </c>
      <c r="T11"/>
      <c r="U11" s="198"/>
    </row>
    <row r="12" spans="1:21" ht="15">
      <c r="A12" s="198" t="s">
        <v>1003</v>
      </c>
      <c r="B12" s="195">
        <v>6.4</v>
      </c>
      <c r="E12" s="198" t="s">
        <v>103</v>
      </c>
      <c r="J12" s="198" t="s">
        <v>259</v>
      </c>
      <c r="K12" s="198" t="s">
        <v>992</v>
      </c>
      <c r="L12" s="198" t="s">
        <v>866</v>
      </c>
      <c r="M12" s="198" t="s">
        <v>867</v>
      </c>
      <c r="Q12" s="198" t="s">
        <v>993</v>
      </c>
      <c r="R12" s="14" t="s">
        <v>739</v>
      </c>
      <c r="S12" s="15">
        <v>181.91</v>
      </c>
      <c r="T12"/>
      <c r="U12" s="198"/>
    </row>
    <row r="13" spans="1:21" ht="15">
      <c r="A13" s="198" t="s">
        <v>1004</v>
      </c>
      <c r="B13" s="195">
        <v>10.34</v>
      </c>
      <c r="E13" s="198" t="s">
        <v>596</v>
      </c>
      <c r="J13" s="198" t="s">
        <v>260</v>
      </c>
      <c r="K13" s="198" t="s">
        <v>992</v>
      </c>
      <c r="L13" s="198" t="s">
        <v>866</v>
      </c>
      <c r="M13" s="198" t="s">
        <v>867</v>
      </c>
      <c r="Q13" s="198" t="s">
        <v>993</v>
      </c>
      <c r="R13" s="14" t="s">
        <v>890</v>
      </c>
      <c r="S13" s="15">
        <v>40.25</v>
      </c>
      <c r="T13"/>
      <c r="U13" s="198"/>
    </row>
    <row r="14" spans="1:21" ht="15">
      <c r="A14" s="198" t="s">
        <v>1005</v>
      </c>
      <c r="B14" s="195">
        <v>2.23</v>
      </c>
      <c r="E14" s="198" t="s">
        <v>885</v>
      </c>
      <c r="J14" s="198" t="s">
        <v>261</v>
      </c>
      <c r="K14" s="198" t="s">
        <v>992</v>
      </c>
      <c r="L14" s="198" t="s">
        <v>866</v>
      </c>
      <c r="M14" s="198" t="s">
        <v>867</v>
      </c>
      <c r="Q14" s="198" t="s">
        <v>993</v>
      </c>
      <c r="R14" s="14" t="s">
        <v>1006</v>
      </c>
      <c r="S14" s="15">
        <v>40.96</v>
      </c>
      <c r="T14"/>
      <c r="U14" s="198"/>
    </row>
    <row r="15" spans="1:21" ht="15">
      <c r="A15" s="198" t="s">
        <v>1007</v>
      </c>
      <c r="B15" s="195">
        <v>40.96</v>
      </c>
      <c r="E15" s="198" t="s">
        <v>1006</v>
      </c>
      <c r="J15" s="198" t="s">
        <v>262</v>
      </c>
      <c r="K15" s="198" t="s">
        <v>992</v>
      </c>
      <c r="L15" s="198" t="s">
        <v>866</v>
      </c>
      <c r="M15" s="198" t="s">
        <v>867</v>
      </c>
      <c r="Q15" s="198" t="s">
        <v>993</v>
      </c>
      <c r="R15" s="14" t="s">
        <v>177</v>
      </c>
      <c r="S15" s="15"/>
      <c r="T15"/>
      <c r="U15" s="198"/>
    </row>
    <row r="16" spans="1:21" ht="15">
      <c r="A16" s="198" t="s">
        <v>1008</v>
      </c>
      <c r="B16" s="195">
        <v>40.25</v>
      </c>
      <c r="E16" s="198" t="s">
        <v>890</v>
      </c>
      <c r="J16" s="198" t="s">
        <v>263</v>
      </c>
      <c r="K16" s="198" t="s">
        <v>992</v>
      </c>
      <c r="L16" s="198" t="s">
        <v>866</v>
      </c>
      <c r="M16" s="198" t="s">
        <v>867</v>
      </c>
      <c r="Q16" s="198" t="s">
        <v>993</v>
      </c>
      <c r="R16" s="14" t="s">
        <v>796</v>
      </c>
      <c r="S16" s="15">
        <v>497.6099999999999</v>
      </c>
      <c r="T16"/>
      <c r="U16" s="198"/>
    </row>
    <row r="17" spans="1:21" ht="15">
      <c r="A17" s="198" t="s">
        <v>1009</v>
      </c>
      <c r="B17" s="195">
        <v>21.88</v>
      </c>
      <c r="E17" s="198" t="s">
        <v>796</v>
      </c>
      <c r="J17" s="198" t="s">
        <v>264</v>
      </c>
      <c r="K17" s="198" t="s">
        <v>992</v>
      </c>
      <c r="L17" s="198" t="s">
        <v>866</v>
      </c>
      <c r="M17" s="198" t="s">
        <v>867</v>
      </c>
      <c r="Q17" s="198" t="s">
        <v>993</v>
      </c>
      <c r="R17" s="14" t="s">
        <v>246</v>
      </c>
      <c r="S17" s="15">
        <v>71.57</v>
      </c>
      <c r="T17"/>
      <c r="U17" s="198"/>
    </row>
    <row r="18" spans="1:21" ht="15">
      <c r="A18" s="198" t="s">
        <v>1010</v>
      </c>
      <c r="B18" s="195">
        <v>53.46</v>
      </c>
      <c r="E18" s="198" t="s">
        <v>739</v>
      </c>
      <c r="J18" s="198" t="s">
        <v>265</v>
      </c>
      <c r="K18" s="198" t="s">
        <v>992</v>
      </c>
      <c r="L18" s="198" t="s">
        <v>866</v>
      </c>
      <c r="M18" s="198" t="s">
        <v>867</v>
      </c>
      <c r="Q18" s="198" t="s">
        <v>993</v>
      </c>
      <c r="R18" s="14" t="s">
        <v>756</v>
      </c>
      <c r="S18" s="15">
        <v>7</v>
      </c>
      <c r="T18"/>
      <c r="U18" s="198"/>
    </row>
    <row r="19" spans="1:21" ht="15">
      <c r="A19" s="198" t="s">
        <v>1011</v>
      </c>
      <c r="B19" s="195">
        <v>35.76</v>
      </c>
      <c r="E19" s="198" t="s">
        <v>246</v>
      </c>
      <c r="J19" s="198" t="s">
        <v>266</v>
      </c>
      <c r="K19" s="198" t="s">
        <v>992</v>
      </c>
      <c r="L19" s="198" t="s">
        <v>866</v>
      </c>
      <c r="M19" s="198" t="s">
        <v>867</v>
      </c>
      <c r="Q19" s="198" t="s">
        <v>993</v>
      </c>
      <c r="R19" s="14" t="s">
        <v>943</v>
      </c>
      <c r="S19" s="15">
        <v>37.39</v>
      </c>
      <c r="T19"/>
      <c r="U19" s="198"/>
    </row>
    <row r="20" spans="1:21" ht="15">
      <c r="A20" s="198" t="s">
        <v>1012</v>
      </c>
      <c r="B20" s="195">
        <v>18.73</v>
      </c>
      <c r="E20" s="198" t="s">
        <v>943</v>
      </c>
      <c r="J20" s="198" t="s">
        <v>267</v>
      </c>
      <c r="K20" s="198" t="s">
        <v>992</v>
      </c>
      <c r="L20" s="198" t="s">
        <v>866</v>
      </c>
      <c r="M20" s="198" t="s">
        <v>867</v>
      </c>
      <c r="Q20" s="198" t="s">
        <v>993</v>
      </c>
      <c r="R20" s="14" t="s">
        <v>733</v>
      </c>
      <c r="S20" s="15">
        <v>61.58</v>
      </c>
      <c r="T20"/>
      <c r="U20" s="198"/>
    </row>
    <row r="21" spans="1:21" ht="15">
      <c r="A21" s="198" t="s">
        <v>1013</v>
      </c>
      <c r="B21" s="195">
        <v>18.01</v>
      </c>
      <c r="E21" s="198" t="s">
        <v>796</v>
      </c>
      <c r="J21" s="198" t="s">
        <v>268</v>
      </c>
      <c r="K21" s="198" t="s">
        <v>992</v>
      </c>
      <c r="L21" s="198" t="s">
        <v>866</v>
      </c>
      <c r="M21" s="198" t="s">
        <v>867</v>
      </c>
      <c r="Q21" s="198" t="s">
        <v>993</v>
      </c>
      <c r="R21" s="14" t="s">
        <v>885</v>
      </c>
      <c r="S21" s="15">
        <v>2.23</v>
      </c>
      <c r="T21"/>
      <c r="U21" s="198"/>
    </row>
    <row r="22" spans="1:21" ht="15">
      <c r="A22" s="198" t="s">
        <v>1014</v>
      </c>
      <c r="B22" s="195">
        <v>18.13</v>
      </c>
      <c r="E22" s="198" t="s">
        <v>796</v>
      </c>
      <c r="J22" s="198" t="s">
        <v>269</v>
      </c>
      <c r="K22" s="198" t="s">
        <v>992</v>
      </c>
      <c r="L22" s="198" t="s">
        <v>866</v>
      </c>
      <c r="M22" s="198" t="s">
        <v>867</v>
      </c>
      <c r="Q22" s="198" t="s">
        <v>993</v>
      </c>
      <c r="R22" s="14" t="s">
        <v>873</v>
      </c>
      <c r="S22" s="15">
        <v>2.23</v>
      </c>
      <c r="T22"/>
      <c r="U22" s="198"/>
    </row>
    <row r="23" spans="1:21" ht="15">
      <c r="A23" s="198" t="s">
        <v>1015</v>
      </c>
      <c r="B23" s="195">
        <v>18.63</v>
      </c>
      <c r="E23" s="198" t="s">
        <v>796</v>
      </c>
      <c r="J23" s="198" t="s">
        <v>270</v>
      </c>
      <c r="K23" s="198" t="s">
        <v>992</v>
      </c>
      <c r="L23" s="198" t="s">
        <v>866</v>
      </c>
      <c r="M23" s="198" t="s">
        <v>867</v>
      </c>
      <c r="Q23" s="198" t="s">
        <v>993</v>
      </c>
      <c r="R23" s="14" t="s">
        <v>908</v>
      </c>
      <c r="S23" s="15">
        <v>246.98</v>
      </c>
      <c r="T23"/>
      <c r="U23" s="198"/>
    </row>
    <row r="24" spans="1:21" ht="15">
      <c r="A24" s="198" t="s">
        <v>1016</v>
      </c>
      <c r="B24" s="195">
        <v>75.02</v>
      </c>
      <c r="E24" s="198" t="s">
        <v>908</v>
      </c>
      <c r="J24" s="198" t="s">
        <v>271</v>
      </c>
      <c r="K24" s="198" t="s">
        <v>992</v>
      </c>
      <c r="L24" s="198" t="s">
        <v>866</v>
      </c>
      <c r="M24" s="198" t="s">
        <v>867</v>
      </c>
      <c r="Q24" s="198" t="s">
        <v>993</v>
      </c>
      <c r="R24" s="14" t="s">
        <v>892</v>
      </c>
      <c r="S24" s="15">
        <v>2</v>
      </c>
      <c r="T24"/>
      <c r="U24" s="198"/>
    </row>
    <row r="25" spans="1:21" ht="15">
      <c r="A25" s="198" t="s">
        <v>1017</v>
      </c>
      <c r="E25" s="198" t="s">
        <v>177</v>
      </c>
      <c r="J25" s="198" t="s">
        <v>272</v>
      </c>
      <c r="K25" s="198" t="s">
        <v>992</v>
      </c>
      <c r="L25" s="198" t="s">
        <v>866</v>
      </c>
      <c r="M25" s="198" t="s">
        <v>867</v>
      </c>
      <c r="Q25" s="198" t="s">
        <v>993</v>
      </c>
      <c r="R25" s="14" t="s">
        <v>877</v>
      </c>
      <c r="S25" s="15">
        <v>8.89</v>
      </c>
      <c r="T25"/>
      <c r="U25" s="198"/>
    </row>
    <row r="26" spans="1:21" ht="15">
      <c r="A26" s="198" t="s">
        <v>1018</v>
      </c>
      <c r="B26" s="195">
        <v>53.06</v>
      </c>
      <c r="E26" s="198" t="s">
        <v>908</v>
      </c>
      <c r="J26" s="198" t="s">
        <v>273</v>
      </c>
      <c r="K26" s="198" t="s">
        <v>992</v>
      </c>
      <c r="L26" s="198" t="s">
        <v>866</v>
      </c>
      <c r="M26" s="198" t="s">
        <v>867</v>
      </c>
      <c r="Q26" s="198" t="s">
        <v>993</v>
      </c>
      <c r="R26" s="14" t="s">
        <v>596</v>
      </c>
      <c r="S26" s="15">
        <v>13.04</v>
      </c>
      <c r="T26"/>
      <c r="U26" s="198"/>
    </row>
    <row r="27" spans="1:21" ht="15">
      <c r="A27" s="198" t="s">
        <v>1019</v>
      </c>
      <c r="B27" s="195">
        <v>18.68</v>
      </c>
      <c r="E27" s="198" t="s">
        <v>796</v>
      </c>
      <c r="J27" s="198" t="s">
        <v>274</v>
      </c>
      <c r="K27" s="198" t="s">
        <v>992</v>
      </c>
      <c r="L27" s="198" t="s">
        <v>866</v>
      </c>
      <c r="M27" s="198" t="s">
        <v>867</v>
      </c>
      <c r="Q27" s="198" t="s">
        <v>993</v>
      </c>
      <c r="R27" s="14" t="s">
        <v>103</v>
      </c>
      <c r="S27" s="15">
        <v>7.75</v>
      </c>
      <c r="U27" s="198"/>
    </row>
    <row r="28" spans="1:21" ht="15">
      <c r="A28" s="198" t="s">
        <v>1020</v>
      </c>
      <c r="B28" s="195">
        <v>17.97</v>
      </c>
      <c r="E28" s="198" t="s">
        <v>796</v>
      </c>
      <c r="J28" s="198" t="s">
        <v>275</v>
      </c>
      <c r="K28" s="198" t="s">
        <v>992</v>
      </c>
      <c r="L28" s="198" t="s">
        <v>866</v>
      </c>
      <c r="M28" s="198" t="s">
        <v>867</v>
      </c>
      <c r="Q28" s="198" t="s">
        <v>993</v>
      </c>
      <c r="R28" s="14" t="s">
        <v>599</v>
      </c>
      <c r="S28" s="15">
        <v>12.379999999999999</v>
      </c>
      <c r="U28" s="198"/>
    </row>
    <row r="29" spans="1:21" ht="15">
      <c r="A29" s="198" t="s">
        <v>1021</v>
      </c>
      <c r="B29" s="195">
        <v>18.02</v>
      </c>
      <c r="E29" s="198" t="s">
        <v>796</v>
      </c>
      <c r="J29" s="198" t="s">
        <v>276</v>
      </c>
      <c r="K29" s="198" t="s">
        <v>992</v>
      </c>
      <c r="L29" s="198" t="s">
        <v>866</v>
      </c>
      <c r="M29" s="198" t="s">
        <v>867</v>
      </c>
      <c r="Q29" s="198" t="s">
        <v>993</v>
      </c>
      <c r="R29" s="14" t="s">
        <v>879</v>
      </c>
      <c r="S29" s="15">
        <v>7.75</v>
      </c>
      <c r="U29" s="198"/>
    </row>
    <row r="30" spans="1:21" ht="15">
      <c r="A30" s="198" t="s">
        <v>1022</v>
      </c>
      <c r="B30" s="195">
        <v>18.09</v>
      </c>
      <c r="E30" s="198" t="s">
        <v>796</v>
      </c>
      <c r="J30" s="198" t="s">
        <v>277</v>
      </c>
      <c r="K30" s="198" t="s">
        <v>992</v>
      </c>
      <c r="L30" s="198" t="s">
        <v>866</v>
      </c>
      <c r="M30" s="198" t="s">
        <v>867</v>
      </c>
      <c r="Q30" s="198" t="s">
        <v>993</v>
      </c>
      <c r="R30" s="14" t="s">
        <v>507</v>
      </c>
      <c r="S30" s="15">
        <v>1369.71</v>
      </c>
      <c r="U30" s="198"/>
    </row>
    <row r="31" spans="1:21" ht="15">
      <c r="A31" s="198" t="s">
        <v>1023</v>
      </c>
      <c r="B31" s="195">
        <v>18.13</v>
      </c>
      <c r="E31" s="198" t="s">
        <v>796</v>
      </c>
      <c r="J31" s="198" t="s">
        <v>278</v>
      </c>
      <c r="K31" s="198" t="s">
        <v>992</v>
      </c>
      <c r="L31" s="198" t="s">
        <v>866</v>
      </c>
      <c r="M31" s="198" t="s">
        <v>867</v>
      </c>
      <c r="Q31" s="198" t="s">
        <v>993</v>
      </c>
      <c r="U31" s="198"/>
    </row>
    <row r="32" spans="1:21" ht="15">
      <c r="A32" s="198" t="s">
        <v>1024</v>
      </c>
      <c r="B32" s="195">
        <v>18.09</v>
      </c>
      <c r="E32" s="198" t="s">
        <v>796</v>
      </c>
      <c r="J32" s="198" t="s">
        <v>279</v>
      </c>
      <c r="K32" s="198" t="s">
        <v>992</v>
      </c>
      <c r="L32" s="198" t="s">
        <v>866</v>
      </c>
      <c r="M32" s="198" t="s">
        <v>867</v>
      </c>
      <c r="Q32" s="198" t="s">
        <v>993</v>
      </c>
      <c r="U32" s="198"/>
    </row>
    <row r="33" spans="1:21" ht="15">
      <c r="A33" s="198" t="s">
        <v>1025</v>
      </c>
      <c r="B33" s="195">
        <v>18.13</v>
      </c>
      <c r="E33" s="198" t="s">
        <v>796</v>
      </c>
      <c r="J33" s="198" t="s">
        <v>280</v>
      </c>
      <c r="K33" s="198" t="s">
        <v>992</v>
      </c>
      <c r="L33" s="198" t="s">
        <v>866</v>
      </c>
      <c r="M33" s="198" t="s">
        <v>867</v>
      </c>
      <c r="Q33" s="198" t="s">
        <v>993</v>
      </c>
      <c r="U33" s="198"/>
    </row>
    <row r="34" spans="1:21" ht="15">
      <c r="A34" s="198" t="s">
        <v>1026</v>
      </c>
      <c r="B34" s="195">
        <v>18.13</v>
      </c>
      <c r="E34" s="198" t="s">
        <v>796</v>
      </c>
      <c r="J34" s="198" t="s">
        <v>281</v>
      </c>
      <c r="K34" s="198" t="s">
        <v>992</v>
      </c>
      <c r="L34" s="198" t="s">
        <v>866</v>
      </c>
      <c r="M34" s="198" t="s">
        <v>867</v>
      </c>
      <c r="Q34" s="198" t="s">
        <v>993</v>
      </c>
      <c r="U34" s="198"/>
    </row>
    <row r="35" spans="1:21" ht="15">
      <c r="A35" s="198" t="s">
        <v>1027</v>
      </c>
      <c r="B35" s="195">
        <v>18.13</v>
      </c>
      <c r="E35" s="198" t="s">
        <v>796</v>
      </c>
      <c r="J35" s="198" t="s">
        <v>282</v>
      </c>
      <c r="K35" s="198" t="s">
        <v>992</v>
      </c>
      <c r="L35" s="198" t="s">
        <v>866</v>
      </c>
      <c r="M35" s="198" t="s">
        <v>867</v>
      </c>
      <c r="Q35" s="198" t="s">
        <v>993</v>
      </c>
      <c r="U35" s="198"/>
    </row>
    <row r="36" spans="1:21" ht="15">
      <c r="A36" s="198" t="s">
        <v>1028</v>
      </c>
      <c r="B36" s="195">
        <v>18.09</v>
      </c>
      <c r="E36" s="198" t="s">
        <v>796</v>
      </c>
      <c r="J36" s="198" t="s">
        <v>283</v>
      </c>
      <c r="K36" s="198" t="s">
        <v>992</v>
      </c>
      <c r="L36" s="198" t="s">
        <v>866</v>
      </c>
      <c r="M36" s="198" t="s">
        <v>867</v>
      </c>
      <c r="Q36" s="198" t="s">
        <v>993</v>
      </c>
      <c r="U36" s="198"/>
    </row>
    <row r="37" spans="1:21" ht="15">
      <c r="A37" s="198" t="s">
        <v>1029</v>
      </c>
      <c r="B37" s="195">
        <v>18.13</v>
      </c>
      <c r="E37" s="198" t="s">
        <v>796</v>
      </c>
      <c r="J37" s="198" t="s">
        <v>284</v>
      </c>
      <c r="K37" s="198" t="s">
        <v>992</v>
      </c>
      <c r="L37" s="198" t="s">
        <v>866</v>
      </c>
      <c r="M37" s="198" t="s">
        <v>867</v>
      </c>
      <c r="Q37" s="198" t="s">
        <v>993</v>
      </c>
      <c r="U37" s="198"/>
    </row>
    <row r="38" spans="1:21" ht="15">
      <c r="A38" s="198" t="s">
        <v>1030</v>
      </c>
      <c r="B38" s="195">
        <v>18.66</v>
      </c>
      <c r="E38" s="198" t="s">
        <v>943</v>
      </c>
      <c r="J38" s="198" t="s">
        <v>285</v>
      </c>
      <c r="K38" s="198" t="s">
        <v>992</v>
      </c>
      <c r="L38" s="198" t="s">
        <v>866</v>
      </c>
      <c r="M38" s="198" t="s">
        <v>867</v>
      </c>
      <c r="Q38" s="198" t="s">
        <v>993</v>
      </c>
      <c r="U38" s="198"/>
    </row>
    <row r="39" spans="1:21" ht="15">
      <c r="A39" s="198" t="s">
        <v>1031</v>
      </c>
      <c r="B39" s="195">
        <v>35.81</v>
      </c>
      <c r="E39" s="198" t="s">
        <v>246</v>
      </c>
      <c r="J39" s="198" t="s">
        <v>286</v>
      </c>
      <c r="K39" s="198" t="s">
        <v>992</v>
      </c>
      <c r="L39" s="198" t="s">
        <v>866</v>
      </c>
      <c r="M39" s="198" t="s">
        <v>867</v>
      </c>
      <c r="Q39" s="198" t="s">
        <v>993</v>
      </c>
      <c r="U39" s="198"/>
    </row>
    <row r="40" spans="1:21" ht="15">
      <c r="A40" s="198" t="s">
        <v>1032</v>
      </c>
      <c r="B40" s="195">
        <v>128.45</v>
      </c>
      <c r="E40" s="198" t="s">
        <v>739</v>
      </c>
      <c r="J40" s="198" t="s">
        <v>287</v>
      </c>
      <c r="K40" s="198" t="s">
        <v>992</v>
      </c>
      <c r="L40" s="198" t="s">
        <v>866</v>
      </c>
      <c r="M40" s="198" t="s">
        <v>867</v>
      </c>
      <c r="Q40" s="198" t="s">
        <v>993</v>
      </c>
      <c r="U40" s="198"/>
    </row>
    <row r="41" spans="1:21" ht="15">
      <c r="A41" s="198" t="s">
        <v>1033</v>
      </c>
      <c r="B41" s="195">
        <v>21.93</v>
      </c>
      <c r="E41" s="198" t="s">
        <v>796</v>
      </c>
      <c r="J41" s="198" t="s">
        <v>288</v>
      </c>
      <c r="K41" s="198" t="s">
        <v>992</v>
      </c>
      <c r="L41" s="198" t="s">
        <v>866</v>
      </c>
      <c r="M41" s="198" t="s">
        <v>867</v>
      </c>
      <c r="Q41" s="198" t="s">
        <v>993</v>
      </c>
      <c r="U41" s="198"/>
    </row>
    <row r="42" spans="1:21" ht="15">
      <c r="A42" s="198" t="s">
        <v>1034</v>
      </c>
      <c r="B42" s="195">
        <v>22.25</v>
      </c>
      <c r="E42" s="198" t="s">
        <v>796</v>
      </c>
      <c r="J42" s="198" t="s">
        <v>289</v>
      </c>
      <c r="K42" s="198" t="s">
        <v>992</v>
      </c>
      <c r="L42" s="198" t="s">
        <v>866</v>
      </c>
      <c r="M42" s="198" t="s">
        <v>867</v>
      </c>
      <c r="Q42" s="198" t="s">
        <v>993</v>
      </c>
      <c r="U42" s="198"/>
    </row>
    <row r="43" spans="1:21" ht="15">
      <c r="A43" s="198" t="s">
        <v>1035</v>
      </c>
      <c r="B43" s="195">
        <v>22.21</v>
      </c>
      <c r="E43" s="198" t="s">
        <v>796</v>
      </c>
      <c r="J43" s="198" t="s">
        <v>290</v>
      </c>
      <c r="K43" s="198" t="s">
        <v>992</v>
      </c>
      <c r="L43" s="198" t="s">
        <v>866</v>
      </c>
      <c r="M43" s="198" t="s">
        <v>867</v>
      </c>
      <c r="Q43" s="198" t="s">
        <v>993</v>
      </c>
      <c r="U43" s="198"/>
    </row>
    <row r="44" spans="1:21" ht="15">
      <c r="A44" s="198" t="s">
        <v>1036</v>
      </c>
      <c r="B44" s="195">
        <v>22.25</v>
      </c>
      <c r="E44" s="198" t="s">
        <v>796</v>
      </c>
      <c r="J44" s="198" t="s">
        <v>291</v>
      </c>
      <c r="K44" s="198" t="s">
        <v>992</v>
      </c>
      <c r="L44" s="198" t="s">
        <v>866</v>
      </c>
      <c r="M44" s="198" t="s">
        <v>867</v>
      </c>
      <c r="Q44" s="198" t="s">
        <v>993</v>
      </c>
      <c r="U44" s="198"/>
    </row>
    <row r="45" spans="1:21" ht="15">
      <c r="A45" s="198" t="s">
        <v>1037</v>
      </c>
      <c r="B45" s="195">
        <v>19.71</v>
      </c>
      <c r="E45" s="198" t="s">
        <v>796</v>
      </c>
      <c r="J45" s="198" t="s">
        <v>292</v>
      </c>
      <c r="K45" s="198" t="s">
        <v>992</v>
      </c>
      <c r="L45" s="198" t="s">
        <v>866</v>
      </c>
      <c r="M45" s="198" t="s">
        <v>867</v>
      </c>
      <c r="Q45" s="198" t="s">
        <v>993</v>
      </c>
      <c r="U45" s="198"/>
    </row>
    <row r="46" spans="1:21" ht="15">
      <c r="A46" s="198" t="s">
        <v>1038</v>
      </c>
      <c r="B46" s="195">
        <v>19.64</v>
      </c>
      <c r="E46" s="198" t="s">
        <v>796</v>
      </c>
      <c r="J46" s="198" t="s">
        <v>307</v>
      </c>
      <c r="K46" s="198" t="s">
        <v>992</v>
      </c>
      <c r="L46" s="198" t="s">
        <v>866</v>
      </c>
      <c r="M46" s="198" t="s">
        <v>867</v>
      </c>
      <c r="Q46" s="198" t="s">
        <v>993</v>
      </c>
      <c r="U46" s="198"/>
    </row>
    <row r="47" spans="1:21" ht="15">
      <c r="A47" s="198" t="s">
        <v>1039</v>
      </c>
      <c r="B47" s="195">
        <v>12.55</v>
      </c>
      <c r="E47" s="198" t="s">
        <v>881</v>
      </c>
      <c r="J47" s="198" t="s">
        <v>293</v>
      </c>
      <c r="K47" s="198" t="s">
        <v>992</v>
      </c>
      <c r="L47" s="198" t="s">
        <v>866</v>
      </c>
      <c r="M47" s="198" t="s">
        <v>867</v>
      </c>
      <c r="Q47" s="198" t="s">
        <v>993</v>
      </c>
      <c r="U47" s="198"/>
    </row>
    <row r="48" spans="1:21" ht="15">
      <c r="A48" s="198" t="s">
        <v>1040</v>
      </c>
      <c r="B48" s="195">
        <v>1.35</v>
      </c>
      <c r="E48" s="198" t="s">
        <v>879</v>
      </c>
      <c r="J48" s="198" t="s">
        <v>294</v>
      </c>
      <c r="K48" s="198" t="s">
        <v>992</v>
      </c>
      <c r="L48" s="198" t="s">
        <v>866</v>
      </c>
      <c r="M48" s="198" t="s">
        <v>867</v>
      </c>
      <c r="Q48" s="198" t="s">
        <v>993</v>
      </c>
      <c r="U48" s="198"/>
    </row>
    <row r="49" spans="1:21" ht="15">
      <c r="A49" s="198" t="s">
        <v>1041</v>
      </c>
      <c r="B49" s="195">
        <v>1.35</v>
      </c>
      <c r="E49" s="198" t="s">
        <v>599</v>
      </c>
      <c r="J49" s="198" t="s">
        <v>308</v>
      </c>
      <c r="K49" s="198" t="s">
        <v>992</v>
      </c>
      <c r="L49" s="198" t="s">
        <v>866</v>
      </c>
      <c r="M49" s="198" t="s">
        <v>867</v>
      </c>
      <c r="Q49" s="198" t="s">
        <v>993</v>
      </c>
      <c r="U49" s="198"/>
    </row>
    <row r="50" spans="1:21" ht="15">
      <c r="A50" s="198" t="s">
        <v>1042</v>
      </c>
      <c r="B50" s="195">
        <v>1.35</v>
      </c>
      <c r="E50" s="198" t="s">
        <v>103</v>
      </c>
      <c r="J50" s="198" t="s">
        <v>295</v>
      </c>
      <c r="K50" s="198" t="s">
        <v>992</v>
      </c>
      <c r="L50" s="198" t="s">
        <v>866</v>
      </c>
      <c r="M50" s="198" t="s">
        <v>867</v>
      </c>
      <c r="Q50" s="198" t="s">
        <v>993</v>
      </c>
      <c r="U50" s="198"/>
    </row>
    <row r="51" spans="1:21" ht="15">
      <c r="A51" s="198" t="s">
        <v>1043</v>
      </c>
      <c r="B51" s="195">
        <v>1.35</v>
      </c>
      <c r="E51" s="198" t="s">
        <v>596</v>
      </c>
      <c r="J51" s="198" t="s">
        <v>296</v>
      </c>
      <c r="K51" s="198" t="s">
        <v>992</v>
      </c>
      <c r="L51" s="198" t="s">
        <v>866</v>
      </c>
      <c r="M51" s="198" t="s">
        <v>867</v>
      </c>
      <c r="Q51" s="198" t="s">
        <v>993</v>
      </c>
      <c r="U51" s="198"/>
    </row>
    <row r="52" spans="1:21" ht="15">
      <c r="A52" s="198" t="s">
        <v>1044</v>
      </c>
      <c r="B52" s="195">
        <v>1.35</v>
      </c>
      <c r="E52" s="198" t="s">
        <v>596</v>
      </c>
      <c r="J52" s="198" t="s">
        <v>297</v>
      </c>
      <c r="K52" s="198" t="s">
        <v>992</v>
      </c>
      <c r="L52" s="198" t="s">
        <v>866</v>
      </c>
      <c r="M52" s="198" t="s">
        <v>867</v>
      </c>
      <c r="Q52" s="198" t="s">
        <v>993</v>
      </c>
      <c r="U52" s="198"/>
    </row>
    <row r="53" spans="1:21" ht="15">
      <c r="A53" s="198" t="s">
        <v>1045</v>
      </c>
      <c r="B53" s="195">
        <v>24.84</v>
      </c>
      <c r="E53" s="198" t="s">
        <v>733</v>
      </c>
      <c r="J53" s="198" t="s">
        <v>298</v>
      </c>
      <c r="K53" s="198" t="s">
        <v>992</v>
      </c>
      <c r="L53" s="198" t="s">
        <v>866</v>
      </c>
      <c r="M53" s="198" t="s">
        <v>867</v>
      </c>
      <c r="Q53" s="198" t="s">
        <v>993</v>
      </c>
      <c r="U53" s="198"/>
    </row>
    <row r="54" spans="1:21" ht="15">
      <c r="A54" s="198" t="s">
        <v>1046</v>
      </c>
      <c r="B54" s="195">
        <v>19.07</v>
      </c>
      <c r="E54" s="198" t="s">
        <v>796</v>
      </c>
      <c r="J54" s="198" t="s">
        <v>299</v>
      </c>
      <c r="K54" s="198" t="s">
        <v>992</v>
      </c>
      <c r="L54" s="198" t="s">
        <v>866</v>
      </c>
      <c r="M54" s="198" t="s">
        <v>867</v>
      </c>
      <c r="Q54" s="198" t="s">
        <v>993</v>
      </c>
      <c r="U54" s="198"/>
    </row>
    <row r="55" spans="1:21" ht="15">
      <c r="A55" s="198" t="s">
        <v>1047</v>
      </c>
      <c r="B55" s="195">
        <v>19.64</v>
      </c>
      <c r="E55" s="198" t="s">
        <v>796</v>
      </c>
      <c r="J55" s="198" t="s">
        <v>300</v>
      </c>
      <c r="K55" s="198" t="s">
        <v>992</v>
      </c>
      <c r="L55" s="198" t="s">
        <v>866</v>
      </c>
      <c r="M55" s="198" t="s">
        <v>867</v>
      </c>
      <c r="Q55" s="198" t="s">
        <v>993</v>
      </c>
      <c r="U55" s="198"/>
    </row>
    <row r="56" spans="1:21" ht="15">
      <c r="A56" s="198" t="s">
        <v>1048</v>
      </c>
      <c r="B56" s="195">
        <v>22.25</v>
      </c>
      <c r="E56" s="198" t="s">
        <v>796</v>
      </c>
      <c r="J56" s="198" t="s">
        <v>301</v>
      </c>
      <c r="K56" s="198" t="s">
        <v>992</v>
      </c>
      <c r="L56" s="198" t="s">
        <v>866</v>
      </c>
      <c r="M56" s="198" t="s">
        <v>867</v>
      </c>
      <c r="Q56" s="198" t="s">
        <v>993</v>
      </c>
      <c r="U56" s="198"/>
    </row>
    <row r="57" spans="1:21" ht="15">
      <c r="A57" s="198" t="s">
        <v>1049</v>
      </c>
      <c r="B57" s="195">
        <v>32.42</v>
      </c>
      <c r="E57" s="198" t="s">
        <v>796</v>
      </c>
      <c r="J57" s="198" t="s">
        <v>302</v>
      </c>
      <c r="K57" s="198" t="s">
        <v>992</v>
      </c>
      <c r="L57" s="198" t="s">
        <v>866</v>
      </c>
      <c r="M57" s="198" t="s">
        <v>867</v>
      </c>
      <c r="Q57" s="198" t="s">
        <v>993</v>
      </c>
      <c r="U57" s="198"/>
    </row>
    <row r="58" spans="1:21" ht="15">
      <c r="A58" s="198" t="s">
        <v>1050</v>
      </c>
      <c r="B58" s="195">
        <v>7</v>
      </c>
      <c r="E58" s="198" t="s">
        <v>756</v>
      </c>
      <c r="J58" s="198" t="s">
        <v>303</v>
      </c>
      <c r="K58" s="198" t="s">
        <v>992</v>
      </c>
      <c r="L58" s="198" t="s">
        <v>866</v>
      </c>
      <c r="M58" s="198" t="s">
        <v>867</v>
      </c>
      <c r="Q58" s="198" t="s">
        <v>993</v>
      </c>
      <c r="U58" s="198"/>
    </row>
    <row r="59" spans="1:21" ht="15">
      <c r="A59" s="198" t="s">
        <v>1051</v>
      </c>
      <c r="B59" s="195">
        <v>118.9</v>
      </c>
      <c r="E59" s="198" t="s">
        <v>908</v>
      </c>
      <c r="J59" s="198" t="s">
        <v>304</v>
      </c>
      <c r="K59" s="198" t="s">
        <v>992</v>
      </c>
      <c r="L59" s="198" t="s">
        <v>866</v>
      </c>
      <c r="M59" s="198" t="s">
        <v>867</v>
      </c>
      <c r="Q59" s="198" t="s">
        <v>993</v>
      </c>
      <c r="U59" s="198"/>
    </row>
    <row r="60" spans="1:21" ht="15">
      <c r="A60" s="198" t="s">
        <v>1052</v>
      </c>
      <c r="E60" s="198" t="s">
        <v>177</v>
      </c>
      <c r="J60" s="198" t="s">
        <v>305</v>
      </c>
      <c r="K60" s="198" t="s">
        <v>992</v>
      </c>
      <c r="L60" s="198" t="s">
        <v>866</v>
      </c>
      <c r="M60" s="198" t="s">
        <v>867</v>
      </c>
      <c r="Q60" s="198" t="s">
        <v>993</v>
      </c>
      <c r="U60" s="198"/>
    </row>
    <row r="61" spans="1:17" ht="15">
      <c r="A61" s="198"/>
      <c r="E61" s="198"/>
      <c r="J61" s="198"/>
      <c r="K61" s="198"/>
      <c r="L61" s="198"/>
      <c r="M61" s="198"/>
      <c r="Q61" s="198"/>
    </row>
    <row r="62" spans="1:17" ht="15">
      <c r="A62" s="198"/>
      <c r="E62" s="198"/>
      <c r="J62" s="198"/>
      <c r="K62" s="198"/>
      <c r="L62" s="198"/>
      <c r="M62" s="198"/>
      <c r="Q62" s="198"/>
    </row>
    <row r="63" spans="1:17" ht="15">
      <c r="A63" s="198"/>
      <c r="B63" s="195">
        <f>SUBTOTAL(9,B17:B57)</f>
        <v>960.6999999999999</v>
      </c>
      <c r="E63" s="198"/>
      <c r="J63" s="198"/>
      <c r="K63" s="198"/>
      <c r="L63" s="198"/>
      <c r="M63" s="198"/>
      <c r="Q63" s="198"/>
    </row>
  </sheetData>
  <sheetProtection algorithmName="SHA-512" hashValue="rNj+MvSXA0rNtTEio9PTRoC5FZxtbQ9TJZe7vy6+JFxwpRCmX66/fV2lrnWE0RL9+WV7pltQPMn31YR3YaTbeQ==" saltValue="vVXSC3ieXz9sG4xDwmKklQ==" spinCount="100000" sheet="1" objects="1" scenarios="1"/>
  <mergeCells count="1">
    <mergeCell ref="A1:Q1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I66"/>
  <sheetViews>
    <sheetView workbookViewId="0" topLeftCell="A1">
      <selection activeCell="B51" sqref="B51"/>
    </sheetView>
  </sheetViews>
  <sheetFormatPr defaultColWidth="9.140625" defaultRowHeight="15"/>
  <cols>
    <col min="1" max="1" width="19.57421875" style="0" bestFit="1" customWidth="1"/>
    <col min="2" max="2" width="77.57421875" style="0" bestFit="1" customWidth="1"/>
    <col min="3" max="3" width="14.57421875" style="0" customWidth="1"/>
    <col min="4" max="4" width="9.57421875" style="0" bestFit="1" customWidth="1"/>
    <col min="5" max="5" width="11.421875" style="0" bestFit="1" customWidth="1"/>
    <col min="8" max="8" width="26.57421875" style="0" bestFit="1" customWidth="1"/>
    <col min="9" max="9" width="8.00390625" style="0" bestFit="1" customWidth="1"/>
    <col min="257" max="257" width="19.57421875" style="0" bestFit="1" customWidth="1"/>
    <col min="258" max="258" width="77.57421875" style="0" bestFit="1" customWidth="1"/>
    <col min="259" max="259" width="14.57421875" style="0" customWidth="1"/>
    <col min="260" max="260" width="9.57421875" style="0" bestFit="1" customWidth="1"/>
    <col min="261" max="261" width="11.421875" style="0" bestFit="1" customWidth="1"/>
    <col min="264" max="264" width="26.57421875" style="0" bestFit="1" customWidth="1"/>
    <col min="265" max="265" width="8.00390625" style="0" bestFit="1" customWidth="1"/>
    <col min="513" max="513" width="19.57421875" style="0" bestFit="1" customWidth="1"/>
    <col min="514" max="514" width="77.57421875" style="0" bestFit="1" customWidth="1"/>
    <col min="515" max="515" width="14.57421875" style="0" customWidth="1"/>
    <col min="516" max="516" width="9.57421875" style="0" bestFit="1" customWidth="1"/>
    <col min="517" max="517" width="11.421875" style="0" bestFit="1" customWidth="1"/>
    <col min="520" max="520" width="26.57421875" style="0" bestFit="1" customWidth="1"/>
    <col min="521" max="521" width="8.00390625" style="0" bestFit="1" customWidth="1"/>
    <col min="769" max="769" width="19.57421875" style="0" bestFit="1" customWidth="1"/>
    <col min="770" max="770" width="77.57421875" style="0" bestFit="1" customWidth="1"/>
    <col min="771" max="771" width="14.57421875" style="0" customWidth="1"/>
    <col min="772" max="772" width="9.57421875" style="0" bestFit="1" customWidth="1"/>
    <col min="773" max="773" width="11.421875" style="0" bestFit="1" customWidth="1"/>
    <col min="776" max="776" width="26.57421875" style="0" bestFit="1" customWidth="1"/>
    <col min="777" max="777" width="8.00390625" style="0" bestFit="1" customWidth="1"/>
    <col min="1025" max="1025" width="19.57421875" style="0" bestFit="1" customWidth="1"/>
    <col min="1026" max="1026" width="77.57421875" style="0" bestFit="1" customWidth="1"/>
    <col min="1027" max="1027" width="14.57421875" style="0" customWidth="1"/>
    <col min="1028" max="1028" width="9.57421875" style="0" bestFit="1" customWidth="1"/>
    <col min="1029" max="1029" width="11.421875" style="0" bestFit="1" customWidth="1"/>
    <col min="1032" max="1032" width="26.57421875" style="0" bestFit="1" customWidth="1"/>
    <col min="1033" max="1033" width="8.00390625" style="0" bestFit="1" customWidth="1"/>
    <col min="1281" max="1281" width="19.57421875" style="0" bestFit="1" customWidth="1"/>
    <col min="1282" max="1282" width="77.57421875" style="0" bestFit="1" customWidth="1"/>
    <col min="1283" max="1283" width="14.57421875" style="0" customWidth="1"/>
    <col min="1284" max="1284" width="9.57421875" style="0" bestFit="1" customWidth="1"/>
    <col min="1285" max="1285" width="11.421875" style="0" bestFit="1" customWidth="1"/>
    <col min="1288" max="1288" width="26.57421875" style="0" bestFit="1" customWidth="1"/>
    <col min="1289" max="1289" width="8.00390625" style="0" bestFit="1" customWidth="1"/>
    <col min="1537" max="1537" width="19.57421875" style="0" bestFit="1" customWidth="1"/>
    <col min="1538" max="1538" width="77.57421875" style="0" bestFit="1" customWidth="1"/>
    <col min="1539" max="1539" width="14.57421875" style="0" customWidth="1"/>
    <col min="1540" max="1540" width="9.57421875" style="0" bestFit="1" customWidth="1"/>
    <col min="1541" max="1541" width="11.421875" style="0" bestFit="1" customWidth="1"/>
    <col min="1544" max="1544" width="26.57421875" style="0" bestFit="1" customWidth="1"/>
    <col min="1545" max="1545" width="8.00390625" style="0" bestFit="1" customWidth="1"/>
    <col min="1793" max="1793" width="19.57421875" style="0" bestFit="1" customWidth="1"/>
    <col min="1794" max="1794" width="77.57421875" style="0" bestFit="1" customWidth="1"/>
    <col min="1795" max="1795" width="14.57421875" style="0" customWidth="1"/>
    <col min="1796" max="1796" width="9.57421875" style="0" bestFit="1" customWidth="1"/>
    <col min="1797" max="1797" width="11.421875" style="0" bestFit="1" customWidth="1"/>
    <col min="1800" max="1800" width="26.57421875" style="0" bestFit="1" customWidth="1"/>
    <col min="1801" max="1801" width="8.00390625" style="0" bestFit="1" customWidth="1"/>
    <col min="2049" max="2049" width="19.57421875" style="0" bestFit="1" customWidth="1"/>
    <col min="2050" max="2050" width="77.57421875" style="0" bestFit="1" customWidth="1"/>
    <col min="2051" max="2051" width="14.57421875" style="0" customWidth="1"/>
    <col min="2052" max="2052" width="9.57421875" style="0" bestFit="1" customWidth="1"/>
    <col min="2053" max="2053" width="11.421875" style="0" bestFit="1" customWidth="1"/>
    <col min="2056" max="2056" width="26.57421875" style="0" bestFit="1" customWidth="1"/>
    <col min="2057" max="2057" width="8.00390625" style="0" bestFit="1" customWidth="1"/>
    <col min="2305" max="2305" width="19.57421875" style="0" bestFit="1" customWidth="1"/>
    <col min="2306" max="2306" width="77.57421875" style="0" bestFit="1" customWidth="1"/>
    <col min="2307" max="2307" width="14.57421875" style="0" customWidth="1"/>
    <col min="2308" max="2308" width="9.57421875" style="0" bestFit="1" customWidth="1"/>
    <col min="2309" max="2309" width="11.421875" style="0" bestFit="1" customWidth="1"/>
    <col min="2312" max="2312" width="26.57421875" style="0" bestFit="1" customWidth="1"/>
    <col min="2313" max="2313" width="8.00390625" style="0" bestFit="1" customWidth="1"/>
    <col min="2561" max="2561" width="19.57421875" style="0" bestFit="1" customWidth="1"/>
    <col min="2562" max="2562" width="77.57421875" style="0" bestFit="1" customWidth="1"/>
    <col min="2563" max="2563" width="14.57421875" style="0" customWidth="1"/>
    <col min="2564" max="2564" width="9.57421875" style="0" bestFit="1" customWidth="1"/>
    <col min="2565" max="2565" width="11.421875" style="0" bestFit="1" customWidth="1"/>
    <col min="2568" max="2568" width="26.57421875" style="0" bestFit="1" customWidth="1"/>
    <col min="2569" max="2569" width="8.00390625" style="0" bestFit="1" customWidth="1"/>
    <col min="2817" max="2817" width="19.57421875" style="0" bestFit="1" customWidth="1"/>
    <col min="2818" max="2818" width="77.57421875" style="0" bestFit="1" customWidth="1"/>
    <col min="2819" max="2819" width="14.57421875" style="0" customWidth="1"/>
    <col min="2820" max="2820" width="9.57421875" style="0" bestFit="1" customWidth="1"/>
    <col min="2821" max="2821" width="11.421875" style="0" bestFit="1" customWidth="1"/>
    <col min="2824" max="2824" width="26.57421875" style="0" bestFit="1" customWidth="1"/>
    <col min="2825" max="2825" width="8.00390625" style="0" bestFit="1" customWidth="1"/>
    <col min="3073" max="3073" width="19.57421875" style="0" bestFit="1" customWidth="1"/>
    <col min="3074" max="3074" width="77.57421875" style="0" bestFit="1" customWidth="1"/>
    <col min="3075" max="3075" width="14.57421875" style="0" customWidth="1"/>
    <col min="3076" max="3076" width="9.57421875" style="0" bestFit="1" customWidth="1"/>
    <col min="3077" max="3077" width="11.421875" style="0" bestFit="1" customWidth="1"/>
    <col min="3080" max="3080" width="26.57421875" style="0" bestFit="1" customWidth="1"/>
    <col min="3081" max="3081" width="8.00390625" style="0" bestFit="1" customWidth="1"/>
    <col min="3329" max="3329" width="19.57421875" style="0" bestFit="1" customWidth="1"/>
    <col min="3330" max="3330" width="77.57421875" style="0" bestFit="1" customWidth="1"/>
    <col min="3331" max="3331" width="14.57421875" style="0" customWidth="1"/>
    <col min="3332" max="3332" width="9.57421875" style="0" bestFit="1" customWidth="1"/>
    <col min="3333" max="3333" width="11.421875" style="0" bestFit="1" customWidth="1"/>
    <col min="3336" max="3336" width="26.57421875" style="0" bestFit="1" customWidth="1"/>
    <col min="3337" max="3337" width="8.00390625" style="0" bestFit="1" customWidth="1"/>
    <col min="3585" max="3585" width="19.57421875" style="0" bestFit="1" customWidth="1"/>
    <col min="3586" max="3586" width="77.57421875" style="0" bestFit="1" customWidth="1"/>
    <col min="3587" max="3587" width="14.57421875" style="0" customWidth="1"/>
    <col min="3588" max="3588" width="9.57421875" style="0" bestFit="1" customWidth="1"/>
    <col min="3589" max="3589" width="11.421875" style="0" bestFit="1" customWidth="1"/>
    <col min="3592" max="3592" width="26.57421875" style="0" bestFit="1" customWidth="1"/>
    <col min="3593" max="3593" width="8.00390625" style="0" bestFit="1" customWidth="1"/>
    <col min="3841" max="3841" width="19.57421875" style="0" bestFit="1" customWidth="1"/>
    <col min="3842" max="3842" width="77.57421875" style="0" bestFit="1" customWidth="1"/>
    <col min="3843" max="3843" width="14.57421875" style="0" customWidth="1"/>
    <col min="3844" max="3844" width="9.57421875" style="0" bestFit="1" customWidth="1"/>
    <col min="3845" max="3845" width="11.421875" style="0" bestFit="1" customWidth="1"/>
    <col min="3848" max="3848" width="26.57421875" style="0" bestFit="1" customWidth="1"/>
    <col min="3849" max="3849" width="8.00390625" style="0" bestFit="1" customWidth="1"/>
    <col min="4097" max="4097" width="19.57421875" style="0" bestFit="1" customWidth="1"/>
    <col min="4098" max="4098" width="77.57421875" style="0" bestFit="1" customWidth="1"/>
    <col min="4099" max="4099" width="14.57421875" style="0" customWidth="1"/>
    <col min="4100" max="4100" width="9.57421875" style="0" bestFit="1" customWidth="1"/>
    <col min="4101" max="4101" width="11.421875" style="0" bestFit="1" customWidth="1"/>
    <col min="4104" max="4104" width="26.57421875" style="0" bestFit="1" customWidth="1"/>
    <col min="4105" max="4105" width="8.00390625" style="0" bestFit="1" customWidth="1"/>
    <col min="4353" max="4353" width="19.57421875" style="0" bestFit="1" customWidth="1"/>
    <col min="4354" max="4354" width="77.57421875" style="0" bestFit="1" customWidth="1"/>
    <col min="4355" max="4355" width="14.57421875" style="0" customWidth="1"/>
    <col min="4356" max="4356" width="9.57421875" style="0" bestFit="1" customWidth="1"/>
    <col min="4357" max="4357" width="11.421875" style="0" bestFit="1" customWidth="1"/>
    <col min="4360" max="4360" width="26.57421875" style="0" bestFit="1" customWidth="1"/>
    <col min="4361" max="4361" width="8.00390625" style="0" bestFit="1" customWidth="1"/>
    <col min="4609" max="4609" width="19.57421875" style="0" bestFit="1" customWidth="1"/>
    <col min="4610" max="4610" width="77.57421875" style="0" bestFit="1" customWidth="1"/>
    <col min="4611" max="4611" width="14.57421875" style="0" customWidth="1"/>
    <col min="4612" max="4612" width="9.57421875" style="0" bestFit="1" customWidth="1"/>
    <col min="4613" max="4613" width="11.421875" style="0" bestFit="1" customWidth="1"/>
    <col min="4616" max="4616" width="26.57421875" style="0" bestFit="1" customWidth="1"/>
    <col min="4617" max="4617" width="8.00390625" style="0" bestFit="1" customWidth="1"/>
    <col min="4865" max="4865" width="19.57421875" style="0" bestFit="1" customWidth="1"/>
    <col min="4866" max="4866" width="77.57421875" style="0" bestFit="1" customWidth="1"/>
    <col min="4867" max="4867" width="14.57421875" style="0" customWidth="1"/>
    <col min="4868" max="4868" width="9.57421875" style="0" bestFit="1" customWidth="1"/>
    <col min="4869" max="4869" width="11.421875" style="0" bestFit="1" customWidth="1"/>
    <col min="4872" max="4872" width="26.57421875" style="0" bestFit="1" customWidth="1"/>
    <col min="4873" max="4873" width="8.00390625" style="0" bestFit="1" customWidth="1"/>
    <col min="5121" max="5121" width="19.57421875" style="0" bestFit="1" customWidth="1"/>
    <col min="5122" max="5122" width="77.57421875" style="0" bestFit="1" customWidth="1"/>
    <col min="5123" max="5123" width="14.57421875" style="0" customWidth="1"/>
    <col min="5124" max="5124" width="9.57421875" style="0" bestFit="1" customWidth="1"/>
    <col min="5125" max="5125" width="11.421875" style="0" bestFit="1" customWidth="1"/>
    <col min="5128" max="5128" width="26.57421875" style="0" bestFit="1" customWidth="1"/>
    <col min="5129" max="5129" width="8.00390625" style="0" bestFit="1" customWidth="1"/>
    <col min="5377" max="5377" width="19.57421875" style="0" bestFit="1" customWidth="1"/>
    <col min="5378" max="5378" width="77.57421875" style="0" bestFit="1" customWidth="1"/>
    <col min="5379" max="5379" width="14.57421875" style="0" customWidth="1"/>
    <col min="5380" max="5380" width="9.57421875" style="0" bestFit="1" customWidth="1"/>
    <col min="5381" max="5381" width="11.421875" style="0" bestFit="1" customWidth="1"/>
    <col min="5384" max="5384" width="26.57421875" style="0" bestFit="1" customWidth="1"/>
    <col min="5385" max="5385" width="8.00390625" style="0" bestFit="1" customWidth="1"/>
    <col min="5633" max="5633" width="19.57421875" style="0" bestFit="1" customWidth="1"/>
    <col min="5634" max="5634" width="77.57421875" style="0" bestFit="1" customWidth="1"/>
    <col min="5635" max="5635" width="14.57421875" style="0" customWidth="1"/>
    <col min="5636" max="5636" width="9.57421875" style="0" bestFit="1" customWidth="1"/>
    <col min="5637" max="5637" width="11.421875" style="0" bestFit="1" customWidth="1"/>
    <col min="5640" max="5640" width="26.57421875" style="0" bestFit="1" customWidth="1"/>
    <col min="5641" max="5641" width="8.00390625" style="0" bestFit="1" customWidth="1"/>
    <col min="5889" max="5889" width="19.57421875" style="0" bestFit="1" customWidth="1"/>
    <col min="5890" max="5890" width="77.57421875" style="0" bestFit="1" customWidth="1"/>
    <col min="5891" max="5891" width="14.57421875" style="0" customWidth="1"/>
    <col min="5892" max="5892" width="9.57421875" style="0" bestFit="1" customWidth="1"/>
    <col min="5893" max="5893" width="11.421875" style="0" bestFit="1" customWidth="1"/>
    <col min="5896" max="5896" width="26.57421875" style="0" bestFit="1" customWidth="1"/>
    <col min="5897" max="5897" width="8.00390625" style="0" bestFit="1" customWidth="1"/>
    <col min="6145" max="6145" width="19.57421875" style="0" bestFit="1" customWidth="1"/>
    <col min="6146" max="6146" width="77.57421875" style="0" bestFit="1" customWidth="1"/>
    <col min="6147" max="6147" width="14.57421875" style="0" customWidth="1"/>
    <col min="6148" max="6148" width="9.57421875" style="0" bestFit="1" customWidth="1"/>
    <col min="6149" max="6149" width="11.421875" style="0" bestFit="1" customWidth="1"/>
    <col min="6152" max="6152" width="26.57421875" style="0" bestFit="1" customWidth="1"/>
    <col min="6153" max="6153" width="8.00390625" style="0" bestFit="1" customWidth="1"/>
    <col min="6401" max="6401" width="19.57421875" style="0" bestFit="1" customWidth="1"/>
    <col min="6402" max="6402" width="77.57421875" style="0" bestFit="1" customWidth="1"/>
    <col min="6403" max="6403" width="14.57421875" style="0" customWidth="1"/>
    <col min="6404" max="6404" width="9.57421875" style="0" bestFit="1" customWidth="1"/>
    <col min="6405" max="6405" width="11.421875" style="0" bestFit="1" customWidth="1"/>
    <col min="6408" max="6408" width="26.57421875" style="0" bestFit="1" customWidth="1"/>
    <col min="6409" max="6409" width="8.00390625" style="0" bestFit="1" customWidth="1"/>
    <col min="6657" max="6657" width="19.57421875" style="0" bestFit="1" customWidth="1"/>
    <col min="6658" max="6658" width="77.57421875" style="0" bestFit="1" customWidth="1"/>
    <col min="6659" max="6659" width="14.57421875" style="0" customWidth="1"/>
    <col min="6660" max="6660" width="9.57421875" style="0" bestFit="1" customWidth="1"/>
    <col min="6661" max="6661" width="11.421875" style="0" bestFit="1" customWidth="1"/>
    <col min="6664" max="6664" width="26.57421875" style="0" bestFit="1" customWidth="1"/>
    <col min="6665" max="6665" width="8.00390625" style="0" bestFit="1" customWidth="1"/>
    <col min="6913" max="6913" width="19.57421875" style="0" bestFit="1" customWidth="1"/>
    <col min="6914" max="6914" width="77.57421875" style="0" bestFit="1" customWidth="1"/>
    <col min="6915" max="6915" width="14.57421875" style="0" customWidth="1"/>
    <col min="6916" max="6916" width="9.57421875" style="0" bestFit="1" customWidth="1"/>
    <col min="6917" max="6917" width="11.421875" style="0" bestFit="1" customWidth="1"/>
    <col min="6920" max="6920" width="26.57421875" style="0" bestFit="1" customWidth="1"/>
    <col min="6921" max="6921" width="8.00390625" style="0" bestFit="1" customWidth="1"/>
    <col min="7169" max="7169" width="19.57421875" style="0" bestFit="1" customWidth="1"/>
    <col min="7170" max="7170" width="77.57421875" style="0" bestFit="1" customWidth="1"/>
    <col min="7171" max="7171" width="14.57421875" style="0" customWidth="1"/>
    <col min="7172" max="7172" width="9.57421875" style="0" bestFit="1" customWidth="1"/>
    <col min="7173" max="7173" width="11.421875" style="0" bestFit="1" customWidth="1"/>
    <col min="7176" max="7176" width="26.57421875" style="0" bestFit="1" customWidth="1"/>
    <col min="7177" max="7177" width="8.00390625" style="0" bestFit="1" customWidth="1"/>
    <col min="7425" max="7425" width="19.57421875" style="0" bestFit="1" customWidth="1"/>
    <col min="7426" max="7426" width="77.57421875" style="0" bestFit="1" customWidth="1"/>
    <col min="7427" max="7427" width="14.57421875" style="0" customWidth="1"/>
    <col min="7428" max="7428" width="9.57421875" style="0" bestFit="1" customWidth="1"/>
    <col min="7429" max="7429" width="11.421875" style="0" bestFit="1" customWidth="1"/>
    <col min="7432" max="7432" width="26.57421875" style="0" bestFit="1" customWidth="1"/>
    <col min="7433" max="7433" width="8.00390625" style="0" bestFit="1" customWidth="1"/>
    <col min="7681" max="7681" width="19.57421875" style="0" bestFit="1" customWidth="1"/>
    <col min="7682" max="7682" width="77.57421875" style="0" bestFit="1" customWidth="1"/>
    <col min="7683" max="7683" width="14.57421875" style="0" customWidth="1"/>
    <col min="7684" max="7684" width="9.57421875" style="0" bestFit="1" customWidth="1"/>
    <col min="7685" max="7685" width="11.421875" style="0" bestFit="1" customWidth="1"/>
    <col min="7688" max="7688" width="26.57421875" style="0" bestFit="1" customWidth="1"/>
    <col min="7689" max="7689" width="8.00390625" style="0" bestFit="1" customWidth="1"/>
    <col min="7937" max="7937" width="19.57421875" style="0" bestFit="1" customWidth="1"/>
    <col min="7938" max="7938" width="77.57421875" style="0" bestFit="1" customWidth="1"/>
    <col min="7939" max="7939" width="14.57421875" style="0" customWidth="1"/>
    <col min="7940" max="7940" width="9.57421875" style="0" bestFit="1" customWidth="1"/>
    <col min="7941" max="7941" width="11.421875" style="0" bestFit="1" customWidth="1"/>
    <col min="7944" max="7944" width="26.57421875" style="0" bestFit="1" customWidth="1"/>
    <col min="7945" max="7945" width="8.00390625" style="0" bestFit="1" customWidth="1"/>
    <col min="8193" max="8193" width="19.57421875" style="0" bestFit="1" customWidth="1"/>
    <col min="8194" max="8194" width="77.57421875" style="0" bestFit="1" customWidth="1"/>
    <col min="8195" max="8195" width="14.57421875" style="0" customWidth="1"/>
    <col min="8196" max="8196" width="9.57421875" style="0" bestFit="1" customWidth="1"/>
    <col min="8197" max="8197" width="11.421875" style="0" bestFit="1" customWidth="1"/>
    <col min="8200" max="8200" width="26.57421875" style="0" bestFit="1" customWidth="1"/>
    <col min="8201" max="8201" width="8.00390625" style="0" bestFit="1" customWidth="1"/>
    <col min="8449" max="8449" width="19.57421875" style="0" bestFit="1" customWidth="1"/>
    <col min="8450" max="8450" width="77.57421875" style="0" bestFit="1" customWidth="1"/>
    <col min="8451" max="8451" width="14.57421875" style="0" customWidth="1"/>
    <col min="8452" max="8452" width="9.57421875" style="0" bestFit="1" customWidth="1"/>
    <col min="8453" max="8453" width="11.421875" style="0" bestFit="1" customWidth="1"/>
    <col min="8456" max="8456" width="26.57421875" style="0" bestFit="1" customWidth="1"/>
    <col min="8457" max="8457" width="8.00390625" style="0" bestFit="1" customWidth="1"/>
    <col min="8705" max="8705" width="19.57421875" style="0" bestFit="1" customWidth="1"/>
    <col min="8706" max="8706" width="77.57421875" style="0" bestFit="1" customWidth="1"/>
    <col min="8707" max="8707" width="14.57421875" style="0" customWidth="1"/>
    <col min="8708" max="8708" width="9.57421875" style="0" bestFit="1" customWidth="1"/>
    <col min="8709" max="8709" width="11.421875" style="0" bestFit="1" customWidth="1"/>
    <col min="8712" max="8712" width="26.57421875" style="0" bestFit="1" customWidth="1"/>
    <col min="8713" max="8713" width="8.00390625" style="0" bestFit="1" customWidth="1"/>
    <col min="8961" max="8961" width="19.57421875" style="0" bestFit="1" customWidth="1"/>
    <col min="8962" max="8962" width="77.57421875" style="0" bestFit="1" customWidth="1"/>
    <col min="8963" max="8963" width="14.57421875" style="0" customWidth="1"/>
    <col min="8964" max="8964" width="9.57421875" style="0" bestFit="1" customWidth="1"/>
    <col min="8965" max="8965" width="11.421875" style="0" bestFit="1" customWidth="1"/>
    <col min="8968" max="8968" width="26.57421875" style="0" bestFit="1" customWidth="1"/>
    <col min="8969" max="8969" width="8.00390625" style="0" bestFit="1" customWidth="1"/>
    <col min="9217" max="9217" width="19.57421875" style="0" bestFit="1" customWidth="1"/>
    <col min="9218" max="9218" width="77.57421875" style="0" bestFit="1" customWidth="1"/>
    <col min="9219" max="9219" width="14.57421875" style="0" customWidth="1"/>
    <col min="9220" max="9220" width="9.57421875" style="0" bestFit="1" customWidth="1"/>
    <col min="9221" max="9221" width="11.421875" style="0" bestFit="1" customWidth="1"/>
    <col min="9224" max="9224" width="26.57421875" style="0" bestFit="1" customWidth="1"/>
    <col min="9225" max="9225" width="8.00390625" style="0" bestFit="1" customWidth="1"/>
    <col min="9473" max="9473" width="19.57421875" style="0" bestFit="1" customWidth="1"/>
    <col min="9474" max="9474" width="77.57421875" style="0" bestFit="1" customWidth="1"/>
    <col min="9475" max="9475" width="14.57421875" style="0" customWidth="1"/>
    <col min="9476" max="9476" width="9.57421875" style="0" bestFit="1" customWidth="1"/>
    <col min="9477" max="9477" width="11.421875" style="0" bestFit="1" customWidth="1"/>
    <col min="9480" max="9480" width="26.57421875" style="0" bestFit="1" customWidth="1"/>
    <col min="9481" max="9481" width="8.00390625" style="0" bestFit="1" customWidth="1"/>
    <col min="9729" max="9729" width="19.57421875" style="0" bestFit="1" customWidth="1"/>
    <col min="9730" max="9730" width="77.57421875" style="0" bestFit="1" customWidth="1"/>
    <col min="9731" max="9731" width="14.57421875" style="0" customWidth="1"/>
    <col min="9732" max="9732" width="9.57421875" style="0" bestFit="1" customWidth="1"/>
    <col min="9733" max="9733" width="11.421875" style="0" bestFit="1" customWidth="1"/>
    <col min="9736" max="9736" width="26.57421875" style="0" bestFit="1" customWidth="1"/>
    <col min="9737" max="9737" width="8.00390625" style="0" bestFit="1" customWidth="1"/>
    <col min="9985" max="9985" width="19.57421875" style="0" bestFit="1" customWidth="1"/>
    <col min="9986" max="9986" width="77.57421875" style="0" bestFit="1" customWidth="1"/>
    <col min="9987" max="9987" width="14.57421875" style="0" customWidth="1"/>
    <col min="9988" max="9988" width="9.57421875" style="0" bestFit="1" customWidth="1"/>
    <col min="9989" max="9989" width="11.421875" style="0" bestFit="1" customWidth="1"/>
    <col min="9992" max="9992" width="26.57421875" style="0" bestFit="1" customWidth="1"/>
    <col min="9993" max="9993" width="8.00390625" style="0" bestFit="1" customWidth="1"/>
    <col min="10241" max="10241" width="19.57421875" style="0" bestFit="1" customWidth="1"/>
    <col min="10242" max="10242" width="77.57421875" style="0" bestFit="1" customWidth="1"/>
    <col min="10243" max="10243" width="14.57421875" style="0" customWidth="1"/>
    <col min="10244" max="10244" width="9.57421875" style="0" bestFit="1" customWidth="1"/>
    <col min="10245" max="10245" width="11.421875" style="0" bestFit="1" customWidth="1"/>
    <col min="10248" max="10248" width="26.57421875" style="0" bestFit="1" customWidth="1"/>
    <col min="10249" max="10249" width="8.00390625" style="0" bestFit="1" customWidth="1"/>
    <col min="10497" max="10497" width="19.57421875" style="0" bestFit="1" customWidth="1"/>
    <col min="10498" max="10498" width="77.57421875" style="0" bestFit="1" customWidth="1"/>
    <col min="10499" max="10499" width="14.57421875" style="0" customWidth="1"/>
    <col min="10500" max="10500" width="9.57421875" style="0" bestFit="1" customWidth="1"/>
    <col min="10501" max="10501" width="11.421875" style="0" bestFit="1" customWidth="1"/>
    <col min="10504" max="10504" width="26.57421875" style="0" bestFit="1" customWidth="1"/>
    <col min="10505" max="10505" width="8.00390625" style="0" bestFit="1" customWidth="1"/>
    <col min="10753" max="10753" width="19.57421875" style="0" bestFit="1" customWidth="1"/>
    <col min="10754" max="10754" width="77.57421875" style="0" bestFit="1" customWidth="1"/>
    <col min="10755" max="10755" width="14.57421875" style="0" customWidth="1"/>
    <col min="10756" max="10756" width="9.57421875" style="0" bestFit="1" customWidth="1"/>
    <col min="10757" max="10757" width="11.421875" style="0" bestFit="1" customWidth="1"/>
    <col min="10760" max="10760" width="26.57421875" style="0" bestFit="1" customWidth="1"/>
    <col min="10761" max="10761" width="8.00390625" style="0" bestFit="1" customWidth="1"/>
    <col min="11009" max="11009" width="19.57421875" style="0" bestFit="1" customWidth="1"/>
    <col min="11010" max="11010" width="77.57421875" style="0" bestFit="1" customWidth="1"/>
    <col min="11011" max="11011" width="14.57421875" style="0" customWidth="1"/>
    <col min="11012" max="11012" width="9.57421875" style="0" bestFit="1" customWidth="1"/>
    <col min="11013" max="11013" width="11.421875" style="0" bestFit="1" customWidth="1"/>
    <col min="11016" max="11016" width="26.57421875" style="0" bestFit="1" customWidth="1"/>
    <col min="11017" max="11017" width="8.00390625" style="0" bestFit="1" customWidth="1"/>
    <col min="11265" max="11265" width="19.57421875" style="0" bestFit="1" customWidth="1"/>
    <col min="11266" max="11266" width="77.57421875" style="0" bestFit="1" customWidth="1"/>
    <col min="11267" max="11267" width="14.57421875" style="0" customWidth="1"/>
    <col min="11268" max="11268" width="9.57421875" style="0" bestFit="1" customWidth="1"/>
    <col min="11269" max="11269" width="11.421875" style="0" bestFit="1" customWidth="1"/>
    <col min="11272" max="11272" width="26.57421875" style="0" bestFit="1" customWidth="1"/>
    <col min="11273" max="11273" width="8.00390625" style="0" bestFit="1" customWidth="1"/>
    <col min="11521" max="11521" width="19.57421875" style="0" bestFit="1" customWidth="1"/>
    <col min="11522" max="11522" width="77.57421875" style="0" bestFit="1" customWidth="1"/>
    <col min="11523" max="11523" width="14.57421875" style="0" customWidth="1"/>
    <col min="11524" max="11524" width="9.57421875" style="0" bestFit="1" customWidth="1"/>
    <col min="11525" max="11525" width="11.421875" style="0" bestFit="1" customWidth="1"/>
    <col min="11528" max="11528" width="26.57421875" style="0" bestFit="1" customWidth="1"/>
    <col min="11529" max="11529" width="8.00390625" style="0" bestFit="1" customWidth="1"/>
    <col min="11777" max="11777" width="19.57421875" style="0" bestFit="1" customWidth="1"/>
    <col min="11778" max="11778" width="77.57421875" style="0" bestFit="1" customWidth="1"/>
    <col min="11779" max="11779" width="14.57421875" style="0" customWidth="1"/>
    <col min="11780" max="11780" width="9.57421875" style="0" bestFit="1" customWidth="1"/>
    <col min="11781" max="11781" width="11.421875" style="0" bestFit="1" customWidth="1"/>
    <col min="11784" max="11784" width="26.57421875" style="0" bestFit="1" customWidth="1"/>
    <col min="11785" max="11785" width="8.00390625" style="0" bestFit="1" customWidth="1"/>
    <col min="12033" max="12033" width="19.57421875" style="0" bestFit="1" customWidth="1"/>
    <col min="12034" max="12034" width="77.57421875" style="0" bestFit="1" customWidth="1"/>
    <col min="12035" max="12035" width="14.57421875" style="0" customWidth="1"/>
    <col min="12036" max="12036" width="9.57421875" style="0" bestFit="1" customWidth="1"/>
    <col min="12037" max="12037" width="11.421875" style="0" bestFit="1" customWidth="1"/>
    <col min="12040" max="12040" width="26.57421875" style="0" bestFit="1" customWidth="1"/>
    <col min="12041" max="12041" width="8.00390625" style="0" bestFit="1" customWidth="1"/>
    <col min="12289" max="12289" width="19.57421875" style="0" bestFit="1" customWidth="1"/>
    <col min="12290" max="12290" width="77.57421875" style="0" bestFit="1" customWidth="1"/>
    <col min="12291" max="12291" width="14.57421875" style="0" customWidth="1"/>
    <col min="12292" max="12292" width="9.57421875" style="0" bestFit="1" customWidth="1"/>
    <col min="12293" max="12293" width="11.421875" style="0" bestFit="1" customWidth="1"/>
    <col min="12296" max="12296" width="26.57421875" style="0" bestFit="1" customWidth="1"/>
    <col min="12297" max="12297" width="8.00390625" style="0" bestFit="1" customWidth="1"/>
    <col min="12545" max="12545" width="19.57421875" style="0" bestFit="1" customWidth="1"/>
    <col min="12546" max="12546" width="77.57421875" style="0" bestFit="1" customWidth="1"/>
    <col min="12547" max="12547" width="14.57421875" style="0" customWidth="1"/>
    <col min="12548" max="12548" width="9.57421875" style="0" bestFit="1" customWidth="1"/>
    <col min="12549" max="12549" width="11.421875" style="0" bestFit="1" customWidth="1"/>
    <col min="12552" max="12552" width="26.57421875" style="0" bestFit="1" customWidth="1"/>
    <col min="12553" max="12553" width="8.00390625" style="0" bestFit="1" customWidth="1"/>
    <col min="12801" max="12801" width="19.57421875" style="0" bestFit="1" customWidth="1"/>
    <col min="12802" max="12802" width="77.57421875" style="0" bestFit="1" customWidth="1"/>
    <col min="12803" max="12803" width="14.57421875" style="0" customWidth="1"/>
    <col min="12804" max="12804" width="9.57421875" style="0" bestFit="1" customWidth="1"/>
    <col min="12805" max="12805" width="11.421875" style="0" bestFit="1" customWidth="1"/>
    <col min="12808" max="12808" width="26.57421875" style="0" bestFit="1" customWidth="1"/>
    <col min="12809" max="12809" width="8.00390625" style="0" bestFit="1" customWidth="1"/>
    <col min="13057" max="13057" width="19.57421875" style="0" bestFit="1" customWidth="1"/>
    <col min="13058" max="13058" width="77.57421875" style="0" bestFit="1" customWidth="1"/>
    <col min="13059" max="13059" width="14.57421875" style="0" customWidth="1"/>
    <col min="13060" max="13060" width="9.57421875" style="0" bestFit="1" customWidth="1"/>
    <col min="13061" max="13061" width="11.421875" style="0" bestFit="1" customWidth="1"/>
    <col min="13064" max="13064" width="26.57421875" style="0" bestFit="1" customWidth="1"/>
    <col min="13065" max="13065" width="8.00390625" style="0" bestFit="1" customWidth="1"/>
    <col min="13313" max="13313" width="19.57421875" style="0" bestFit="1" customWidth="1"/>
    <col min="13314" max="13314" width="77.57421875" style="0" bestFit="1" customWidth="1"/>
    <col min="13315" max="13315" width="14.57421875" style="0" customWidth="1"/>
    <col min="13316" max="13316" width="9.57421875" style="0" bestFit="1" customWidth="1"/>
    <col min="13317" max="13317" width="11.421875" style="0" bestFit="1" customWidth="1"/>
    <col min="13320" max="13320" width="26.57421875" style="0" bestFit="1" customWidth="1"/>
    <col min="13321" max="13321" width="8.00390625" style="0" bestFit="1" customWidth="1"/>
    <col min="13569" max="13569" width="19.57421875" style="0" bestFit="1" customWidth="1"/>
    <col min="13570" max="13570" width="77.57421875" style="0" bestFit="1" customWidth="1"/>
    <col min="13571" max="13571" width="14.57421875" style="0" customWidth="1"/>
    <col min="13572" max="13572" width="9.57421875" style="0" bestFit="1" customWidth="1"/>
    <col min="13573" max="13573" width="11.421875" style="0" bestFit="1" customWidth="1"/>
    <col min="13576" max="13576" width="26.57421875" style="0" bestFit="1" customWidth="1"/>
    <col min="13577" max="13577" width="8.00390625" style="0" bestFit="1" customWidth="1"/>
    <col min="13825" max="13825" width="19.57421875" style="0" bestFit="1" customWidth="1"/>
    <col min="13826" max="13826" width="77.57421875" style="0" bestFit="1" customWidth="1"/>
    <col min="13827" max="13827" width="14.57421875" style="0" customWidth="1"/>
    <col min="13828" max="13828" width="9.57421875" style="0" bestFit="1" customWidth="1"/>
    <col min="13829" max="13829" width="11.421875" style="0" bestFit="1" customWidth="1"/>
    <col min="13832" max="13832" width="26.57421875" style="0" bestFit="1" customWidth="1"/>
    <col min="13833" max="13833" width="8.00390625" style="0" bestFit="1" customWidth="1"/>
    <col min="14081" max="14081" width="19.57421875" style="0" bestFit="1" customWidth="1"/>
    <col min="14082" max="14082" width="77.57421875" style="0" bestFit="1" customWidth="1"/>
    <col min="14083" max="14083" width="14.57421875" style="0" customWidth="1"/>
    <col min="14084" max="14084" width="9.57421875" style="0" bestFit="1" customWidth="1"/>
    <col min="14085" max="14085" width="11.421875" style="0" bestFit="1" customWidth="1"/>
    <col min="14088" max="14088" width="26.57421875" style="0" bestFit="1" customWidth="1"/>
    <col min="14089" max="14089" width="8.00390625" style="0" bestFit="1" customWidth="1"/>
    <col min="14337" max="14337" width="19.57421875" style="0" bestFit="1" customWidth="1"/>
    <col min="14338" max="14338" width="77.57421875" style="0" bestFit="1" customWidth="1"/>
    <col min="14339" max="14339" width="14.57421875" style="0" customWidth="1"/>
    <col min="14340" max="14340" width="9.57421875" style="0" bestFit="1" customWidth="1"/>
    <col min="14341" max="14341" width="11.421875" style="0" bestFit="1" customWidth="1"/>
    <col min="14344" max="14344" width="26.57421875" style="0" bestFit="1" customWidth="1"/>
    <col min="14345" max="14345" width="8.00390625" style="0" bestFit="1" customWidth="1"/>
    <col min="14593" max="14593" width="19.57421875" style="0" bestFit="1" customWidth="1"/>
    <col min="14594" max="14594" width="77.57421875" style="0" bestFit="1" customWidth="1"/>
    <col min="14595" max="14595" width="14.57421875" style="0" customWidth="1"/>
    <col min="14596" max="14596" width="9.57421875" style="0" bestFit="1" customWidth="1"/>
    <col min="14597" max="14597" width="11.421875" style="0" bestFit="1" customWidth="1"/>
    <col min="14600" max="14600" width="26.57421875" style="0" bestFit="1" customWidth="1"/>
    <col min="14601" max="14601" width="8.00390625" style="0" bestFit="1" customWidth="1"/>
    <col min="14849" max="14849" width="19.57421875" style="0" bestFit="1" customWidth="1"/>
    <col min="14850" max="14850" width="77.57421875" style="0" bestFit="1" customWidth="1"/>
    <col min="14851" max="14851" width="14.57421875" style="0" customWidth="1"/>
    <col min="14852" max="14852" width="9.57421875" style="0" bestFit="1" customWidth="1"/>
    <col min="14853" max="14853" width="11.421875" style="0" bestFit="1" customWidth="1"/>
    <col min="14856" max="14856" width="26.57421875" style="0" bestFit="1" customWidth="1"/>
    <col min="14857" max="14857" width="8.00390625" style="0" bestFit="1" customWidth="1"/>
    <col min="15105" max="15105" width="19.57421875" style="0" bestFit="1" customWidth="1"/>
    <col min="15106" max="15106" width="77.57421875" style="0" bestFit="1" customWidth="1"/>
    <col min="15107" max="15107" width="14.57421875" style="0" customWidth="1"/>
    <col min="15108" max="15108" width="9.57421875" style="0" bestFit="1" customWidth="1"/>
    <col min="15109" max="15109" width="11.421875" style="0" bestFit="1" customWidth="1"/>
    <col min="15112" max="15112" width="26.57421875" style="0" bestFit="1" customWidth="1"/>
    <col min="15113" max="15113" width="8.00390625" style="0" bestFit="1" customWidth="1"/>
    <col min="15361" max="15361" width="19.57421875" style="0" bestFit="1" customWidth="1"/>
    <col min="15362" max="15362" width="77.57421875" style="0" bestFit="1" customWidth="1"/>
    <col min="15363" max="15363" width="14.57421875" style="0" customWidth="1"/>
    <col min="15364" max="15364" width="9.57421875" style="0" bestFit="1" customWidth="1"/>
    <col min="15365" max="15365" width="11.421875" style="0" bestFit="1" customWidth="1"/>
    <col min="15368" max="15368" width="26.57421875" style="0" bestFit="1" customWidth="1"/>
    <col min="15369" max="15369" width="8.00390625" style="0" bestFit="1" customWidth="1"/>
    <col min="15617" max="15617" width="19.57421875" style="0" bestFit="1" customWidth="1"/>
    <col min="15618" max="15618" width="77.57421875" style="0" bestFit="1" customWidth="1"/>
    <col min="15619" max="15619" width="14.57421875" style="0" customWidth="1"/>
    <col min="15620" max="15620" width="9.57421875" style="0" bestFit="1" customWidth="1"/>
    <col min="15621" max="15621" width="11.421875" style="0" bestFit="1" customWidth="1"/>
    <col min="15624" max="15624" width="26.57421875" style="0" bestFit="1" customWidth="1"/>
    <col min="15625" max="15625" width="8.00390625" style="0" bestFit="1" customWidth="1"/>
    <col min="15873" max="15873" width="19.57421875" style="0" bestFit="1" customWidth="1"/>
    <col min="15874" max="15874" width="77.57421875" style="0" bestFit="1" customWidth="1"/>
    <col min="15875" max="15875" width="14.57421875" style="0" customWidth="1"/>
    <col min="15876" max="15876" width="9.57421875" style="0" bestFit="1" customWidth="1"/>
    <col min="15877" max="15877" width="11.421875" style="0" bestFit="1" customWidth="1"/>
    <col min="15880" max="15880" width="26.57421875" style="0" bestFit="1" customWidth="1"/>
    <col min="15881" max="15881" width="8.00390625" style="0" bestFit="1" customWidth="1"/>
    <col min="16129" max="16129" width="19.57421875" style="0" bestFit="1" customWidth="1"/>
    <col min="16130" max="16130" width="77.57421875" style="0" bestFit="1" customWidth="1"/>
    <col min="16131" max="16131" width="14.57421875" style="0" customWidth="1"/>
    <col min="16132" max="16132" width="9.57421875" style="0" bestFit="1" customWidth="1"/>
    <col min="16133" max="16133" width="11.421875" style="0" bestFit="1" customWidth="1"/>
    <col min="16136" max="16136" width="26.57421875" style="0" bestFit="1" customWidth="1"/>
    <col min="16137" max="16137" width="8.00390625" style="0" bestFit="1" customWidth="1"/>
  </cols>
  <sheetData>
    <row r="1" spans="1:5" ht="15">
      <c r="A1" s="341" t="s">
        <v>510</v>
      </c>
      <c r="B1" s="342"/>
      <c r="C1" s="342"/>
      <c r="D1" s="342"/>
      <c r="E1" s="343"/>
    </row>
    <row r="2" spans="1:5" ht="15.75" thickBot="1">
      <c r="A2" s="17" t="s">
        <v>511</v>
      </c>
      <c r="B2" s="18" t="s">
        <v>512</v>
      </c>
      <c r="C2" s="18" t="s">
        <v>513</v>
      </c>
      <c r="D2" s="18" t="s">
        <v>514</v>
      </c>
      <c r="E2" s="19" t="s">
        <v>515</v>
      </c>
    </row>
    <row r="3" spans="1:5" ht="15">
      <c r="A3" s="20">
        <v>1</v>
      </c>
      <c r="B3" s="21" t="s">
        <v>38</v>
      </c>
      <c r="C3" s="21">
        <v>89</v>
      </c>
      <c r="D3" s="21" t="s">
        <v>516</v>
      </c>
      <c r="E3" s="21" t="s">
        <v>517</v>
      </c>
    </row>
    <row r="4" spans="1:5" ht="15">
      <c r="A4" s="22">
        <v>2</v>
      </c>
      <c r="B4" s="23" t="s">
        <v>518</v>
      </c>
      <c r="C4" s="23">
        <v>39.83</v>
      </c>
      <c r="D4" s="23" t="s">
        <v>519</v>
      </c>
      <c r="E4" s="23" t="s">
        <v>517</v>
      </c>
    </row>
    <row r="5" spans="1:5" ht="15">
      <c r="A5" s="22">
        <v>3</v>
      </c>
      <c r="B5" s="23" t="s">
        <v>38</v>
      </c>
      <c r="C5" s="23">
        <v>75.87</v>
      </c>
      <c r="D5" s="23" t="s">
        <v>516</v>
      </c>
      <c r="E5" s="23" t="s">
        <v>517</v>
      </c>
    </row>
    <row r="6" spans="1:5" ht="15">
      <c r="A6" s="22">
        <v>4</v>
      </c>
      <c r="B6" s="23" t="s">
        <v>520</v>
      </c>
      <c r="C6" s="23">
        <v>22.57</v>
      </c>
      <c r="D6" s="23" t="s">
        <v>516</v>
      </c>
      <c r="E6" s="23"/>
    </row>
    <row r="7" spans="1:5" ht="15">
      <c r="A7" s="22">
        <v>5</v>
      </c>
      <c r="B7" s="23" t="s">
        <v>520</v>
      </c>
      <c r="C7" s="23">
        <v>43.13</v>
      </c>
      <c r="D7" s="23" t="s">
        <v>516</v>
      </c>
      <c r="E7" s="23"/>
    </row>
    <row r="8" spans="1:5" ht="15">
      <c r="A8" s="22">
        <v>6</v>
      </c>
      <c r="B8" s="23" t="s">
        <v>521</v>
      </c>
      <c r="C8" s="23">
        <v>16.3</v>
      </c>
      <c r="D8" s="23" t="s">
        <v>516</v>
      </c>
      <c r="E8" s="23" t="s">
        <v>517</v>
      </c>
    </row>
    <row r="9" spans="1:9" ht="15">
      <c r="A9" s="22">
        <v>7</v>
      </c>
      <c r="B9" s="23" t="s">
        <v>522</v>
      </c>
      <c r="C9" s="23">
        <v>6.53</v>
      </c>
      <c r="D9" s="23" t="s">
        <v>516</v>
      </c>
      <c r="E9" s="23" t="s">
        <v>517</v>
      </c>
      <c r="H9" s="31" t="s">
        <v>523</v>
      </c>
      <c r="I9" s="25"/>
    </row>
    <row r="10" spans="1:9" ht="15">
      <c r="A10" s="22">
        <v>8</v>
      </c>
      <c r="B10" s="23" t="s">
        <v>38</v>
      </c>
      <c r="C10" s="23">
        <v>54.38</v>
      </c>
      <c r="D10" s="23" t="s">
        <v>516</v>
      </c>
      <c r="E10" s="23" t="s">
        <v>517</v>
      </c>
      <c r="H10" s="31" t="s">
        <v>512</v>
      </c>
      <c r="I10" s="25" t="s">
        <v>524</v>
      </c>
    </row>
    <row r="11" spans="1:9" ht="15">
      <c r="A11" s="22">
        <v>9</v>
      </c>
      <c r="B11" s="23" t="s">
        <v>525</v>
      </c>
      <c r="C11" s="23">
        <v>5.78</v>
      </c>
      <c r="D11" s="23" t="s">
        <v>181</v>
      </c>
      <c r="E11" s="23" t="s">
        <v>517</v>
      </c>
      <c r="H11" s="24" t="s">
        <v>526</v>
      </c>
      <c r="I11" s="26">
        <v>15.63</v>
      </c>
    </row>
    <row r="12" spans="1:9" ht="15">
      <c r="A12" s="22">
        <v>10</v>
      </c>
      <c r="B12" s="23" t="s">
        <v>525</v>
      </c>
      <c r="C12" s="23">
        <v>4.3</v>
      </c>
      <c r="D12" s="23" t="s">
        <v>181</v>
      </c>
      <c r="E12" s="23" t="s">
        <v>517</v>
      </c>
      <c r="H12" s="27" t="s">
        <v>176</v>
      </c>
      <c r="I12" s="28">
        <v>5.47</v>
      </c>
    </row>
    <row r="13" spans="1:9" ht="15">
      <c r="A13" s="22">
        <v>11</v>
      </c>
      <c r="B13" s="23" t="s">
        <v>527</v>
      </c>
      <c r="C13" s="23">
        <v>10.05</v>
      </c>
      <c r="D13" s="23" t="s">
        <v>450</v>
      </c>
      <c r="E13" s="23" t="s">
        <v>517</v>
      </c>
      <c r="H13" s="27" t="s">
        <v>518</v>
      </c>
      <c r="I13" s="28">
        <v>39.83</v>
      </c>
    </row>
    <row r="14" spans="1:9" ht="15">
      <c r="A14" s="22" t="s">
        <v>528</v>
      </c>
      <c r="B14" s="23" t="s">
        <v>529</v>
      </c>
      <c r="C14" s="23">
        <v>4.06</v>
      </c>
      <c r="D14" s="23" t="s">
        <v>516</v>
      </c>
      <c r="E14" s="23" t="s">
        <v>517</v>
      </c>
      <c r="H14" s="27" t="s">
        <v>530</v>
      </c>
      <c r="I14" s="28">
        <v>15.3</v>
      </c>
    </row>
    <row r="15" spans="1:9" ht="15">
      <c r="A15" s="22">
        <v>12</v>
      </c>
      <c r="B15" s="23" t="s">
        <v>531</v>
      </c>
      <c r="C15" s="23">
        <v>5.36</v>
      </c>
      <c r="D15" s="23" t="s">
        <v>516</v>
      </c>
      <c r="E15" s="23" t="s">
        <v>517</v>
      </c>
      <c r="H15" s="27" t="s">
        <v>38</v>
      </c>
      <c r="I15" s="28">
        <v>237.31</v>
      </c>
    </row>
    <row r="16" spans="1:9" ht="15">
      <c r="A16" s="22">
        <v>13</v>
      </c>
      <c r="B16" s="23" t="s">
        <v>532</v>
      </c>
      <c r="C16" s="23">
        <v>6.26</v>
      </c>
      <c r="D16" s="23" t="s">
        <v>516</v>
      </c>
      <c r="E16" s="23" t="s">
        <v>517</v>
      </c>
      <c r="H16" s="27" t="s">
        <v>533</v>
      </c>
      <c r="I16" s="28">
        <v>51.45</v>
      </c>
    </row>
    <row r="17" spans="1:9" ht="15">
      <c r="A17" s="22">
        <v>14</v>
      </c>
      <c r="B17" s="23" t="s">
        <v>534</v>
      </c>
      <c r="C17" s="23">
        <v>12.65</v>
      </c>
      <c r="D17" s="23" t="s">
        <v>450</v>
      </c>
      <c r="E17" s="23" t="s">
        <v>517</v>
      </c>
      <c r="H17" s="27" t="s">
        <v>520</v>
      </c>
      <c r="I17" s="28">
        <v>606.16</v>
      </c>
    </row>
    <row r="18" spans="1:9" ht="15">
      <c r="A18" s="22" t="s">
        <v>535</v>
      </c>
      <c r="B18" s="23" t="s">
        <v>536</v>
      </c>
      <c r="C18" s="23">
        <v>4.07</v>
      </c>
      <c r="D18" s="23" t="s">
        <v>516</v>
      </c>
      <c r="E18" s="23" t="s">
        <v>517</v>
      </c>
      <c r="H18" s="27" t="s">
        <v>537</v>
      </c>
      <c r="I18" s="28">
        <v>14.2</v>
      </c>
    </row>
    <row r="19" spans="1:9" ht="15">
      <c r="A19" s="22">
        <v>15</v>
      </c>
      <c r="B19" s="23" t="s">
        <v>538</v>
      </c>
      <c r="C19" s="23">
        <v>15.65</v>
      </c>
      <c r="D19" s="23" t="s">
        <v>450</v>
      </c>
      <c r="E19" s="23" t="s">
        <v>517</v>
      </c>
      <c r="H19" s="27" t="s">
        <v>522</v>
      </c>
      <c r="I19" s="28">
        <v>6.53</v>
      </c>
    </row>
    <row r="20" spans="1:9" ht="15">
      <c r="A20" s="22">
        <v>16</v>
      </c>
      <c r="B20" s="23" t="s">
        <v>526</v>
      </c>
      <c r="C20" s="23">
        <v>15.63</v>
      </c>
      <c r="D20" s="23" t="s">
        <v>516</v>
      </c>
      <c r="E20" s="23" t="s">
        <v>517</v>
      </c>
      <c r="H20" s="27" t="s">
        <v>538</v>
      </c>
      <c r="I20" s="28">
        <v>15.65</v>
      </c>
    </row>
    <row r="21" spans="1:9" ht="15">
      <c r="A21" s="22">
        <v>17</v>
      </c>
      <c r="B21" s="23" t="s">
        <v>108</v>
      </c>
      <c r="C21" s="23">
        <v>49.73</v>
      </c>
      <c r="D21" s="23" t="s">
        <v>516</v>
      </c>
      <c r="E21" s="23" t="s">
        <v>517</v>
      </c>
      <c r="H21" s="27" t="s">
        <v>35</v>
      </c>
      <c r="I21" s="28">
        <v>29.94</v>
      </c>
    </row>
    <row r="22" spans="1:9" ht="15">
      <c r="A22" s="22">
        <v>18</v>
      </c>
      <c r="B22" s="23" t="s">
        <v>533</v>
      </c>
      <c r="C22" s="23">
        <v>16.03</v>
      </c>
      <c r="D22" s="23" t="s">
        <v>450</v>
      </c>
      <c r="E22" s="23" t="s">
        <v>517</v>
      </c>
      <c r="H22" s="27" t="s">
        <v>539</v>
      </c>
      <c r="I22" s="28">
        <v>2.74</v>
      </c>
    </row>
    <row r="23" spans="1:9" ht="15">
      <c r="A23" s="22">
        <v>19</v>
      </c>
      <c r="B23" s="23" t="s">
        <v>533</v>
      </c>
      <c r="C23" s="23">
        <v>16.12</v>
      </c>
      <c r="D23" s="23" t="s">
        <v>450</v>
      </c>
      <c r="E23" s="23" t="s">
        <v>517</v>
      </c>
      <c r="H23" s="27" t="s">
        <v>540</v>
      </c>
      <c r="I23" s="28">
        <v>63.050000000000004</v>
      </c>
    </row>
    <row r="24" spans="1:9" ht="15">
      <c r="A24" s="22">
        <v>20</v>
      </c>
      <c r="B24" s="23" t="s">
        <v>541</v>
      </c>
      <c r="C24" s="23">
        <v>33.13</v>
      </c>
      <c r="D24" s="23" t="s">
        <v>450</v>
      </c>
      <c r="E24" s="23" t="s">
        <v>517</v>
      </c>
      <c r="H24" s="27" t="s">
        <v>521</v>
      </c>
      <c r="I24" s="28">
        <v>16.3</v>
      </c>
    </row>
    <row r="25" spans="1:9" ht="15">
      <c r="A25" s="22">
        <v>21</v>
      </c>
      <c r="B25" s="23" t="s">
        <v>35</v>
      </c>
      <c r="C25" s="23">
        <v>15.35</v>
      </c>
      <c r="D25" s="23" t="s">
        <v>516</v>
      </c>
      <c r="E25" s="23" t="s">
        <v>517</v>
      </c>
      <c r="H25" s="27" t="s">
        <v>542</v>
      </c>
      <c r="I25" s="28">
        <v>23.53</v>
      </c>
    </row>
    <row r="26" spans="1:9" ht="15">
      <c r="A26" s="22">
        <v>22</v>
      </c>
      <c r="B26" s="23" t="s">
        <v>38</v>
      </c>
      <c r="C26" s="23">
        <v>7.93</v>
      </c>
      <c r="D26" s="23" t="s">
        <v>516</v>
      </c>
      <c r="E26" s="23" t="s">
        <v>517</v>
      </c>
      <c r="H26" s="27" t="s">
        <v>527</v>
      </c>
      <c r="I26" s="28">
        <v>10.05</v>
      </c>
    </row>
    <row r="27" spans="1:9" ht="15">
      <c r="A27" s="22" t="s">
        <v>543</v>
      </c>
      <c r="B27" s="23" t="s">
        <v>544</v>
      </c>
      <c r="C27" s="23">
        <v>9.51</v>
      </c>
      <c r="D27" s="23" t="s">
        <v>516</v>
      </c>
      <c r="E27" s="23" t="s">
        <v>517</v>
      </c>
      <c r="H27" s="27" t="s">
        <v>534</v>
      </c>
      <c r="I27" s="28">
        <v>12.65</v>
      </c>
    </row>
    <row r="28" spans="1:9" ht="15">
      <c r="A28" s="22">
        <v>23</v>
      </c>
      <c r="B28" s="23" t="s">
        <v>520</v>
      </c>
      <c r="C28" s="23">
        <v>50.19</v>
      </c>
      <c r="D28" s="23" t="s">
        <v>516</v>
      </c>
      <c r="E28" s="23" t="s">
        <v>517</v>
      </c>
      <c r="H28" s="27" t="s">
        <v>108</v>
      </c>
      <c r="I28" s="28">
        <v>49.73</v>
      </c>
    </row>
    <row r="29" spans="1:9" ht="15">
      <c r="A29" s="22">
        <v>24</v>
      </c>
      <c r="B29" s="23" t="s">
        <v>520</v>
      </c>
      <c r="C29" s="23">
        <v>38.05</v>
      </c>
      <c r="D29" s="23" t="s">
        <v>516</v>
      </c>
      <c r="E29" s="23" t="s">
        <v>517</v>
      </c>
      <c r="H29" s="27" t="s">
        <v>544</v>
      </c>
      <c r="I29" s="28">
        <v>9.51</v>
      </c>
    </row>
    <row r="30" spans="1:9" ht="15">
      <c r="A30" s="22" t="s">
        <v>545</v>
      </c>
      <c r="B30" s="23" t="s">
        <v>520</v>
      </c>
      <c r="C30" s="23">
        <v>10.7</v>
      </c>
      <c r="D30" s="23" t="s">
        <v>516</v>
      </c>
      <c r="E30" s="23" t="s">
        <v>517</v>
      </c>
      <c r="H30" s="27" t="s">
        <v>529</v>
      </c>
      <c r="I30" s="28">
        <v>4.06</v>
      </c>
    </row>
    <row r="31" spans="1:9" ht="15">
      <c r="A31" s="22">
        <v>25</v>
      </c>
      <c r="B31" s="23" t="s">
        <v>540</v>
      </c>
      <c r="C31" s="23">
        <v>12.74</v>
      </c>
      <c r="D31" s="23" t="s">
        <v>516</v>
      </c>
      <c r="E31" s="23" t="s">
        <v>517</v>
      </c>
      <c r="H31" s="27" t="s">
        <v>536</v>
      </c>
      <c r="I31" s="28">
        <v>4.07</v>
      </c>
    </row>
    <row r="32" spans="1:9" ht="15">
      <c r="A32" s="22">
        <v>26</v>
      </c>
      <c r="B32" s="23" t="s">
        <v>520</v>
      </c>
      <c r="C32" s="23">
        <v>11.96</v>
      </c>
      <c r="D32" s="23" t="s">
        <v>516</v>
      </c>
      <c r="E32" s="23" t="s">
        <v>517</v>
      </c>
      <c r="H32" s="27" t="s">
        <v>525</v>
      </c>
      <c r="I32" s="28">
        <v>10.08</v>
      </c>
    </row>
    <row r="33" spans="1:9" ht="15">
      <c r="A33" s="22">
        <v>27</v>
      </c>
      <c r="B33" s="23" t="s">
        <v>520</v>
      </c>
      <c r="C33" s="23">
        <v>6.32</v>
      </c>
      <c r="D33" s="23" t="s">
        <v>516</v>
      </c>
      <c r="E33" s="23" t="s">
        <v>517</v>
      </c>
      <c r="H33" s="27" t="s">
        <v>546</v>
      </c>
      <c r="I33" s="28">
        <v>2.28</v>
      </c>
    </row>
    <row r="34" spans="1:9" ht="15">
      <c r="A34" s="22" t="s">
        <v>547</v>
      </c>
      <c r="B34" s="23" t="s">
        <v>530</v>
      </c>
      <c r="C34" s="23">
        <v>5.09</v>
      </c>
      <c r="D34" s="23" t="s">
        <v>516</v>
      </c>
      <c r="E34" s="23" t="s">
        <v>517</v>
      </c>
      <c r="H34" s="27" t="s">
        <v>531</v>
      </c>
      <c r="I34" s="28">
        <v>5.36</v>
      </c>
    </row>
    <row r="35" spans="1:9" ht="15">
      <c r="A35" s="22">
        <v>28</v>
      </c>
      <c r="B35" s="23" t="s">
        <v>530</v>
      </c>
      <c r="C35" s="23">
        <v>10.21</v>
      </c>
      <c r="D35" s="23" t="s">
        <v>516</v>
      </c>
      <c r="E35" s="23" t="s">
        <v>517</v>
      </c>
      <c r="H35" s="27" t="s">
        <v>532</v>
      </c>
      <c r="I35" s="28">
        <v>6.26</v>
      </c>
    </row>
    <row r="36" spans="1:9" ht="15">
      <c r="A36" s="22">
        <v>29</v>
      </c>
      <c r="B36" s="23" t="s">
        <v>520</v>
      </c>
      <c r="C36" s="23">
        <v>32.52</v>
      </c>
      <c r="D36" s="23" t="s">
        <v>516</v>
      </c>
      <c r="E36" s="23" t="s">
        <v>517</v>
      </c>
      <c r="H36" s="27" t="s">
        <v>100</v>
      </c>
      <c r="I36" s="28">
        <v>7.25</v>
      </c>
    </row>
    <row r="37" spans="1:9" ht="15">
      <c r="A37" s="22">
        <v>30</v>
      </c>
      <c r="B37" s="23" t="s">
        <v>520</v>
      </c>
      <c r="C37" s="23">
        <v>6.5</v>
      </c>
      <c r="D37" s="23" t="s">
        <v>516</v>
      </c>
      <c r="E37" s="23" t="s">
        <v>517</v>
      </c>
      <c r="H37" s="27" t="s">
        <v>94</v>
      </c>
      <c r="I37" s="28">
        <v>5.45</v>
      </c>
    </row>
    <row r="38" spans="1:9" ht="15">
      <c r="A38" s="22" t="s">
        <v>548</v>
      </c>
      <c r="B38" s="23" t="s">
        <v>520</v>
      </c>
      <c r="C38" s="23">
        <v>9.44</v>
      </c>
      <c r="D38" s="23" t="s">
        <v>516</v>
      </c>
      <c r="E38" s="23" t="s">
        <v>517</v>
      </c>
      <c r="H38" s="27" t="s">
        <v>541</v>
      </c>
      <c r="I38" s="28">
        <v>33.13</v>
      </c>
    </row>
    <row r="39" spans="1:9" ht="15">
      <c r="A39" s="22">
        <v>31</v>
      </c>
      <c r="B39" s="23" t="s">
        <v>176</v>
      </c>
      <c r="C39" s="23">
        <v>5.47</v>
      </c>
      <c r="D39" s="23" t="s">
        <v>450</v>
      </c>
      <c r="E39" s="23" t="s">
        <v>517</v>
      </c>
      <c r="H39" s="29" t="s">
        <v>507</v>
      </c>
      <c r="I39" s="30">
        <v>1302.9699999999998</v>
      </c>
    </row>
    <row r="40" spans="1:5" ht="15">
      <c r="A40" s="22" t="s">
        <v>549</v>
      </c>
      <c r="B40" s="23" t="s">
        <v>533</v>
      </c>
      <c r="C40" s="23">
        <v>19.3</v>
      </c>
      <c r="D40" s="23" t="s">
        <v>450</v>
      </c>
      <c r="E40" s="23" t="s">
        <v>517</v>
      </c>
    </row>
    <row r="41" spans="1:5" ht="15">
      <c r="A41" s="22">
        <v>32</v>
      </c>
      <c r="B41" s="23" t="s">
        <v>539</v>
      </c>
      <c r="C41" s="23">
        <v>2.74</v>
      </c>
      <c r="D41" s="23" t="s">
        <v>516</v>
      </c>
      <c r="E41" s="23" t="s">
        <v>517</v>
      </c>
    </row>
    <row r="42" spans="1:5" ht="15">
      <c r="A42" s="22">
        <v>33</v>
      </c>
      <c r="B42" s="23" t="s">
        <v>546</v>
      </c>
      <c r="C42" s="23">
        <v>2.28</v>
      </c>
      <c r="D42" s="23" t="s">
        <v>516</v>
      </c>
      <c r="E42" s="23" t="s">
        <v>517</v>
      </c>
    </row>
    <row r="43" spans="1:5" ht="15">
      <c r="A43" s="22">
        <v>34</v>
      </c>
      <c r="B43" s="23" t="s">
        <v>540</v>
      </c>
      <c r="C43" s="23">
        <v>50.31</v>
      </c>
      <c r="D43" s="23" t="s">
        <v>519</v>
      </c>
      <c r="E43" s="23" t="s">
        <v>517</v>
      </c>
    </row>
    <row r="44" spans="1:5" ht="15">
      <c r="A44" s="22">
        <v>35</v>
      </c>
      <c r="B44" s="23" t="s">
        <v>537</v>
      </c>
      <c r="C44" s="23">
        <v>14.2</v>
      </c>
      <c r="D44" s="23" t="s">
        <v>519</v>
      </c>
      <c r="E44" s="23" t="s">
        <v>517</v>
      </c>
    </row>
    <row r="45" spans="1:5" ht="15">
      <c r="A45" s="22">
        <v>36</v>
      </c>
      <c r="B45" s="23" t="s">
        <v>520</v>
      </c>
      <c r="C45" s="23">
        <v>33.87</v>
      </c>
      <c r="D45" s="23" t="s">
        <v>450</v>
      </c>
      <c r="E45" s="23" t="s">
        <v>517</v>
      </c>
    </row>
    <row r="46" spans="1:5" ht="15">
      <c r="A46" s="22">
        <v>37</v>
      </c>
      <c r="B46" s="23" t="s">
        <v>520</v>
      </c>
      <c r="C46" s="23">
        <v>16.33</v>
      </c>
      <c r="D46" s="23" t="s">
        <v>450</v>
      </c>
      <c r="E46" s="23" t="s">
        <v>517</v>
      </c>
    </row>
    <row r="47" spans="1:5" ht="15">
      <c r="A47" s="22">
        <v>38</v>
      </c>
      <c r="B47" s="23" t="s">
        <v>520</v>
      </c>
      <c r="C47" s="23">
        <v>14.6</v>
      </c>
      <c r="D47" s="23" t="s">
        <v>516</v>
      </c>
      <c r="E47" s="23" t="s">
        <v>517</v>
      </c>
    </row>
    <row r="48" spans="1:5" ht="15">
      <c r="A48" s="22">
        <v>39</v>
      </c>
      <c r="B48" s="23" t="s">
        <v>520</v>
      </c>
      <c r="C48" s="23">
        <v>32.42</v>
      </c>
      <c r="D48" s="23" t="s">
        <v>516</v>
      </c>
      <c r="E48" s="23" t="s">
        <v>517</v>
      </c>
    </row>
    <row r="49" spans="1:5" ht="15">
      <c r="A49" s="22">
        <v>40</v>
      </c>
      <c r="B49" s="23" t="s">
        <v>520</v>
      </c>
      <c r="C49" s="23">
        <v>16.28</v>
      </c>
      <c r="D49" s="23" t="s">
        <v>516</v>
      </c>
      <c r="E49" s="23" t="s">
        <v>517</v>
      </c>
    </row>
    <row r="50" spans="1:5" ht="15">
      <c r="A50" s="22">
        <v>41</v>
      </c>
      <c r="B50" s="23" t="s">
        <v>520</v>
      </c>
      <c r="C50" s="23">
        <v>12.71</v>
      </c>
      <c r="D50" s="23" t="s">
        <v>516</v>
      </c>
      <c r="E50" s="23" t="s">
        <v>517</v>
      </c>
    </row>
    <row r="51" spans="1:5" ht="15">
      <c r="A51" s="22">
        <v>42</v>
      </c>
      <c r="B51" s="23" t="s">
        <v>520</v>
      </c>
      <c r="C51" s="23">
        <v>22.96</v>
      </c>
      <c r="D51" s="23" t="s">
        <v>516</v>
      </c>
      <c r="E51" s="23" t="s">
        <v>517</v>
      </c>
    </row>
    <row r="52" spans="1:5" ht="15">
      <c r="A52" s="22">
        <v>43</v>
      </c>
      <c r="B52" s="23" t="s">
        <v>520</v>
      </c>
      <c r="C52" s="23">
        <v>33.45</v>
      </c>
      <c r="D52" s="23" t="s">
        <v>516</v>
      </c>
      <c r="E52" s="23" t="s">
        <v>517</v>
      </c>
    </row>
    <row r="53" spans="1:5" ht="15">
      <c r="A53" s="22">
        <v>44</v>
      </c>
      <c r="B53" s="23" t="s">
        <v>38</v>
      </c>
      <c r="C53" s="23">
        <v>10.13</v>
      </c>
      <c r="D53" s="23" t="s">
        <v>516</v>
      </c>
      <c r="E53" s="23" t="s">
        <v>517</v>
      </c>
    </row>
    <row r="54" spans="1:5" ht="15">
      <c r="A54" s="22">
        <v>45</v>
      </c>
      <c r="B54" s="23" t="s">
        <v>35</v>
      </c>
      <c r="C54" s="23">
        <v>8.97</v>
      </c>
      <c r="D54" s="23" t="s">
        <v>516</v>
      </c>
      <c r="E54" s="23" t="s">
        <v>517</v>
      </c>
    </row>
    <row r="55" spans="1:5" ht="15">
      <c r="A55" s="22">
        <v>46</v>
      </c>
      <c r="B55" s="23" t="s">
        <v>520</v>
      </c>
      <c r="C55" s="23">
        <v>31.78</v>
      </c>
      <c r="D55" s="23" t="s">
        <v>516</v>
      </c>
      <c r="E55" s="23" t="s">
        <v>517</v>
      </c>
    </row>
    <row r="56" spans="1:5" ht="15">
      <c r="A56" s="22">
        <v>47</v>
      </c>
      <c r="B56" s="23" t="s">
        <v>520</v>
      </c>
      <c r="C56" s="23">
        <v>15.29</v>
      </c>
      <c r="D56" s="23" t="s">
        <v>516</v>
      </c>
      <c r="E56" s="23" t="s">
        <v>517</v>
      </c>
    </row>
    <row r="57" spans="1:5" ht="15">
      <c r="A57" s="22">
        <v>48</v>
      </c>
      <c r="B57" s="23" t="s">
        <v>520</v>
      </c>
      <c r="C57" s="23">
        <v>15.66</v>
      </c>
      <c r="D57" s="23" t="s">
        <v>516</v>
      </c>
      <c r="E57" s="23" t="s">
        <v>517</v>
      </c>
    </row>
    <row r="58" spans="1:5" ht="15">
      <c r="A58" s="22">
        <v>49</v>
      </c>
      <c r="B58" s="23" t="s">
        <v>520</v>
      </c>
      <c r="C58" s="23">
        <v>32.23</v>
      </c>
      <c r="D58" s="23" t="s">
        <v>450</v>
      </c>
      <c r="E58" s="23" t="s">
        <v>517</v>
      </c>
    </row>
    <row r="59" spans="1:5" ht="15">
      <c r="A59" s="22">
        <v>50</v>
      </c>
      <c r="B59" s="23" t="s">
        <v>520</v>
      </c>
      <c r="C59" s="23">
        <v>14.85</v>
      </c>
      <c r="D59" s="23" t="s">
        <v>450</v>
      </c>
      <c r="E59" s="23" t="s">
        <v>517</v>
      </c>
    </row>
    <row r="60" spans="1:5" ht="15">
      <c r="A60" s="22">
        <v>51</v>
      </c>
      <c r="B60" s="23" t="s">
        <v>520</v>
      </c>
      <c r="C60" s="23">
        <v>31.78</v>
      </c>
      <c r="D60" s="23" t="s">
        <v>450</v>
      </c>
      <c r="E60" s="23" t="s">
        <v>517</v>
      </c>
    </row>
    <row r="61" spans="1:5" ht="15">
      <c r="A61" s="22">
        <v>52</v>
      </c>
      <c r="B61" s="23" t="s">
        <v>520</v>
      </c>
      <c r="C61" s="23">
        <v>16.39</v>
      </c>
      <c r="D61" s="23" t="s">
        <v>450</v>
      </c>
      <c r="E61" s="23" t="s">
        <v>517</v>
      </c>
    </row>
    <row r="62" spans="1:5" ht="15">
      <c r="A62" s="22">
        <v>53</v>
      </c>
      <c r="B62" s="23" t="s">
        <v>520</v>
      </c>
      <c r="C62" s="23">
        <v>34.18</v>
      </c>
      <c r="D62" s="23" t="s">
        <v>516</v>
      </c>
      <c r="E62" s="23" t="s">
        <v>517</v>
      </c>
    </row>
    <row r="63" spans="1:5" ht="15">
      <c r="A63" s="22">
        <v>54</v>
      </c>
      <c r="B63" s="23" t="s">
        <v>542</v>
      </c>
      <c r="C63" s="23">
        <v>23.53</v>
      </c>
      <c r="D63" s="23" t="s">
        <v>516</v>
      </c>
      <c r="E63" s="23" t="s">
        <v>517</v>
      </c>
    </row>
    <row r="64" spans="1:5" ht="15">
      <c r="A64" s="22">
        <v>55</v>
      </c>
      <c r="B64" s="23" t="s">
        <v>94</v>
      </c>
      <c r="C64" s="23">
        <v>5.45</v>
      </c>
      <c r="D64" s="23" t="s">
        <v>516</v>
      </c>
      <c r="E64" s="23" t="s">
        <v>517</v>
      </c>
    </row>
    <row r="65" spans="1:5" ht="15">
      <c r="A65" s="22">
        <v>56</v>
      </c>
      <c r="B65" s="23" t="s">
        <v>100</v>
      </c>
      <c r="C65" s="23">
        <v>7.25</v>
      </c>
      <c r="D65" s="23" t="s">
        <v>516</v>
      </c>
      <c r="E65" s="23" t="s">
        <v>517</v>
      </c>
    </row>
    <row r="66" spans="1:5" ht="15">
      <c r="A66" s="22">
        <v>57</v>
      </c>
      <c r="B66" s="23" t="s">
        <v>35</v>
      </c>
      <c r="C66" s="23">
        <v>5.62</v>
      </c>
      <c r="D66" s="23" t="s">
        <v>516</v>
      </c>
      <c r="E66" s="23" t="s">
        <v>517</v>
      </c>
    </row>
  </sheetData>
  <sheetProtection algorithmName="SHA-512" hashValue="FRL4afgfpgFb4ENReupWpRtBxQNQ1VPKffUXJ7tqk73aD2A20O/+H7fIDCA50E0UOxFAK3tT/+TRvCdY57zryA==" saltValue="Ed6ckWLzLNPztAX2xmdDpQ==" spinCount="100000" sheet="1" objects="1" scenarios="1"/>
  <mergeCells count="1">
    <mergeCell ref="A1:E1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K71"/>
  <sheetViews>
    <sheetView workbookViewId="0" topLeftCell="A1">
      <selection activeCell="K10" sqref="K10:K31"/>
    </sheetView>
  </sheetViews>
  <sheetFormatPr defaultColWidth="9.140625" defaultRowHeight="15"/>
  <cols>
    <col min="1" max="1" width="11.28125" style="77" bestFit="1" customWidth="1"/>
    <col min="2" max="2" width="11.421875" style="77" bestFit="1" customWidth="1"/>
    <col min="3" max="3" width="19.7109375" style="35" bestFit="1" customWidth="1"/>
    <col min="4" max="4" width="30.8515625" style="35" customWidth="1"/>
    <col min="5" max="5" width="11.57421875" style="78" bestFit="1" customWidth="1"/>
    <col min="6" max="6" width="15.140625" style="0" bestFit="1" customWidth="1"/>
    <col min="7" max="7" width="17.421875" style="35" bestFit="1" customWidth="1"/>
    <col min="10" max="10" width="19.00390625" style="0" bestFit="1" customWidth="1"/>
    <col min="11" max="11" width="8.00390625" style="0" bestFit="1" customWidth="1"/>
    <col min="257" max="257" width="11.28125" style="0" bestFit="1" customWidth="1"/>
    <col min="258" max="258" width="11.421875" style="0" bestFit="1" customWidth="1"/>
    <col min="259" max="259" width="19.7109375" style="0" bestFit="1" customWidth="1"/>
    <col min="260" max="260" width="30.8515625" style="0" customWidth="1"/>
    <col min="261" max="261" width="11.57421875" style="0" bestFit="1" customWidth="1"/>
    <col min="262" max="262" width="15.140625" style="0" bestFit="1" customWidth="1"/>
    <col min="263" max="263" width="17.421875" style="0" bestFit="1" customWidth="1"/>
    <col min="266" max="266" width="19.00390625" style="0" bestFit="1" customWidth="1"/>
    <col min="267" max="267" width="8.00390625" style="0" bestFit="1" customWidth="1"/>
    <col min="513" max="513" width="11.28125" style="0" bestFit="1" customWidth="1"/>
    <col min="514" max="514" width="11.421875" style="0" bestFit="1" customWidth="1"/>
    <col min="515" max="515" width="19.7109375" style="0" bestFit="1" customWidth="1"/>
    <col min="516" max="516" width="30.8515625" style="0" customWidth="1"/>
    <col min="517" max="517" width="11.57421875" style="0" bestFit="1" customWidth="1"/>
    <col min="518" max="518" width="15.140625" style="0" bestFit="1" customWidth="1"/>
    <col min="519" max="519" width="17.421875" style="0" bestFit="1" customWidth="1"/>
    <col min="522" max="522" width="19.00390625" style="0" bestFit="1" customWidth="1"/>
    <col min="523" max="523" width="8.00390625" style="0" bestFit="1" customWidth="1"/>
    <col min="769" max="769" width="11.28125" style="0" bestFit="1" customWidth="1"/>
    <col min="770" max="770" width="11.421875" style="0" bestFit="1" customWidth="1"/>
    <col min="771" max="771" width="19.7109375" style="0" bestFit="1" customWidth="1"/>
    <col min="772" max="772" width="30.8515625" style="0" customWidth="1"/>
    <col min="773" max="773" width="11.57421875" style="0" bestFit="1" customWidth="1"/>
    <col min="774" max="774" width="15.140625" style="0" bestFit="1" customWidth="1"/>
    <col min="775" max="775" width="17.421875" style="0" bestFit="1" customWidth="1"/>
    <col min="778" max="778" width="19.00390625" style="0" bestFit="1" customWidth="1"/>
    <col min="779" max="779" width="8.00390625" style="0" bestFit="1" customWidth="1"/>
    <col min="1025" max="1025" width="11.28125" style="0" bestFit="1" customWidth="1"/>
    <col min="1026" max="1026" width="11.421875" style="0" bestFit="1" customWidth="1"/>
    <col min="1027" max="1027" width="19.7109375" style="0" bestFit="1" customWidth="1"/>
    <col min="1028" max="1028" width="30.8515625" style="0" customWidth="1"/>
    <col min="1029" max="1029" width="11.57421875" style="0" bestFit="1" customWidth="1"/>
    <col min="1030" max="1030" width="15.140625" style="0" bestFit="1" customWidth="1"/>
    <col min="1031" max="1031" width="17.421875" style="0" bestFit="1" customWidth="1"/>
    <col min="1034" max="1034" width="19.00390625" style="0" bestFit="1" customWidth="1"/>
    <col min="1035" max="1035" width="8.00390625" style="0" bestFit="1" customWidth="1"/>
    <col min="1281" max="1281" width="11.28125" style="0" bestFit="1" customWidth="1"/>
    <col min="1282" max="1282" width="11.421875" style="0" bestFit="1" customWidth="1"/>
    <col min="1283" max="1283" width="19.7109375" style="0" bestFit="1" customWidth="1"/>
    <col min="1284" max="1284" width="30.8515625" style="0" customWidth="1"/>
    <col min="1285" max="1285" width="11.57421875" style="0" bestFit="1" customWidth="1"/>
    <col min="1286" max="1286" width="15.140625" style="0" bestFit="1" customWidth="1"/>
    <col min="1287" max="1287" width="17.421875" style="0" bestFit="1" customWidth="1"/>
    <col min="1290" max="1290" width="19.00390625" style="0" bestFit="1" customWidth="1"/>
    <col min="1291" max="1291" width="8.00390625" style="0" bestFit="1" customWidth="1"/>
    <col min="1537" max="1537" width="11.28125" style="0" bestFit="1" customWidth="1"/>
    <col min="1538" max="1538" width="11.421875" style="0" bestFit="1" customWidth="1"/>
    <col min="1539" max="1539" width="19.7109375" style="0" bestFit="1" customWidth="1"/>
    <col min="1540" max="1540" width="30.8515625" style="0" customWidth="1"/>
    <col min="1541" max="1541" width="11.57421875" style="0" bestFit="1" customWidth="1"/>
    <col min="1542" max="1542" width="15.140625" style="0" bestFit="1" customWidth="1"/>
    <col min="1543" max="1543" width="17.421875" style="0" bestFit="1" customWidth="1"/>
    <col min="1546" max="1546" width="19.00390625" style="0" bestFit="1" customWidth="1"/>
    <col min="1547" max="1547" width="8.00390625" style="0" bestFit="1" customWidth="1"/>
    <col min="1793" max="1793" width="11.28125" style="0" bestFit="1" customWidth="1"/>
    <col min="1794" max="1794" width="11.421875" style="0" bestFit="1" customWidth="1"/>
    <col min="1795" max="1795" width="19.7109375" style="0" bestFit="1" customWidth="1"/>
    <col min="1796" max="1796" width="30.8515625" style="0" customWidth="1"/>
    <col min="1797" max="1797" width="11.57421875" style="0" bestFit="1" customWidth="1"/>
    <col min="1798" max="1798" width="15.140625" style="0" bestFit="1" customWidth="1"/>
    <col min="1799" max="1799" width="17.421875" style="0" bestFit="1" customWidth="1"/>
    <col min="1802" max="1802" width="19.00390625" style="0" bestFit="1" customWidth="1"/>
    <col min="1803" max="1803" width="8.00390625" style="0" bestFit="1" customWidth="1"/>
    <col min="2049" max="2049" width="11.28125" style="0" bestFit="1" customWidth="1"/>
    <col min="2050" max="2050" width="11.421875" style="0" bestFit="1" customWidth="1"/>
    <col min="2051" max="2051" width="19.7109375" style="0" bestFit="1" customWidth="1"/>
    <col min="2052" max="2052" width="30.8515625" style="0" customWidth="1"/>
    <col min="2053" max="2053" width="11.57421875" style="0" bestFit="1" customWidth="1"/>
    <col min="2054" max="2054" width="15.140625" style="0" bestFit="1" customWidth="1"/>
    <col min="2055" max="2055" width="17.421875" style="0" bestFit="1" customWidth="1"/>
    <col min="2058" max="2058" width="19.00390625" style="0" bestFit="1" customWidth="1"/>
    <col min="2059" max="2059" width="8.00390625" style="0" bestFit="1" customWidth="1"/>
    <col min="2305" max="2305" width="11.28125" style="0" bestFit="1" customWidth="1"/>
    <col min="2306" max="2306" width="11.421875" style="0" bestFit="1" customWidth="1"/>
    <col min="2307" max="2307" width="19.7109375" style="0" bestFit="1" customWidth="1"/>
    <col min="2308" max="2308" width="30.8515625" style="0" customWidth="1"/>
    <col min="2309" max="2309" width="11.57421875" style="0" bestFit="1" customWidth="1"/>
    <col min="2310" max="2310" width="15.140625" style="0" bestFit="1" customWidth="1"/>
    <col min="2311" max="2311" width="17.421875" style="0" bestFit="1" customWidth="1"/>
    <col min="2314" max="2314" width="19.00390625" style="0" bestFit="1" customWidth="1"/>
    <col min="2315" max="2315" width="8.00390625" style="0" bestFit="1" customWidth="1"/>
    <col min="2561" max="2561" width="11.28125" style="0" bestFit="1" customWidth="1"/>
    <col min="2562" max="2562" width="11.421875" style="0" bestFit="1" customWidth="1"/>
    <col min="2563" max="2563" width="19.7109375" style="0" bestFit="1" customWidth="1"/>
    <col min="2564" max="2564" width="30.8515625" style="0" customWidth="1"/>
    <col min="2565" max="2565" width="11.57421875" style="0" bestFit="1" customWidth="1"/>
    <col min="2566" max="2566" width="15.140625" style="0" bestFit="1" customWidth="1"/>
    <col min="2567" max="2567" width="17.421875" style="0" bestFit="1" customWidth="1"/>
    <col min="2570" max="2570" width="19.00390625" style="0" bestFit="1" customWidth="1"/>
    <col min="2571" max="2571" width="8.00390625" style="0" bestFit="1" customWidth="1"/>
    <col min="2817" max="2817" width="11.28125" style="0" bestFit="1" customWidth="1"/>
    <col min="2818" max="2818" width="11.421875" style="0" bestFit="1" customWidth="1"/>
    <col min="2819" max="2819" width="19.7109375" style="0" bestFit="1" customWidth="1"/>
    <col min="2820" max="2820" width="30.8515625" style="0" customWidth="1"/>
    <col min="2821" max="2821" width="11.57421875" style="0" bestFit="1" customWidth="1"/>
    <col min="2822" max="2822" width="15.140625" style="0" bestFit="1" customWidth="1"/>
    <col min="2823" max="2823" width="17.421875" style="0" bestFit="1" customWidth="1"/>
    <col min="2826" max="2826" width="19.00390625" style="0" bestFit="1" customWidth="1"/>
    <col min="2827" max="2827" width="8.00390625" style="0" bestFit="1" customWidth="1"/>
    <col min="3073" max="3073" width="11.28125" style="0" bestFit="1" customWidth="1"/>
    <col min="3074" max="3074" width="11.421875" style="0" bestFit="1" customWidth="1"/>
    <col min="3075" max="3075" width="19.7109375" style="0" bestFit="1" customWidth="1"/>
    <col min="3076" max="3076" width="30.8515625" style="0" customWidth="1"/>
    <col min="3077" max="3077" width="11.57421875" style="0" bestFit="1" customWidth="1"/>
    <col min="3078" max="3078" width="15.140625" style="0" bestFit="1" customWidth="1"/>
    <col min="3079" max="3079" width="17.421875" style="0" bestFit="1" customWidth="1"/>
    <col min="3082" max="3082" width="19.00390625" style="0" bestFit="1" customWidth="1"/>
    <col min="3083" max="3083" width="8.00390625" style="0" bestFit="1" customWidth="1"/>
    <col min="3329" max="3329" width="11.28125" style="0" bestFit="1" customWidth="1"/>
    <col min="3330" max="3330" width="11.421875" style="0" bestFit="1" customWidth="1"/>
    <col min="3331" max="3331" width="19.7109375" style="0" bestFit="1" customWidth="1"/>
    <col min="3332" max="3332" width="30.8515625" style="0" customWidth="1"/>
    <col min="3333" max="3333" width="11.57421875" style="0" bestFit="1" customWidth="1"/>
    <col min="3334" max="3334" width="15.140625" style="0" bestFit="1" customWidth="1"/>
    <col min="3335" max="3335" width="17.421875" style="0" bestFit="1" customWidth="1"/>
    <col min="3338" max="3338" width="19.00390625" style="0" bestFit="1" customWidth="1"/>
    <col min="3339" max="3339" width="8.00390625" style="0" bestFit="1" customWidth="1"/>
    <col min="3585" max="3585" width="11.28125" style="0" bestFit="1" customWidth="1"/>
    <col min="3586" max="3586" width="11.421875" style="0" bestFit="1" customWidth="1"/>
    <col min="3587" max="3587" width="19.7109375" style="0" bestFit="1" customWidth="1"/>
    <col min="3588" max="3588" width="30.8515625" style="0" customWidth="1"/>
    <col min="3589" max="3589" width="11.57421875" style="0" bestFit="1" customWidth="1"/>
    <col min="3590" max="3590" width="15.140625" style="0" bestFit="1" customWidth="1"/>
    <col min="3591" max="3591" width="17.421875" style="0" bestFit="1" customWidth="1"/>
    <col min="3594" max="3594" width="19.00390625" style="0" bestFit="1" customWidth="1"/>
    <col min="3595" max="3595" width="8.00390625" style="0" bestFit="1" customWidth="1"/>
    <col min="3841" max="3841" width="11.28125" style="0" bestFit="1" customWidth="1"/>
    <col min="3842" max="3842" width="11.421875" style="0" bestFit="1" customWidth="1"/>
    <col min="3843" max="3843" width="19.7109375" style="0" bestFit="1" customWidth="1"/>
    <col min="3844" max="3844" width="30.8515625" style="0" customWidth="1"/>
    <col min="3845" max="3845" width="11.57421875" style="0" bestFit="1" customWidth="1"/>
    <col min="3846" max="3846" width="15.140625" style="0" bestFit="1" customWidth="1"/>
    <col min="3847" max="3847" width="17.421875" style="0" bestFit="1" customWidth="1"/>
    <col min="3850" max="3850" width="19.00390625" style="0" bestFit="1" customWidth="1"/>
    <col min="3851" max="3851" width="8.00390625" style="0" bestFit="1" customWidth="1"/>
    <col min="4097" max="4097" width="11.28125" style="0" bestFit="1" customWidth="1"/>
    <col min="4098" max="4098" width="11.421875" style="0" bestFit="1" customWidth="1"/>
    <col min="4099" max="4099" width="19.7109375" style="0" bestFit="1" customWidth="1"/>
    <col min="4100" max="4100" width="30.8515625" style="0" customWidth="1"/>
    <col min="4101" max="4101" width="11.57421875" style="0" bestFit="1" customWidth="1"/>
    <col min="4102" max="4102" width="15.140625" style="0" bestFit="1" customWidth="1"/>
    <col min="4103" max="4103" width="17.421875" style="0" bestFit="1" customWidth="1"/>
    <col min="4106" max="4106" width="19.00390625" style="0" bestFit="1" customWidth="1"/>
    <col min="4107" max="4107" width="8.00390625" style="0" bestFit="1" customWidth="1"/>
    <col min="4353" max="4353" width="11.28125" style="0" bestFit="1" customWidth="1"/>
    <col min="4354" max="4354" width="11.421875" style="0" bestFit="1" customWidth="1"/>
    <col min="4355" max="4355" width="19.7109375" style="0" bestFit="1" customWidth="1"/>
    <col min="4356" max="4356" width="30.8515625" style="0" customWidth="1"/>
    <col min="4357" max="4357" width="11.57421875" style="0" bestFit="1" customWidth="1"/>
    <col min="4358" max="4358" width="15.140625" style="0" bestFit="1" customWidth="1"/>
    <col min="4359" max="4359" width="17.421875" style="0" bestFit="1" customWidth="1"/>
    <col min="4362" max="4362" width="19.00390625" style="0" bestFit="1" customWidth="1"/>
    <col min="4363" max="4363" width="8.00390625" style="0" bestFit="1" customWidth="1"/>
    <col min="4609" max="4609" width="11.28125" style="0" bestFit="1" customWidth="1"/>
    <col min="4610" max="4610" width="11.421875" style="0" bestFit="1" customWidth="1"/>
    <col min="4611" max="4611" width="19.7109375" style="0" bestFit="1" customWidth="1"/>
    <col min="4612" max="4612" width="30.8515625" style="0" customWidth="1"/>
    <col min="4613" max="4613" width="11.57421875" style="0" bestFit="1" customWidth="1"/>
    <col min="4614" max="4614" width="15.140625" style="0" bestFit="1" customWidth="1"/>
    <col min="4615" max="4615" width="17.421875" style="0" bestFit="1" customWidth="1"/>
    <col min="4618" max="4618" width="19.00390625" style="0" bestFit="1" customWidth="1"/>
    <col min="4619" max="4619" width="8.00390625" style="0" bestFit="1" customWidth="1"/>
    <col min="4865" max="4865" width="11.28125" style="0" bestFit="1" customWidth="1"/>
    <col min="4866" max="4866" width="11.421875" style="0" bestFit="1" customWidth="1"/>
    <col min="4867" max="4867" width="19.7109375" style="0" bestFit="1" customWidth="1"/>
    <col min="4868" max="4868" width="30.8515625" style="0" customWidth="1"/>
    <col min="4869" max="4869" width="11.57421875" style="0" bestFit="1" customWidth="1"/>
    <col min="4870" max="4870" width="15.140625" style="0" bestFit="1" customWidth="1"/>
    <col min="4871" max="4871" width="17.421875" style="0" bestFit="1" customWidth="1"/>
    <col min="4874" max="4874" width="19.00390625" style="0" bestFit="1" customWidth="1"/>
    <col min="4875" max="4875" width="8.00390625" style="0" bestFit="1" customWidth="1"/>
    <col min="5121" max="5121" width="11.28125" style="0" bestFit="1" customWidth="1"/>
    <col min="5122" max="5122" width="11.421875" style="0" bestFit="1" customWidth="1"/>
    <col min="5123" max="5123" width="19.7109375" style="0" bestFit="1" customWidth="1"/>
    <col min="5124" max="5124" width="30.8515625" style="0" customWidth="1"/>
    <col min="5125" max="5125" width="11.57421875" style="0" bestFit="1" customWidth="1"/>
    <col min="5126" max="5126" width="15.140625" style="0" bestFit="1" customWidth="1"/>
    <col min="5127" max="5127" width="17.421875" style="0" bestFit="1" customWidth="1"/>
    <col min="5130" max="5130" width="19.00390625" style="0" bestFit="1" customWidth="1"/>
    <col min="5131" max="5131" width="8.00390625" style="0" bestFit="1" customWidth="1"/>
    <col min="5377" max="5377" width="11.28125" style="0" bestFit="1" customWidth="1"/>
    <col min="5378" max="5378" width="11.421875" style="0" bestFit="1" customWidth="1"/>
    <col min="5379" max="5379" width="19.7109375" style="0" bestFit="1" customWidth="1"/>
    <col min="5380" max="5380" width="30.8515625" style="0" customWidth="1"/>
    <col min="5381" max="5381" width="11.57421875" style="0" bestFit="1" customWidth="1"/>
    <col min="5382" max="5382" width="15.140625" style="0" bestFit="1" customWidth="1"/>
    <col min="5383" max="5383" width="17.421875" style="0" bestFit="1" customWidth="1"/>
    <col min="5386" max="5386" width="19.00390625" style="0" bestFit="1" customWidth="1"/>
    <col min="5387" max="5387" width="8.00390625" style="0" bestFit="1" customWidth="1"/>
    <col min="5633" max="5633" width="11.28125" style="0" bestFit="1" customWidth="1"/>
    <col min="5634" max="5634" width="11.421875" style="0" bestFit="1" customWidth="1"/>
    <col min="5635" max="5635" width="19.7109375" style="0" bestFit="1" customWidth="1"/>
    <col min="5636" max="5636" width="30.8515625" style="0" customWidth="1"/>
    <col min="5637" max="5637" width="11.57421875" style="0" bestFit="1" customWidth="1"/>
    <col min="5638" max="5638" width="15.140625" style="0" bestFit="1" customWidth="1"/>
    <col min="5639" max="5639" width="17.421875" style="0" bestFit="1" customWidth="1"/>
    <col min="5642" max="5642" width="19.00390625" style="0" bestFit="1" customWidth="1"/>
    <col min="5643" max="5643" width="8.00390625" style="0" bestFit="1" customWidth="1"/>
    <col min="5889" max="5889" width="11.28125" style="0" bestFit="1" customWidth="1"/>
    <col min="5890" max="5890" width="11.421875" style="0" bestFit="1" customWidth="1"/>
    <col min="5891" max="5891" width="19.7109375" style="0" bestFit="1" customWidth="1"/>
    <col min="5892" max="5892" width="30.8515625" style="0" customWidth="1"/>
    <col min="5893" max="5893" width="11.57421875" style="0" bestFit="1" customWidth="1"/>
    <col min="5894" max="5894" width="15.140625" style="0" bestFit="1" customWidth="1"/>
    <col min="5895" max="5895" width="17.421875" style="0" bestFit="1" customWidth="1"/>
    <col min="5898" max="5898" width="19.00390625" style="0" bestFit="1" customWidth="1"/>
    <col min="5899" max="5899" width="8.00390625" style="0" bestFit="1" customWidth="1"/>
    <col min="6145" max="6145" width="11.28125" style="0" bestFit="1" customWidth="1"/>
    <col min="6146" max="6146" width="11.421875" style="0" bestFit="1" customWidth="1"/>
    <col min="6147" max="6147" width="19.7109375" style="0" bestFit="1" customWidth="1"/>
    <col min="6148" max="6148" width="30.8515625" style="0" customWidth="1"/>
    <col min="6149" max="6149" width="11.57421875" style="0" bestFit="1" customWidth="1"/>
    <col min="6150" max="6150" width="15.140625" style="0" bestFit="1" customWidth="1"/>
    <col min="6151" max="6151" width="17.421875" style="0" bestFit="1" customWidth="1"/>
    <col min="6154" max="6154" width="19.00390625" style="0" bestFit="1" customWidth="1"/>
    <col min="6155" max="6155" width="8.00390625" style="0" bestFit="1" customWidth="1"/>
    <col min="6401" max="6401" width="11.28125" style="0" bestFit="1" customWidth="1"/>
    <col min="6402" max="6402" width="11.421875" style="0" bestFit="1" customWidth="1"/>
    <col min="6403" max="6403" width="19.7109375" style="0" bestFit="1" customWidth="1"/>
    <col min="6404" max="6404" width="30.8515625" style="0" customWidth="1"/>
    <col min="6405" max="6405" width="11.57421875" style="0" bestFit="1" customWidth="1"/>
    <col min="6406" max="6406" width="15.140625" style="0" bestFit="1" customWidth="1"/>
    <col min="6407" max="6407" width="17.421875" style="0" bestFit="1" customWidth="1"/>
    <col min="6410" max="6410" width="19.00390625" style="0" bestFit="1" customWidth="1"/>
    <col min="6411" max="6411" width="8.00390625" style="0" bestFit="1" customWidth="1"/>
    <col min="6657" max="6657" width="11.28125" style="0" bestFit="1" customWidth="1"/>
    <col min="6658" max="6658" width="11.421875" style="0" bestFit="1" customWidth="1"/>
    <col min="6659" max="6659" width="19.7109375" style="0" bestFit="1" customWidth="1"/>
    <col min="6660" max="6660" width="30.8515625" style="0" customWidth="1"/>
    <col min="6661" max="6661" width="11.57421875" style="0" bestFit="1" customWidth="1"/>
    <col min="6662" max="6662" width="15.140625" style="0" bestFit="1" customWidth="1"/>
    <col min="6663" max="6663" width="17.421875" style="0" bestFit="1" customWidth="1"/>
    <col min="6666" max="6666" width="19.00390625" style="0" bestFit="1" customWidth="1"/>
    <col min="6667" max="6667" width="8.00390625" style="0" bestFit="1" customWidth="1"/>
    <col min="6913" max="6913" width="11.28125" style="0" bestFit="1" customWidth="1"/>
    <col min="6914" max="6914" width="11.421875" style="0" bestFit="1" customWidth="1"/>
    <col min="6915" max="6915" width="19.7109375" style="0" bestFit="1" customWidth="1"/>
    <col min="6916" max="6916" width="30.8515625" style="0" customWidth="1"/>
    <col min="6917" max="6917" width="11.57421875" style="0" bestFit="1" customWidth="1"/>
    <col min="6918" max="6918" width="15.140625" style="0" bestFit="1" customWidth="1"/>
    <col min="6919" max="6919" width="17.421875" style="0" bestFit="1" customWidth="1"/>
    <col min="6922" max="6922" width="19.00390625" style="0" bestFit="1" customWidth="1"/>
    <col min="6923" max="6923" width="8.00390625" style="0" bestFit="1" customWidth="1"/>
    <col min="7169" max="7169" width="11.28125" style="0" bestFit="1" customWidth="1"/>
    <col min="7170" max="7170" width="11.421875" style="0" bestFit="1" customWidth="1"/>
    <col min="7171" max="7171" width="19.7109375" style="0" bestFit="1" customWidth="1"/>
    <col min="7172" max="7172" width="30.8515625" style="0" customWidth="1"/>
    <col min="7173" max="7173" width="11.57421875" style="0" bestFit="1" customWidth="1"/>
    <col min="7174" max="7174" width="15.140625" style="0" bestFit="1" customWidth="1"/>
    <col min="7175" max="7175" width="17.421875" style="0" bestFit="1" customWidth="1"/>
    <col min="7178" max="7178" width="19.00390625" style="0" bestFit="1" customWidth="1"/>
    <col min="7179" max="7179" width="8.00390625" style="0" bestFit="1" customWidth="1"/>
    <col min="7425" max="7425" width="11.28125" style="0" bestFit="1" customWidth="1"/>
    <col min="7426" max="7426" width="11.421875" style="0" bestFit="1" customWidth="1"/>
    <col min="7427" max="7427" width="19.7109375" style="0" bestFit="1" customWidth="1"/>
    <col min="7428" max="7428" width="30.8515625" style="0" customWidth="1"/>
    <col min="7429" max="7429" width="11.57421875" style="0" bestFit="1" customWidth="1"/>
    <col min="7430" max="7430" width="15.140625" style="0" bestFit="1" customWidth="1"/>
    <col min="7431" max="7431" width="17.421875" style="0" bestFit="1" customWidth="1"/>
    <col min="7434" max="7434" width="19.00390625" style="0" bestFit="1" customWidth="1"/>
    <col min="7435" max="7435" width="8.00390625" style="0" bestFit="1" customWidth="1"/>
    <col min="7681" max="7681" width="11.28125" style="0" bestFit="1" customWidth="1"/>
    <col min="7682" max="7682" width="11.421875" style="0" bestFit="1" customWidth="1"/>
    <col min="7683" max="7683" width="19.7109375" style="0" bestFit="1" customWidth="1"/>
    <col min="7684" max="7684" width="30.8515625" style="0" customWidth="1"/>
    <col min="7685" max="7685" width="11.57421875" style="0" bestFit="1" customWidth="1"/>
    <col min="7686" max="7686" width="15.140625" style="0" bestFit="1" customWidth="1"/>
    <col min="7687" max="7687" width="17.421875" style="0" bestFit="1" customWidth="1"/>
    <col min="7690" max="7690" width="19.00390625" style="0" bestFit="1" customWidth="1"/>
    <col min="7691" max="7691" width="8.00390625" style="0" bestFit="1" customWidth="1"/>
    <col min="7937" max="7937" width="11.28125" style="0" bestFit="1" customWidth="1"/>
    <col min="7938" max="7938" width="11.421875" style="0" bestFit="1" customWidth="1"/>
    <col min="7939" max="7939" width="19.7109375" style="0" bestFit="1" customWidth="1"/>
    <col min="7940" max="7940" width="30.8515625" style="0" customWidth="1"/>
    <col min="7941" max="7941" width="11.57421875" style="0" bestFit="1" customWidth="1"/>
    <col min="7942" max="7942" width="15.140625" style="0" bestFit="1" customWidth="1"/>
    <col min="7943" max="7943" width="17.421875" style="0" bestFit="1" customWidth="1"/>
    <col min="7946" max="7946" width="19.00390625" style="0" bestFit="1" customWidth="1"/>
    <col min="7947" max="7947" width="8.00390625" style="0" bestFit="1" customWidth="1"/>
    <col min="8193" max="8193" width="11.28125" style="0" bestFit="1" customWidth="1"/>
    <col min="8194" max="8194" width="11.421875" style="0" bestFit="1" customWidth="1"/>
    <col min="8195" max="8195" width="19.7109375" style="0" bestFit="1" customWidth="1"/>
    <col min="8196" max="8196" width="30.8515625" style="0" customWidth="1"/>
    <col min="8197" max="8197" width="11.57421875" style="0" bestFit="1" customWidth="1"/>
    <col min="8198" max="8198" width="15.140625" style="0" bestFit="1" customWidth="1"/>
    <col min="8199" max="8199" width="17.421875" style="0" bestFit="1" customWidth="1"/>
    <col min="8202" max="8202" width="19.00390625" style="0" bestFit="1" customWidth="1"/>
    <col min="8203" max="8203" width="8.00390625" style="0" bestFit="1" customWidth="1"/>
    <col min="8449" max="8449" width="11.28125" style="0" bestFit="1" customWidth="1"/>
    <col min="8450" max="8450" width="11.421875" style="0" bestFit="1" customWidth="1"/>
    <col min="8451" max="8451" width="19.7109375" style="0" bestFit="1" customWidth="1"/>
    <col min="8452" max="8452" width="30.8515625" style="0" customWidth="1"/>
    <col min="8453" max="8453" width="11.57421875" style="0" bestFit="1" customWidth="1"/>
    <col min="8454" max="8454" width="15.140625" style="0" bestFit="1" customWidth="1"/>
    <col min="8455" max="8455" width="17.421875" style="0" bestFit="1" customWidth="1"/>
    <col min="8458" max="8458" width="19.00390625" style="0" bestFit="1" customWidth="1"/>
    <col min="8459" max="8459" width="8.00390625" style="0" bestFit="1" customWidth="1"/>
    <col min="8705" max="8705" width="11.28125" style="0" bestFit="1" customWidth="1"/>
    <col min="8706" max="8706" width="11.421875" style="0" bestFit="1" customWidth="1"/>
    <col min="8707" max="8707" width="19.7109375" style="0" bestFit="1" customWidth="1"/>
    <col min="8708" max="8708" width="30.8515625" style="0" customWidth="1"/>
    <col min="8709" max="8709" width="11.57421875" style="0" bestFit="1" customWidth="1"/>
    <col min="8710" max="8710" width="15.140625" style="0" bestFit="1" customWidth="1"/>
    <col min="8711" max="8711" width="17.421875" style="0" bestFit="1" customWidth="1"/>
    <col min="8714" max="8714" width="19.00390625" style="0" bestFit="1" customWidth="1"/>
    <col min="8715" max="8715" width="8.00390625" style="0" bestFit="1" customWidth="1"/>
    <col min="8961" max="8961" width="11.28125" style="0" bestFit="1" customWidth="1"/>
    <col min="8962" max="8962" width="11.421875" style="0" bestFit="1" customWidth="1"/>
    <col min="8963" max="8963" width="19.7109375" style="0" bestFit="1" customWidth="1"/>
    <col min="8964" max="8964" width="30.8515625" style="0" customWidth="1"/>
    <col min="8965" max="8965" width="11.57421875" style="0" bestFit="1" customWidth="1"/>
    <col min="8966" max="8966" width="15.140625" style="0" bestFit="1" customWidth="1"/>
    <col min="8967" max="8967" width="17.421875" style="0" bestFit="1" customWidth="1"/>
    <col min="8970" max="8970" width="19.00390625" style="0" bestFit="1" customWidth="1"/>
    <col min="8971" max="8971" width="8.00390625" style="0" bestFit="1" customWidth="1"/>
    <col min="9217" max="9217" width="11.28125" style="0" bestFit="1" customWidth="1"/>
    <col min="9218" max="9218" width="11.421875" style="0" bestFit="1" customWidth="1"/>
    <col min="9219" max="9219" width="19.7109375" style="0" bestFit="1" customWidth="1"/>
    <col min="9220" max="9220" width="30.8515625" style="0" customWidth="1"/>
    <col min="9221" max="9221" width="11.57421875" style="0" bestFit="1" customWidth="1"/>
    <col min="9222" max="9222" width="15.140625" style="0" bestFit="1" customWidth="1"/>
    <col min="9223" max="9223" width="17.421875" style="0" bestFit="1" customWidth="1"/>
    <col min="9226" max="9226" width="19.00390625" style="0" bestFit="1" customWidth="1"/>
    <col min="9227" max="9227" width="8.00390625" style="0" bestFit="1" customWidth="1"/>
    <col min="9473" max="9473" width="11.28125" style="0" bestFit="1" customWidth="1"/>
    <col min="9474" max="9474" width="11.421875" style="0" bestFit="1" customWidth="1"/>
    <col min="9475" max="9475" width="19.7109375" style="0" bestFit="1" customWidth="1"/>
    <col min="9476" max="9476" width="30.8515625" style="0" customWidth="1"/>
    <col min="9477" max="9477" width="11.57421875" style="0" bestFit="1" customWidth="1"/>
    <col min="9478" max="9478" width="15.140625" style="0" bestFit="1" customWidth="1"/>
    <col min="9479" max="9479" width="17.421875" style="0" bestFit="1" customWidth="1"/>
    <col min="9482" max="9482" width="19.00390625" style="0" bestFit="1" customWidth="1"/>
    <col min="9483" max="9483" width="8.00390625" style="0" bestFit="1" customWidth="1"/>
    <col min="9729" max="9729" width="11.28125" style="0" bestFit="1" customWidth="1"/>
    <col min="9730" max="9730" width="11.421875" style="0" bestFit="1" customWidth="1"/>
    <col min="9731" max="9731" width="19.7109375" style="0" bestFit="1" customWidth="1"/>
    <col min="9732" max="9732" width="30.8515625" style="0" customWidth="1"/>
    <col min="9733" max="9733" width="11.57421875" style="0" bestFit="1" customWidth="1"/>
    <col min="9734" max="9734" width="15.140625" style="0" bestFit="1" customWidth="1"/>
    <col min="9735" max="9735" width="17.421875" style="0" bestFit="1" customWidth="1"/>
    <col min="9738" max="9738" width="19.00390625" style="0" bestFit="1" customWidth="1"/>
    <col min="9739" max="9739" width="8.00390625" style="0" bestFit="1" customWidth="1"/>
    <col min="9985" max="9985" width="11.28125" style="0" bestFit="1" customWidth="1"/>
    <col min="9986" max="9986" width="11.421875" style="0" bestFit="1" customWidth="1"/>
    <col min="9987" max="9987" width="19.7109375" style="0" bestFit="1" customWidth="1"/>
    <col min="9988" max="9988" width="30.8515625" style="0" customWidth="1"/>
    <col min="9989" max="9989" width="11.57421875" style="0" bestFit="1" customWidth="1"/>
    <col min="9990" max="9990" width="15.140625" style="0" bestFit="1" customWidth="1"/>
    <col min="9991" max="9991" width="17.421875" style="0" bestFit="1" customWidth="1"/>
    <col min="9994" max="9994" width="19.00390625" style="0" bestFit="1" customWidth="1"/>
    <col min="9995" max="9995" width="8.00390625" style="0" bestFit="1" customWidth="1"/>
    <col min="10241" max="10241" width="11.28125" style="0" bestFit="1" customWidth="1"/>
    <col min="10242" max="10242" width="11.421875" style="0" bestFit="1" customWidth="1"/>
    <col min="10243" max="10243" width="19.7109375" style="0" bestFit="1" customWidth="1"/>
    <col min="10244" max="10244" width="30.8515625" style="0" customWidth="1"/>
    <col min="10245" max="10245" width="11.57421875" style="0" bestFit="1" customWidth="1"/>
    <col min="10246" max="10246" width="15.140625" style="0" bestFit="1" customWidth="1"/>
    <col min="10247" max="10247" width="17.421875" style="0" bestFit="1" customWidth="1"/>
    <col min="10250" max="10250" width="19.00390625" style="0" bestFit="1" customWidth="1"/>
    <col min="10251" max="10251" width="8.00390625" style="0" bestFit="1" customWidth="1"/>
    <col min="10497" max="10497" width="11.28125" style="0" bestFit="1" customWidth="1"/>
    <col min="10498" max="10498" width="11.421875" style="0" bestFit="1" customWidth="1"/>
    <col min="10499" max="10499" width="19.7109375" style="0" bestFit="1" customWidth="1"/>
    <col min="10500" max="10500" width="30.8515625" style="0" customWidth="1"/>
    <col min="10501" max="10501" width="11.57421875" style="0" bestFit="1" customWidth="1"/>
    <col min="10502" max="10502" width="15.140625" style="0" bestFit="1" customWidth="1"/>
    <col min="10503" max="10503" width="17.421875" style="0" bestFit="1" customWidth="1"/>
    <col min="10506" max="10506" width="19.00390625" style="0" bestFit="1" customWidth="1"/>
    <col min="10507" max="10507" width="8.00390625" style="0" bestFit="1" customWidth="1"/>
    <col min="10753" max="10753" width="11.28125" style="0" bestFit="1" customWidth="1"/>
    <col min="10754" max="10754" width="11.421875" style="0" bestFit="1" customWidth="1"/>
    <col min="10755" max="10755" width="19.7109375" style="0" bestFit="1" customWidth="1"/>
    <col min="10756" max="10756" width="30.8515625" style="0" customWidth="1"/>
    <col min="10757" max="10757" width="11.57421875" style="0" bestFit="1" customWidth="1"/>
    <col min="10758" max="10758" width="15.140625" style="0" bestFit="1" customWidth="1"/>
    <col min="10759" max="10759" width="17.421875" style="0" bestFit="1" customWidth="1"/>
    <col min="10762" max="10762" width="19.00390625" style="0" bestFit="1" customWidth="1"/>
    <col min="10763" max="10763" width="8.00390625" style="0" bestFit="1" customWidth="1"/>
    <col min="11009" max="11009" width="11.28125" style="0" bestFit="1" customWidth="1"/>
    <col min="11010" max="11010" width="11.421875" style="0" bestFit="1" customWidth="1"/>
    <col min="11011" max="11011" width="19.7109375" style="0" bestFit="1" customWidth="1"/>
    <col min="11012" max="11012" width="30.8515625" style="0" customWidth="1"/>
    <col min="11013" max="11013" width="11.57421875" style="0" bestFit="1" customWidth="1"/>
    <col min="11014" max="11014" width="15.140625" style="0" bestFit="1" customWidth="1"/>
    <col min="11015" max="11015" width="17.421875" style="0" bestFit="1" customWidth="1"/>
    <col min="11018" max="11018" width="19.00390625" style="0" bestFit="1" customWidth="1"/>
    <col min="11019" max="11019" width="8.00390625" style="0" bestFit="1" customWidth="1"/>
    <col min="11265" max="11265" width="11.28125" style="0" bestFit="1" customWidth="1"/>
    <col min="11266" max="11266" width="11.421875" style="0" bestFit="1" customWidth="1"/>
    <col min="11267" max="11267" width="19.7109375" style="0" bestFit="1" customWidth="1"/>
    <col min="11268" max="11268" width="30.8515625" style="0" customWidth="1"/>
    <col min="11269" max="11269" width="11.57421875" style="0" bestFit="1" customWidth="1"/>
    <col min="11270" max="11270" width="15.140625" style="0" bestFit="1" customWidth="1"/>
    <col min="11271" max="11271" width="17.421875" style="0" bestFit="1" customWidth="1"/>
    <col min="11274" max="11274" width="19.00390625" style="0" bestFit="1" customWidth="1"/>
    <col min="11275" max="11275" width="8.00390625" style="0" bestFit="1" customWidth="1"/>
    <col min="11521" max="11521" width="11.28125" style="0" bestFit="1" customWidth="1"/>
    <col min="11522" max="11522" width="11.421875" style="0" bestFit="1" customWidth="1"/>
    <col min="11523" max="11523" width="19.7109375" style="0" bestFit="1" customWidth="1"/>
    <col min="11524" max="11524" width="30.8515625" style="0" customWidth="1"/>
    <col min="11525" max="11525" width="11.57421875" style="0" bestFit="1" customWidth="1"/>
    <col min="11526" max="11526" width="15.140625" style="0" bestFit="1" customWidth="1"/>
    <col min="11527" max="11527" width="17.421875" style="0" bestFit="1" customWidth="1"/>
    <col min="11530" max="11530" width="19.00390625" style="0" bestFit="1" customWidth="1"/>
    <col min="11531" max="11531" width="8.00390625" style="0" bestFit="1" customWidth="1"/>
    <col min="11777" max="11777" width="11.28125" style="0" bestFit="1" customWidth="1"/>
    <col min="11778" max="11778" width="11.421875" style="0" bestFit="1" customWidth="1"/>
    <col min="11779" max="11779" width="19.7109375" style="0" bestFit="1" customWidth="1"/>
    <col min="11780" max="11780" width="30.8515625" style="0" customWidth="1"/>
    <col min="11781" max="11781" width="11.57421875" style="0" bestFit="1" customWidth="1"/>
    <col min="11782" max="11782" width="15.140625" style="0" bestFit="1" customWidth="1"/>
    <col min="11783" max="11783" width="17.421875" style="0" bestFit="1" customWidth="1"/>
    <col min="11786" max="11786" width="19.00390625" style="0" bestFit="1" customWidth="1"/>
    <col min="11787" max="11787" width="8.00390625" style="0" bestFit="1" customWidth="1"/>
    <col min="12033" max="12033" width="11.28125" style="0" bestFit="1" customWidth="1"/>
    <col min="12034" max="12034" width="11.421875" style="0" bestFit="1" customWidth="1"/>
    <col min="12035" max="12035" width="19.7109375" style="0" bestFit="1" customWidth="1"/>
    <col min="12036" max="12036" width="30.8515625" style="0" customWidth="1"/>
    <col min="12037" max="12037" width="11.57421875" style="0" bestFit="1" customWidth="1"/>
    <col min="12038" max="12038" width="15.140625" style="0" bestFit="1" customWidth="1"/>
    <col min="12039" max="12039" width="17.421875" style="0" bestFit="1" customWidth="1"/>
    <col min="12042" max="12042" width="19.00390625" style="0" bestFit="1" customWidth="1"/>
    <col min="12043" max="12043" width="8.00390625" style="0" bestFit="1" customWidth="1"/>
    <col min="12289" max="12289" width="11.28125" style="0" bestFit="1" customWidth="1"/>
    <col min="12290" max="12290" width="11.421875" style="0" bestFit="1" customWidth="1"/>
    <col min="12291" max="12291" width="19.7109375" style="0" bestFit="1" customWidth="1"/>
    <col min="12292" max="12292" width="30.8515625" style="0" customWidth="1"/>
    <col min="12293" max="12293" width="11.57421875" style="0" bestFit="1" customWidth="1"/>
    <col min="12294" max="12294" width="15.140625" style="0" bestFit="1" customWidth="1"/>
    <col min="12295" max="12295" width="17.421875" style="0" bestFit="1" customWidth="1"/>
    <col min="12298" max="12298" width="19.00390625" style="0" bestFit="1" customWidth="1"/>
    <col min="12299" max="12299" width="8.00390625" style="0" bestFit="1" customWidth="1"/>
    <col min="12545" max="12545" width="11.28125" style="0" bestFit="1" customWidth="1"/>
    <col min="12546" max="12546" width="11.421875" style="0" bestFit="1" customWidth="1"/>
    <col min="12547" max="12547" width="19.7109375" style="0" bestFit="1" customWidth="1"/>
    <col min="12548" max="12548" width="30.8515625" style="0" customWidth="1"/>
    <col min="12549" max="12549" width="11.57421875" style="0" bestFit="1" customWidth="1"/>
    <col min="12550" max="12550" width="15.140625" style="0" bestFit="1" customWidth="1"/>
    <col min="12551" max="12551" width="17.421875" style="0" bestFit="1" customWidth="1"/>
    <col min="12554" max="12554" width="19.00390625" style="0" bestFit="1" customWidth="1"/>
    <col min="12555" max="12555" width="8.00390625" style="0" bestFit="1" customWidth="1"/>
    <col min="12801" max="12801" width="11.28125" style="0" bestFit="1" customWidth="1"/>
    <col min="12802" max="12802" width="11.421875" style="0" bestFit="1" customWidth="1"/>
    <col min="12803" max="12803" width="19.7109375" style="0" bestFit="1" customWidth="1"/>
    <col min="12804" max="12804" width="30.8515625" style="0" customWidth="1"/>
    <col min="12805" max="12805" width="11.57421875" style="0" bestFit="1" customWidth="1"/>
    <col min="12806" max="12806" width="15.140625" style="0" bestFit="1" customWidth="1"/>
    <col min="12807" max="12807" width="17.421875" style="0" bestFit="1" customWidth="1"/>
    <col min="12810" max="12810" width="19.00390625" style="0" bestFit="1" customWidth="1"/>
    <col min="12811" max="12811" width="8.00390625" style="0" bestFit="1" customWidth="1"/>
    <col min="13057" max="13057" width="11.28125" style="0" bestFit="1" customWidth="1"/>
    <col min="13058" max="13058" width="11.421875" style="0" bestFit="1" customWidth="1"/>
    <col min="13059" max="13059" width="19.7109375" style="0" bestFit="1" customWidth="1"/>
    <col min="13060" max="13060" width="30.8515625" style="0" customWidth="1"/>
    <col min="13061" max="13061" width="11.57421875" style="0" bestFit="1" customWidth="1"/>
    <col min="13062" max="13062" width="15.140625" style="0" bestFit="1" customWidth="1"/>
    <col min="13063" max="13063" width="17.421875" style="0" bestFit="1" customWidth="1"/>
    <col min="13066" max="13066" width="19.00390625" style="0" bestFit="1" customWidth="1"/>
    <col min="13067" max="13067" width="8.00390625" style="0" bestFit="1" customWidth="1"/>
    <col min="13313" max="13313" width="11.28125" style="0" bestFit="1" customWidth="1"/>
    <col min="13314" max="13314" width="11.421875" style="0" bestFit="1" customWidth="1"/>
    <col min="13315" max="13315" width="19.7109375" style="0" bestFit="1" customWidth="1"/>
    <col min="13316" max="13316" width="30.8515625" style="0" customWidth="1"/>
    <col min="13317" max="13317" width="11.57421875" style="0" bestFit="1" customWidth="1"/>
    <col min="13318" max="13318" width="15.140625" style="0" bestFit="1" customWidth="1"/>
    <col min="13319" max="13319" width="17.421875" style="0" bestFit="1" customWidth="1"/>
    <col min="13322" max="13322" width="19.00390625" style="0" bestFit="1" customWidth="1"/>
    <col min="13323" max="13323" width="8.00390625" style="0" bestFit="1" customWidth="1"/>
    <col min="13569" max="13569" width="11.28125" style="0" bestFit="1" customWidth="1"/>
    <col min="13570" max="13570" width="11.421875" style="0" bestFit="1" customWidth="1"/>
    <col min="13571" max="13571" width="19.7109375" style="0" bestFit="1" customWidth="1"/>
    <col min="13572" max="13572" width="30.8515625" style="0" customWidth="1"/>
    <col min="13573" max="13573" width="11.57421875" style="0" bestFit="1" customWidth="1"/>
    <col min="13574" max="13574" width="15.140625" style="0" bestFit="1" customWidth="1"/>
    <col min="13575" max="13575" width="17.421875" style="0" bestFit="1" customWidth="1"/>
    <col min="13578" max="13578" width="19.00390625" style="0" bestFit="1" customWidth="1"/>
    <col min="13579" max="13579" width="8.00390625" style="0" bestFit="1" customWidth="1"/>
    <col min="13825" max="13825" width="11.28125" style="0" bestFit="1" customWidth="1"/>
    <col min="13826" max="13826" width="11.421875" style="0" bestFit="1" customWidth="1"/>
    <col min="13827" max="13827" width="19.7109375" style="0" bestFit="1" customWidth="1"/>
    <col min="13828" max="13828" width="30.8515625" style="0" customWidth="1"/>
    <col min="13829" max="13829" width="11.57421875" style="0" bestFit="1" customWidth="1"/>
    <col min="13830" max="13830" width="15.140625" style="0" bestFit="1" customWidth="1"/>
    <col min="13831" max="13831" width="17.421875" style="0" bestFit="1" customWidth="1"/>
    <col min="13834" max="13834" width="19.00390625" style="0" bestFit="1" customWidth="1"/>
    <col min="13835" max="13835" width="8.00390625" style="0" bestFit="1" customWidth="1"/>
    <col min="14081" max="14081" width="11.28125" style="0" bestFit="1" customWidth="1"/>
    <col min="14082" max="14082" width="11.421875" style="0" bestFit="1" customWidth="1"/>
    <col min="14083" max="14083" width="19.7109375" style="0" bestFit="1" customWidth="1"/>
    <col min="14084" max="14084" width="30.8515625" style="0" customWidth="1"/>
    <col min="14085" max="14085" width="11.57421875" style="0" bestFit="1" customWidth="1"/>
    <col min="14086" max="14086" width="15.140625" style="0" bestFit="1" customWidth="1"/>
    <col min="14087" max="14087" width="17.421875" style="0" bestFit="1" customWidth="1"/>
    <col min="14090" max="14090" width="19.00390625" style="0" bestFit="1" customWidth="1"/>
    <col min="14091" max="14091" width="8.00390625" style="0" bestFit="1" customWidth="1"/>
    <col min="14337" max="14337" width="11.28125" style="0" bestFit="1" customWidth="1"/>
    <col min="14338" max="14338" width="11.421875" style="0" bestFit="1" customWidth="1"/>
    <col min="14339" max="14339" width="19.7109375" style="0" bestFit="1" customWidth="1"/>
    <col min="14340" max="14340" width="30.8515625" style="0" customWidth="1"/>
    <col min="14341" max="14341" width="11.57421875" style="0" bestFit="1" customWidth="1"/>
    <col min="14342" max="14342" width="15.140625" style="0" bestFit="1" customWidth="1"/>
    <col min="14343" max="14343" width="17.421875" style="0" bestFit="1" customWidth="1"/>
    <col min="14346" max="14346" width="19.00390625" style="0" bestFit="1" customWidth="1"/>
    <col min="14347" max="14347" width="8.00390625" style="0" bestFit="1" customWidth="1"/>
    <col min="14593" max="14593" width="11.28125" style="0" bestFit="1" customWidth="1"/>
    <col min="14594" max="14594" width="11.421875" style="0" bestFit="1" customWidth="1"/>
    <col min="14595" max="14595" width="19.7109375" style="0" bestFit="1" customWidth="1"/>
    <col min="14596" max="14596" width="30.8515625" style="0" customWidth="1"/>
    <col min="14597" max="14597" width="11.57421875" style="0" bestFit="1" customWidth="1"/>
    <col min="14598" max="14598" width="15.140625" style="0" bestFit="1" customWidth="1"/>
    <col min="14599" max="14599" width="17.421875" style="0" bestFit="1" customWidth="1"/>
    <col min="14602" max="14602" width="19.00390625" style="0" bestFit="1" customWidth="1"/>
    <col min="14603" max="14603" width="8.00390625" style="0" bestFit="1" customWidth="1"/>
    <col min="14849" max="14849" width="11.28125" style="0" bestFit="1" customWidth="1"/>
    <col min="14850" max="14850" width="11.421875" style="0" bestFit="1" customWidth="1"/>
    <col min="14851" max="14851" width="19.7109375" style="0" bestFit="1" customWidth="1"/>
    <col min="14852" max="14852" width="30.8515625" style="0" customWidth="1"/>
    <col min="14853" max="14853" width="11.57421875" style="0" bestFit="1" customWidth="1"/>
    <col min="14854" max="14854" width="15.140625" style="0" bestFit="1" customWidth="1"/>
    <col min="14855" max="14855" width="17.421875" style="0" bestFit="1" customWidth="1"/>
    <col min="14858" max="14858" width="19.00390625" style="0" bestFit="1" customWidth="1"/>
    <col min="14859" max="14859" width="8.00390625" style="0" bestFit="1" customWidth="1"/>
    <col min="15105" max="15105" width="11.28125" style="0" bestFit="1" customWidth="1"/>
    <col min="15106" max="15106" width="11.421875" style="0" bestFit="1" customWidth="1"/>
    <col min="15107" max="15107" width="19.7109375" style="0" bestFit="1" customWidth="1"/>
    <col min="15108" max="15108" width="30.8515625" style="0" customWidth="1"/>
    <col min="15109" max="15109" width="11.57421875" style="0" bestFit="1" customWidth="1"/>
    <col min="15110" max="15110" width="15.140625" style="0" bestFit="1" customWidth="1"/>
    <col min="15111" max="15111" width="17.421875" style="0" bestFit="1" customWidth="1"/>
    <col min="15114" max="15114" width="19.00390625" style="0" bestFit="1" customWidth="1"/>
    <col min="15115" max="15115" width="8.00390625" style="0" bestFit="1" customWidth="1"/>
    <col min="15361" max="15361" width="11.28125" style="0" bestFit="1" customWidth="1"/>
    <col min="15362" max="15362" width="11.421875" style="0" bestFit="1" customWidth="1"/>
    <col min="15363" max="15363" width="19.7109375" style="0" bestFit="1" customWidth="1"/>
    <col min="15364" max="15364" width="30.8515625" style="0" customWidth="1"/>
    <col min="15365" max="15365" width="11.57421875" style="0" bestFit="1" customWidth="1"/>
    <col min="15366" max="15366" width="15.140625" style="0" bestFit="1" customWidth="1"/>
    <col min="15367" max="15367" width="17.421875" style="0" bestFit="1" customWidth="1"/>
    <col min="15370" max="15370" width="19.00390625" style="0" bestFit="1" customWidth="1"/>
    <col min="15371" max="15371" width="8.00390625" style="0" bestFit="1" customWidth="1"/>
    <col min="15617" max="15617" width="11.28125" style="0" bestFit="1" customWidth="1"/>
    <col min="15618" max="15618" width="11.421875" style="0" bestFit="1" customWidth="1"/>
    <col min="15619" max="15619" width="19.7109375" style="0" bestFit="1" customWidth="1"/>
    <col min="15620" max="15620" width="30.8515625" style="0" customWidth="1"/>
    <col min="15621" max="15621" width="11.57421875" style="0" bestFit="1" customWidth="1"/>
    <col min="15622" max="15622" width="15.140625" style="0" bestFit="1" customWidth="1"/>
    <col min="15623" max="15623" width="17.421875" style="0" bestFit="1" customWidth="1"/>
    <col min="15626" max="15626" width="19.00390625" style="0" bestFit="1" customWidth="1"/>
    <col min="15627" max="15627" width="8.00390625" style="0" bestFit="1" customWidth="1"/>
    <col min="15873" max="15873" width="11.28125" style="0" bestFit="1" customWidth="1"/>
    <col min="15874" max="15874" width="11.421875" style="0" bestFit="1" customWidth="1"/>
    <col min="15875" max="15875" width="19.7109375" style="0" bestFit="1" customWidth="1"/>
    <col min="15876" max="15876" width="30.8515625" style="0" customWidth="1"/>
    <col min="15877" max="15877" width="11.57421875" style="0" bestFit="1" customWidth="1"/>
    <col min="15878" max="15878" width="15.140625" style="0" bestFit="1" customWidth="1"/>
    <col min="15879" max="15879" width="17.421875" style="0" bestFit="1" customWidth="1"/>
    <col min="15882" max="15882" width="19.00390625" style="0" bestFit="1" customWidth="1"/>
    <col min="15883" max="15883" width="8.00390625" style="0" bestFit="1" customWidth="1"/>
    <col min="16129" max="16129" width="11.28125" style="0" bestFit="1" customWidth="1"/>
    <col min="16130" max="16130" width="11.421875" style="0" bestFit="1" customWidth="1"/>
    <col min="16131" max="16131" width="19.7109375" style="0" bestFit="1" customWidth="1"/>
    <col min="16132" max="16132" width="30.8515625" style="0" customWidth="1"/>
    <col min="16133" max="16133" width="11.57421875" style="0" bestFit="1" customWidth="1"/>
    <col min="16134" max="16134" width="15.140625" style="0" bestFit="1" customWidth="1"/>
    <col min="16135" max="16135" width="17.421875" style="0" bestFit="1" customWidth="1"/>
    <col min="16138" max="16138" width="19.00390625" style="0" bestFit="1" customWidth="1"/>
    <col min="16139" max="16139" width="8.00390625" style="0" bestFit="1" customWidth="1"/>
  </cols>
  <sheetData>
    <row r="1" spans="1:7" ht="25.5" customHeight="1" thickBot="1" thickTop="1">
      <c r="A1" s="344" t="s">
        <v>550</v>
      </c>
      <c r="B1" s="345"/>
      <c r="C1" s="345"/>
      <c r="D1" s="345"/>
      <c r="E1" s="345"/>
      <c r="F1" s="345"/>
      <c r="G1" s="32"/>
    </row>
    <row r="2" spans="1:7" s="35" customFormat="1" ht="16.5" thickBot="1" thickTop="1">
      <c r="A2" s="33" t="s">
        <v>551</v>
      </c>
      <c r="B2" s="33" t="s">
        <v>551</v>
      </c>
      <c r="C2" s="33" t="s">
        <v>552</v>
      </c>
      <c r="D2" s="33" t="s">
        <v>553</v>
      </c>
      <c r="E2" s="34" t="s">
        <v>554</v>
      </c>
      <c r="F2" s="33" t="s">
        <v>555</v>
      </c>
      <c r="G2" s="33" t="s">
        <v>434</v>
      </c>
    </row>
    <row r="3" spans="1:7" s="35" customFormat="1" ht="15.75" thickTop="1">
      <c r="A3" s="36" t="s">
        <v>58</v>
      </c>
      <c r="B3" s="37" t="s">
        <v>58</v>
      </c>
      <c r="C3" s="38" t="s">
        <v>556</v>
      </c>
      <c r="D3" s="39"/>
      <c r="E3" s="40">
        <v>9.9</v>
      </c>
      <c r="F3" s="41" t="s">
        <v>557</v>
      </c>
      <c r="G3" s="42"/>
    </row>
    <row r="4" spans="1:7" s="35" customFormat="1" ht="15">
      <c r="A4" s="43" t="s">
        <v>59</v>
      </c>
      <c r="B4" s="44" t="s">
        <v>59</v>
      </c>
      <c r="C4" s="38" t="s">
        <v>556</v>
      </c>
      <c r="D4" s="38"/>
      <c r="E4" s="45">
        <v>10</v>
      </c>
      <c r="F4" s="46" t="s">
        <v>557</v>
      </c>
      <c r="G4" s="47"/>
    </row>
    <row r="5" spans="1:7" ht="15">
      <c r="A5" s="48">
        <v>103</v>
      </c>
      <c r="B5" s="49">
        <v>103.104</v>
      </c>
      <c r="C5" s="50" t="s">
        <v>558</v>
      </c>
      <c r="D5" s="50"/>
      <c r="E5" s="45">
        <v>112.5</v>
      </c>
      <c r="F5" s="46" t="s">
        <v>557</v>
      </c>
      <c r="G5" s="51"/>
    </row>
    <row r="6" spans="1:7" ht="15">
      <c r="A6" s="43" t="s">
        <v>62</v>
      </c>
      <c r="B6" s="44"/>
      <c r="C6" s="50" t="s">
        <v>559</v>
      </c>
      <c r="D6" s="50"/>
      <c r="E6" s="45">
        <v>14.4</v>
      </c>
      <c r="F6" s="51" t="s">
        <v>450</v>
      </c>
      <c r="G6" s="51"/>
    </row>
    <row r="7" spans="1:7" ht="15">
      <c r="A7" s="43" t="s">
        <v>63</v>
      </c>
      <c r="B7" s="44" t="s">
        <v>63</v>
      </c>
      <c r="C7" s="50" t="s">
        <v>560</v>
      </c>
      <c r="D7" s="50"/>
      <c r="E7" s="45">
        <v>35.9</v>
      </c>
      <c r="F7" s="51" t="s">
        <v>557</v>
      </c>
      <c r="G7" s="51"/>
    </row>
    <row r="8" spans="1:11" ht="15">
      <c r="A8" s="43" t="s">
        <v>64</v>
      </c>
      <c r="B8" s="44" t="s">
        <v>64</v>
      </c>
      <c r="C8" s="52" t="s">
        <v>561</v>
      </c>
      <c r="D8" s="52"/>
      <c r="E8" s="45">
        <v>86.6</v>
      </c>
      <c r="F8" s="51" t="s">
        <v>562</v>
      </c>
      <c r="G8" s="51"/>
      <c r="J8" s="31" t="s">
        <v>563</v>
      </c>
      <c r="K8" s="25"/>
    </row>
    <row r="9" spans="1:11" ht="15">
      <c r="A9" s="43" t="s">
        <v>564</v>
      </c>
      <c r="B9" s="44"/>
      <c r="C9" s="52" t="s">
        <v>565</v>
      </c>
      <c r="D9" s="52"/>
      <c r="E9" s="45">
        <v>0.7</v>
      </c>
      <c r="F9" s="51" t="s">
        <v>566</v>
      </c>
      <c r="G9" s="51"/>
      <c r="J9" s="31" t="s">
        <v>552</v>
      </c>
      <c r="K9" s="25" t="s">
        <v>524</v>
      </c>
    </row>
    <row r="10" spans="1:11" ht="15">
      <c r="A10" s="43" t="s">
        <v>65</v>
      </c>
      <c r="B10" s="44" t="s">
        <v>65</v>
      </c>
      <c r="C10" s="38" t="s">
        <v>556</v>
      </c>
      <c r="D10" s="38"/>
      <c r="E10" s="45">
        <v>6.5</v>
      </c>
      <c r="F10" s="46" t="s">
        <v>557</v>
      </c>
      <c r="G10" s="51"/>
      <c r="J10" s="24" t="s">
        <v>567</v>
      </c>
      <c r="K10" s="26">
        <v>12.6</v>
      </c>
    </row>
    <row r="11" spans="1:11" ht="15">
      <c r="A11" s="43" t="s">
        <v>66</v>
      </c>
      <c r="B11" s="44" t="s">
        <v>66</v>
      </c>
      <c r="C11" s="38" t="s">
        <v>556</v>
      </c>
      <c r="D11" s="38"/>
      <c r="E11" s="45">
        <v>5.7</v>
      </c>
      <c r="F11" s="46" t="s">
        <v>557</v>
      </c>
      <c r="G11" s="51"/>
      <c r="J11" s="27" t="s">
        <v>561</v>
      </c>
      <c r="K11" s="28">
        <v>184.1</v>
      </c>
    </row>
    <row r="12" spans="1:11" ht="15">
      <c r="A12" s="43" t="s">
        <v>69</v>
      </c>
      <c r="B12" s="44" t="s">
        <v>69</v>
      </c>
      <c r="C12" s="52" t="s">
        <v>561</v>
      </c>
      <c r="D12" s="52"/>
      <c r="E12" s="45">
        <v>89.9</v>
      </c>
      <c r="F12" s="51" t="s">
        <v>562</v>
      </c>
      <c r="G12" s="51"/>
      <c r="J12" s="27" t="s">
        <v>565</v>
      </c>
      <c r="K12" s="28">
        <v>1.6</v>
      </c>
    </row>
    <row r="13" spans="1:11" ht="15">
      <c r="A13" s="48" t="s">
        <v>568</v>
      </c>
      <c r="B13" s="53"/>
      <c r="C13" s="38" t="s">
        <v>569</v>
      </c>
      <c r="D13" s="38"/>
      <c r="E13" s="54">
        <v>5.8</v>
      </c>
      <c r="F13" s="46"/>
      <c r="G13" s="51"/>
      <c r="J13" s="27" t="s">
        <v>570</v>
      </c>
      <c r="K13" s="28">
        <v>647.5999999999999</v>
      </c>
    </row>
    <row r="14" spans="1:11" ht="15">
      <c r="A14" s="55" t="s">
        <v>571</v>
      </c>
      <c r="B14" s="56"/>
      <c r="C14" s="38" t="s">
        <v>569</v>
      </c>
      <c r="D14" s="38"/>
      <c r="E14" s="54">
        <v>4.3</v>
      </c>
      <c r="F14" s="46"/>
      <c r="G14" s="51"/>
      <c r="J14" s="27" t="s">
        <v>572</v>
      </c>
      <c r="K14" s="28">
        <v>20.4</v>
      </c>
    </row>
    <row r="15" spans="1:11" ht="15">
      <c r="A15" s="57">
        <v>111</v>
      </c>
      <c r="B15" s="16">
        <v>111.114</v>
      </c>
      <c r="C15" s="50" t="s">
        <v>573</v>
      </c>
      <c r="D15" s="50"/>
      <c r="E15" s="45">
        <v>27.26</v>
      </c>
      <c r="F15" s="51" t="s">
        <v>474</v>
      </c>
      <c r="G15" s="51"/>
      <c r="J15" s="27" t="s">
        <v>574</v>
      </c>
      <c r="K15" s="28"/>
    </row>
    <row r="16" spans="1:11" ht="15">
      <c r="A16" s="57">
        <v>112</v>
      </c>
      <c r="B16" s="58">
        <v>112</v>
      </c>
      <c r="C16" s="50" t="s">
        <v>575</v>
      </c>
      <c r="D16" s="50"/>
      <c r="E16" s="45">
        <v>7.4</v>
      </c>
      <c r="F16" s="51" t="s">
        <v>562</v>
      </c>
      <c r="G16" s="51" t="s">
        <v>576</v>
      </c>
      <c r="J16" s="27" t="s">
        <v>560</v>
      </c>
      <c r="K16" s="28">
        <v>65.3</v>
      </c>
    </row>
    <row r="17" spans="1:11" ht="15">
      <c r="A17" s="57">
        <v>113</v>
      </c>
      <c r="B17" s="58">
        <v>113</v>
      </c>
      <c r="C17" s="50" t="s">
        <v>577</v>
      </c>
      <c r="D17" s="50"/>
      <c r="E17" s="45">
        <v>8.8</v>
      </c>
      <c r="F17" s="51" t="s">
        <v>562</v>
      </c>
      <c r="G17" s="51" t="s">
        <v>576</v>
      </c>
      <c r="J17" s="27" t="s">
        <v>573</v>
      </c>
      <c r="K17" s="28">
        <v>27.26</v>
      </c>
    </row>
    <row r="18" spans="1:11" ht="15">
      <c r="A18" s="57">
        <v>114</v>
      </c>
      <c r="B18" s="58"/>
      <c r="C18" s="50" t="s">
        <v>578</v>
      </c>
      <c r="D18" s="50"/>
      <c r="E18" s="45"/>
      <c r="F18" s="51"/>
      <c r="G18" s="51"/>
      <c r="J18" s="27" t="s">
        <v>578</v>
      </c>
      <c r="K18" s="28"/>
    </row>
    <row r="19" spans="1:11" ht="15">
      <c r="A19" s="57">
        <v>115</v>
      </c>
      <c r="B19" s="58">
        <v>115</v>
      </c>
      <c r="C19" s="50" t="s">
        <v>570</v>
      </c>
      <c r="D19" s="50" t="s">
        <v>579</v>
      </c>
      <c r="E19" s="45">
        <v>31.4</v>
      </c>
      <c r="F19" s="51" t="s">
        <v>474</v>
      </c>
      <c r="G19" s="51"/>
      <c r="J19" s="27" t="s">
        <v>580</v>
      </c>
      <c r="K19" s="28">
        <v>19.3</v>
      </c>
    </row>
    <row r="20" spans="1:11" ht="15">
      <c r="A20" s="57">
        <v>116</v>
      </c>
      <c r="B20" s="58">
        <v>116</v>
      </c>
      <c r="C20" s="50" t="s">
        <v>570</v>
      </c>
      <c r="D20" s="50" t="s">
        <v>581</v>
      </c>
      <c r="E20" s="45">
        <v>15.2</v>
      </c>
      <c r="F20" s="51" t="s">
        <v>474</v>
      </c>
      <c r="G20" s="51"/>
      <c r="J20" s="27" t="s">
        <v>582</v>
      </c>
      <c r="K20" s="28">
        <v>107.2</v>
      </c>
    </row>
    <row r="21" spans="1:11" ht="15">
      <c r="A21" s="57" t="s">
        <v>583</v>
      </c>
      <c r="B21" s="58" t="s">
        <v>583</v>
      </c>
      <c r="C21" s="50" t="s">
        <v>570</v>
      </c>
      <c r="D21" s="50" t="s">
        <v>584</v>
      </c>
      <c r="E21" s="45">
        <v>46.3</v>
      </c>
      <c r="F21" s="51" t="s">
        <v>474</v>
      </c>
      <c r="G21" s="51"/>
      <c r="J21" s="27" t="s">
        <v>585</v>
      </c>
      <c r="K21" s="28">
        <v>6.4</v>
      </c>
    </row>
    <row r="22" spans="1:11" ht="15">
      <c r="A22" s="57" t="s">
        <v>586</v>
      </c>
      <c r="B22" s="57" t="s">
        <v>586</v>
      </c>
      <c r="C22" s="50" t="s">
        <v>570</v>
      </c>
      <c r="D22" s="50" t="s">
        <v>587</v>
      </c>
      <c r="E22" s="45"/>
      <c r="F22" s="51"/>
      <c r="G22" s="51"/>
      <c r="J22" s="27" t="s">
        <v>575</v>
      </c>
      <c r="K22" s="28">
        <v>7.4</v>
      </c>
    </row>
    <row r="23" spans="1:11" ht="15">
      <c r="A23" s="57" t="s">
        <v>588</v>
      </c>
      <c r="B23" s="57" t="s">
        <v>588</v>
      </c>
      <c r="C23" s="50" t="s">
        <v>570</v>
      </c>
      <c r="D23" s="50" t="s">
        <v>589</v>
      </c>
      <c r="E23" s="45">
        <v>32.4</v>
      </c>
      <c r="F23" s="51" t="s">
        <v>474</v>
      </c>
      <c r="G23" s="51"/>
      <c r="J23" s="27" t="s">
        <v>577</v>
      </c>
      <c r="K23" s="28">
        <v>8.8</v>
      </c>
    </row>
    <row r="24" spans="1:11" ht="15">
      <c r="A24" s="58" t="s">
        <v>590</v>
      </c>
      <c r="B24" s="58" t="s">
        <v>590</v>
      </c>
      <c r="C24" s="50" t="s">
        <v>570</v>
      </c>
      <c r="D24" s="50" t="s">
        <v>591</v>
      </c>
      <c r="E24" s="45"/>
      <c r="F24" s="51"/>
      <c r="G24" s="51"/>
      <c r="J24" s="27" t="s">
        <v>559</v>
      </c>
      <c r="K24" s="28">
        <v>14.4</v>
      </c>
    </row>
    <row r="25" spans="1:11" ht="15">
      <c r="A25" s="57">
        <v>119</v>
      </c>
      <c r="B25" s="58">
        <v>119</v>
      </c>
      <c r="C25" s="50" t="s">
        <v>570</v>
      </c>
      <c r="D25" s="50" t="s">
        <v>592</v>
      </c>
      <c r="E25" s="45">
        <v>32.3</v>
      </c>
      <c r="F25" s="51" t="s">
        <v>474</v>
      </c>
      <c r="G25" s="51"/>
      <c r="J25" s="27" t="s">
        <v>558</v>
      </c>
      <c r="K25" s="28">
        <v>112.5</v>
      </c>
    </row>
    <row r="26" spans="1:11" ht="15">
      <c r="A26" s="57">
        <v>120</v>
      </c>
      <c r="B26" s="58">
        <v>120</v>
      </c>
      <c r="C26" s="50" t="s">
        <v>561</v>
      </c>
      <c r="D26" s="50"/>
      <c r="E26" s="45">
        <v>7.6</v>
      </c>
      <c r="F26" s="51" t="s">
        <v>593</v>
      </c>
      <c r="G26" s="51"/>
      <c r="J26" s="27" t="s">
        <v>569</v>
      </c>
      <c r="K26" s="28">
        <v>10.1</v>
      </c>
    </row>
    <row r="27" spans="1:11" ht="15">
      <c r="A27" s="57">
        <v>121</v>
      </c>
      <c r="B27" s="58"/>
      <c r="C27" s="50" t="s">
        <v>560</v>
      </c>
      <c r="D27" s="59"/>
      <c r="E27" s="60">
        <v>14.6</v>
      </c>
      <c r="F27" s="51" t="s">
        <v>593</v>
      </c>
      <c r="G27" s="51"/>
      <c r="J27" s="27" t="s">
        <v>546</v>
      </c>
      <c r="K27" s="28">
        <v>23.1</v>
      </c>
    </row>
    <row r="28" spans="1:11" ht="15">
      <c r="A28" s="57" t="s">
        <v>594</v>
      </c>
      <c r="B28" s="57" t="s">
        <v>594</v>
      </c>
      <c r="C28" s="50" t="s">
        <v>570</v>
      </c>
      <c r="D28" s="61" t="s">
        <v>595</v>
      </c>
      <c r="E28" s="45">
        <v>34.6</v>
      </c>
      <c r="F28" s="51" t="s">
        <v>474</v>
      </c>
      <c r="G28" s="51"/>
      <c r="J28" s="27" t="s">
        <v>596</v>
      </c>
      <c r="K28" s="28">
        <v>5.4</v>
      </c>
    </row>
    <row r="29" spans="1:11" ht="15">
      <c r="A29" s="57" t="s">
        <v>597</v>
      </c>
      <c r="B29" s="57" t="s">
        <v>597</v>
      </c>
      <c r="C29" s="50" t="s">
        <v>570</v>
      </c>
      <c r="D29" s="50" t="s">
        <v>598</v>
      </c>
      <c r="E29" s="45"/>
      <c r="F29" s="51"/>
      <c r="G29" s="51"/>
      <c r="J29" s="27" t="s">
        <v>599</v>
      </c>
      <c r="K29" s="28">
        <v>6</v>
      </c>
    </row>
    <row r="30" spans="1:11" ht="15">
      <c r="A30" s="57">
        <v>123</v>
      </c>
      <c r="B30" s="58">
        <v>123</v>
      </c>
      <c r="C30" s="50" t="s">
        <v>570</v>
      </c>
      <c r="D30" s="50" t="s">
        <v>600</v>
      </c>
      <c r="E30" s="45">
        <v>19.4</v>
      </c>
      <c r="F30" s="51" t="s">
        <v>474</v>
      </c>
      <c r="G30" s="51"/>
      <c r="J30" s="27" t="s">
        <v>556</v>
      </c>
      <c r="K30" s="28">
        <v>32.1</v>
      </c>
    </row>
    <row r="31" spans="1:11" ht="15">
      <c r="A31" s="57">
        <v>124</v>
      </c>
      <c r="B31" s="58">
        <v>124</v>
      </c>
      <c r="C31" s="50" t="s">
        <v>572</v>
      </c>
      <c r="D31" s="50"/>
      <c r="E31" s="45">
        <v>20.4</v>
      </c>
      <c r="F31" s="51" t="s">
        <v>450</v>
      </c>
      <c r="G31" s="51" t="s">
        <v>601</v>
      </c>
      <c r="J31" s="27" t="s">
        <v>602</v>
      </c>
      <c r="K31" s="28">
        <v>138.3</v>
      </c>
    </row>
    <row r="32" spans="1:11" ht="15">
      <c r="A32" s="57">
        <v>125</v>
      </c>
      <c r="B32" s="58">
        <v>125</v>
      </c>
      <c r="C32" s="50" t="s">
        <v>602</v>
      </c>
      <c r="D32" s="50"/>
      <c r="E32" s="45">
        <v>93.9</v>
      </c>
      <c r="F32" s="51" t="s">
        <v>474</v>
      </c>
      <c r="G32" s="51"/>
      <c r="J32" s="29" t="s">
        <v>507</v>
      </c>
      <c r="K32" s="30">
        <v>1449.8599999999997</v>
      </c>
    </row>
    <row r="33" spans="1:7" ht="15">
      <c r="A33" s="57">
        <v>126</v>
      </c>
      <c r="B33" s="58">
        <v>126</v>
      </c>
      <c r="C33" s="50" t="s">
        <v>602</v>
      </c>
      <c r="E33" s="45">
        <v>44.4</v>
      </c>
      <c r="F33" s="51" t="s">
        <v>474</v>
      </c>
      <c r="G33" s="51"/>
    </row>
    <row r="34" spans="1:7" ht="15">
      <c r="A34" s="57">
        <v>127</v>
      </c>
      <c r="B34" s="58">
        <v>127</v>
      </c>
      <c r="C34" s="50" t="s">
        <v>580</v>
      </c>
      <c r="D34" s="50" t="s">
        <v>603</v>
      </c>
      <c r="E34" s="45">
        <v>19.3</v>
      </c>
      <c r="F34" s="51" t="s">
        <v>474</v>
      </c>
      <c r="G34" s="51"/>
    </row>
    <row r="35" spans="1:7" ht="15">
      <c r="A35" s="57">
        <v>128</v>
      </c>
      <c r="B35" s="58">
        <v>128</v>
      </c>
      <c r="C35" s="50" t="s">
        <v>570</v>
      </c>
      <c r="D35" s="61" t="s">
        <v>604</v>
      </c>
      <c r="E35" s="45">
        <v>10</v>
      </c>
      <c r="F35" s="51" t="s">
        <v>450</v>
      </c>
      <c r="G35" s="51"/>
    </row>
    <row r="36" spans="1:7" ht="15">
      <c r="A36" s="57">
        <v>129</v>
      </c>
      <c r="B36" s="58">
        <v>129</v>
      </c>
      <c r="C36" s="50" t="s">
        <v>570</v>
      </c>
      <c r="D36" s="50" t="s">
        <v>605</v>
      </c>
      <c r="E36" s="45">
        <v>24.7</v>
      </c>
      <c r="F36" s="51" t="s">
        <v>606</v>
      </c>
      <c r="G36" s="51"/>
    </row>
    <row r="37" spans="1:7" ht="15">
      <c r="A37" s="57">
        <v>130</v>
      </c>
      <c r="B37" s="58">
        <v>130</v>
      </c>
      <c r="C37" s="50" t="s">
        <v>599</v>
      </c>
      <c r="E37" s="45">
        <v>6</v>
      </c>
      <c r="F37" s="51" t="s">
        <v>562</v>
      </c>
      <c r="G37" s="51" t="s">
        <v>607</v>
      </c>
    </row>
    <row r="38" spans="1:7" ht="15">
      <c r="A38" s="57">
        <v>131</v>
      </c>
      <c r="B38" s="58">
        <v>131</v>
      </c>
      <c r="C38" s="50" t="s">
        <v>596</v>
      </c>
      <c r="D38" s="50"/>
      <c r="E38" s="45">
        <v>5.4</v>
      </c>
      <c r="F38" s="51" t="s">
        <v>562</v>
      </c>
      <c r="G38" s="51" t="s">
        <v>607</v>
      </c>
    </row>
    <row r="39" spans="1:7" ht="15">
      <c r="A39" s="57">
        <v>132</v>
      </c>
      <c r="B39" s="58">
        <v>132</v>
      </c>
      <c r="C39" s="50" t="s">
        <v>585</v>
      </c>
      <c r="D39" s="50"/>
      <c r="E39" s="45">
        <v>1.6</v>
      </c>
      <c r="F39" s="51" t="s">
        <v>562</v>
      </c>
      <c r="G39" s="51" t="s">
        <v>608</v>
      </c>
    </row>
    <row r="40" spans="1:7" ht="15">
      <c r="A40" s="62" t="s">
        <v>609</v>
      </c>
      <c r="B40" s="63"/>
      <c r="C40" s="64" t="s">
        <v>574</v>
      </c>
      <c r="D40" s="64"/>
      <c r="E40" s="65"/>
      <c r="F40" s="51"/>
      <c r="G40" s="51"/>
    </row>
    <row r="41" spans="1:7" ht="15">
      <c r="A41" s="66">
        <v>151</v>
      </c>
      <c r="B41" s="16">
        <v>151</v>
      </c>
      <c r="C41" s="50" t="s">
        <v>570</v>
      </c>
      <c r="D41" s="61" t="s">
        <v>610</v>
      </c>
      <c r="E41" s="45">
        <v>29.7</v>
      </c>
      <c r="F41" s="16" t="s">
        <v>450</v>
      </c>
      <c r="G41" s="51"/>
    </row>
    <row r="42" spans="1:7" ht="15">
      <c r="A42" s="66" t="s">
        <v>611</v>
      </c>
      <c r="B42" s="16" t="s">
        <v>611</v>
      </c>
      <c r="C42" s="50" t="s">
        <v>570</v>
      </c>
      <c r="D42" s="61" t="s">
        <v>610</v>
      </c>
      <c r="E42" s="45">
        <v>12.4</v>
      </c>
      <c r="F42" s="16" t="s">
        <v>450</v>
      </c>
      <c r="G42" s="51"/>
    </row>
    <row r="43" spans="1:7" ht="15">
      <c r="A43" s="66">
        <v>152</v>
      </c>
      <c r="B43" s="16">
        <v>152</v>
      </c>
      <c r="C43" s="50" t="s">
        <v>585</v>
      </c>
      <c r="D43" s="50"/>
      <c r="E43" s="45">
        <v>2.4</v>
      </c>
      <c r="F43" s="16" t="s">
        <v>562</v>
      </c>
      <c r="G43" s="51" t="s">
        <v>612</v>
      </c>
    </row>
    <row r="44" spans="1:7" ht="15">
      <c r="A44" s="66">
        <v>153</v>
      </c>
      <c r="B44" s="16">
        <v>153</v>
      </c>
      <c r="C44" s="50" t="s">
        <v>546</v>
      </c>
      <c r="D44" s="50"/>
      <c r="E44" s="45">
        <v>11.1</v>
      </c>
      <c r="F44" s="16" t="s">
        <v>562</v>
      </c>
      <c r="G44" s="51" t="s">
        <v>613</v>
      </c>
    </row>
    <row r="45" spans="1:7" ht="15">
      <c r="A45" s="66">
        <v>154</v>
      </c>
      <c r="B45" s="16">
        <v>154</v>
      </c>
      <c r="C45" s="50" t="s">
        <v>570</v>
      </c>
      <c r="D45" s="61" t="s">
        <v>614</v>
      </c>
      <c r="E45" s="45">
        <v>16.5</v>
      </c>
      <c r="F45" s="51" t="s">
        <v>450</v>
      </c>
      <c r="G45" s="51"/>
    </row>
    <row r="46" spans="1:7" ht="15">
      <c r="A46" s="66">
        <v>155</v>
      </c>
      <c r="B46" s="16">
        <v>155</v>
      </c>
      <c r="C46" s="50" t="s">
        <v>582</v>
      </c>
      <c r="D46" s="61" t="s">
        <v>615</v>
      </c>
      <c r="E46" s="45">
        <v>56.6</v>
      </c>
      <c r="F46" s="16" t="s">
        <v>450</v>
      </c>
      <c r="G46" s="51"/>
    </row>
    <row r="47" spans="1:7" ht="15">
      <c r="A47" s="66">
        <v>156</v>
      </c>
      <c r="B47" s="16">
        <v>156</v>
      </c>
      <c r="C47" s="50" t="s">
        <v>570</v>
      </c>
      <c r="D47" s="61" t="s">
        <v>615</v>
      </c>
      <c r="E47" s="45">
        <v>17.9</v>
      </c>
      <c r="F47" s="51" t="s">
        <v>450</v>
      </c>
      <c r="G47" s="51"/>
    </row>
    <row r="48" spans="1:7" ht="15">
      <c r="A48" s="66">
        <v>157</v>
      </c>
      <c r="B48" s="16">
        <v>157</v>
      </c>
      <c r="C48" s="50" t="s">
        <v>570</v>
      </c>
      <c r="D48" s="61" t="s">
        <v>595</v>
      </c>
      <c r="E48" s="45">
        <v>21</v>
      </c>
      <c r="F48" s="51" t="s">
        <v>450</v>
      </c>
      <c r="G48" s="51"/>
    </row>
    <row r="49" spans="1:7" ht="15">
      <c r="A49" s="66">
        <v>158</v>
      </c>
      <c r="B49" s="16">
        <v>158</v>
      </c>
      <c r="C49" s="50" t="s">
        <v>570</v>
      </c>
      <c r="D49" s="67" t="s">
        <v>616</v>
      </c>
      <c r="E49" s="45">
        <v>20.8</v>
      </c>
      <c r="F49" s="51" t="s">
        <v>450</v>
      </c>
      <c r="G49" s="51"/>
    </row>
    <row r="50" spans="1:7" ht="15">
      <c r="A50" s="66">
        <v>159</v>
      </c>
      <c r="B50" s="16">
        <v>159</v>
      </c>
      <c r="C50" s="50" t="s">
        <v>570</v>
      </c>
      <c r="D50" s="67" t="s">
        <v>616</v>
      </c>
      <c r="E50" s="45">
        <v>18.4</v>
      </c>
      <c r="F50" s="16" t="s">
        <v>474</v>
      </c>
      <c r="G50" s="51"/>
    </row>
    <row r="51" spans="1:7" ht="15">
      <c r="A51" s="66" t="s">
        <v>617</v>
      </c>
      <c r="B51" s="16" t="s">
        <v>617</v>
      </c>
      <c r="C51" s="50" t="s">
        <v>570</v>
      </c>
      <c r="D51" s="67" t="s">
        <v>616</v>
      </c>
      <c r="E51" s="45">
        <v>18.5</v>
      </c>
      <c r="F51" s="51" t="s">
        <v>450</v>
      </c>
      <c r="G51" s="51"/>
    </row>
    <row r="52" spans="1:7" ht="15">
      <c r="A52" s="66">
        <v>160</v>
      </c>
      <c r="B52" s="16">
        <v>160</v>
      </c>
      <c r="C52" s="50" t="s">
        <v>570</v>
      </c>
      <c r="D52" s="67" t="s">
        <v>616</v>
      </c>
      <c r="E52" s="45">
        <v>40.9</v>
      </c>
      <c r="F52" s="51" t="s">
        <v>474</v>
      </c>
      <c r="G52" s="51"/>
    </row>
    <row r="53" spans="1:7" ht="15">
      <c r="A53" s="66">
        <v>161</v>
      </c>
      <c r="B53" s="16">
        <v>161</v>
      </c>
      <c r="C53" s="50" t="s">
        <v>570</v>
      </c>
      <c r="D53" s="67" t="s">
        <v>616</v>
      </c>
      <c r="E53" s="45">
        <v>17.5</v>
      </c>
      <c r="F53" s="16" t="s">
        <v>450</v>
      </c>
      <c r="G53" s="51"/>
    </row>
    <row r="54" spans="1:7" ht="15">
      <c r="A54" s="66" t="s">
        <v>618</v>
      </c>
      <c r="B54" s="16" t="s">
        <v>618</v>
      </c>
      <c r="C54" s="50" t="s">
        <v>570</v>
      </c>
      <c r="D54" s="67" t="s">
        <v>616</v>
      </c>
      <c r="E54" s="45">
        <v>12</v>
      </c>
      <c r="F54" s="16" t="s">
        <v>450</v>
      </c>
      <c r="G54" s="51"/>
    </row>
    <row r="55" spans="1:7" ht="15">
      <c r="A55" s="66">
        <v>162</v>
      </c>
      <c r="B55" s="16"/>
      <c r="C55" s="50" t="s">
        <v>567</v>
      </c>
      <c r="D55" s="50"/>
      <c r="E55" s="45">
        <v>12.6</v>
      </c>
      <c r="F55" s="51" t="s">
        <v>593</v>
      </c>
      <c r="G55" s="51"/>
    </row>
    <row r="56" spans="1:7" ht="15">
      <c r="A56" s="66" t="s">
        <v>619</v>
      </c>
      <c r="B56" s="16"/>
      <c r="C56" s="50" t="s">
        <v>565</v>
      </c>
      <c r="D56" s="50"/>
      <c r="E56" s="45">
        <v>0.9</v>
      </c>
      <c r="F56" s="51" t="s">
        <v>566</v>
      </c>
      <c r="G56" s="51"/>
    </row>
    <row r="57" spans="1:7" ht="15">
      <c r="A57" s="66">
        <v>163</v>
      </c>
      <c r="B57" s="16"/>
      <c r="C57" s="50" t="s">
        <v>560</v>
      </c>
      <c r="D57" s="50"/>
      <c r="E57" s="45">
        <v>14.8</v>
      </c>
      <c r="F57" s="51" t="s">
        <v>593</v>
      </c>
      <c r="G57" s="51"/>
    </row>
    <row r="58" spans="1:7" ht="15">
      <c r="A58" s="66">
        <v>164</v>
      </c>
      <c r="B58" s="16">
        <v>164</v>
      </c>
      <c r="C58" s="50" t="s">
        <v>570</v>
      </c>
      <c r="D58" s="61" t="s">
        <v>620</v>
      </c>
      <c r="E58" s="45">
        <v>31.5</v>
      </c>
      <c r="F58" s="16" t="s">
        <v>474</v>
      </c>
      <c r="G58" s="51"/>
    </row>
    <row r="59" spans="1:7" ht="15">
      <c r="A59" s="66">
        <v>165</v>
      </c>
      <c r="B59" s="16">
        <v>165</v>
      </c>
      <c r="C59" s="50" t="s">
        <v>570</v>
      </c>
      <c r="D59" s="61" t="s">
        <v>620</v>
      </c>
      <c r="E59" s="45">
        <v>15.6</v>
      </c>
      <c r="F59" s="51" t="s">
        <v>474</v>
      </c>
      <c r="G59" s="51"/>
    </row>
    <row r="60" spans="1:7" ht="15">
      <c r="A60" s="66">
        <v>166</v>
      </c>
      <c r="B60" s="16">
        <v>166</v>
      </c>
      <c r="C60" s="50" t="s">
        <v>570</v>
      </c>
      <c r="D60" s="61" t="s">
        <v>620</v>
      </c>
      <c r="E60" s="45">
        <v>17.1</v>
      </c>
      <c r="F60" s="51" t="s">
        <v>450</v>
      </c>
      <c r="G60" s="51"/>
    </row>
    <row r="61" spans="1:7" ht="15">
      <c r="A61" s="66">
        <v>167</v>
      </c>
      <c r="B61" s="16">
        <v>167</v>
      </c>
      <c r="C61" s="50" t="s">
        <v>570</v>
      </c>
      <c r="D61" s="61" t="s">
        <v>620</v>
      </c>
      <c r="E61" s="45">
        <v>16.6</v>
      </c>
      <c r="F61" s="51" t="s">
        <v>450</v>
      </c>
      <c r="G61" s="51"/>
    </row>
    <row r="62" spans="1:7" ht="15">
      <c r="A62" s="66">
        <v>168</v>
      </c>
      <c r="B62" s="16">
        <v>168</v>
      </c>
      <c r="C62" s="50" t="s">
        <v>570</v>
      </c>
      <c r="D62" s="61" t="s">
        <v>620</v>
      </c>
      <c r="E62" s="45">
        <v>16</v>
      </c>
      <c r="F62" s="16" t="s">
        <v>450</v>
      </c>
      <c r="G62" s="51"/>
    </row>
    <row r="63" spans="1:7" ht="15">
      <c r="A63" s="66">
        <v>169</v>
      </c>
      <c r="B63" s="16">
        <v>169</v>
      </c>
      <c r="C63" s="50" t="s">
        <v>570</v>
      </c>
      <c r="D63" s="61" t="s">
        <v>620</v>
      </c>
      <c r="E63" s="45">
        <v>16.3</v>
      </c>
      <c r="F63" s="51" t="s">
        <v>450</v>
      </c>
      <c r="G63" s="51"/>
    </row>
    <row r="64" spans="1:7" ht="15">
      <c r="A64" s="66">
        <v>170</v>
      </c>
      <c r="B64" s="16">
        <v>170</v>
      </c>
      <c r="C64" s="50" t="s">
        <v>570</v>
      </c>
      <c r="D64" s="61" t="s">
        <v>620</v>
      </c>
      <c r="E64" s="45">
        <v>16.4</v>
      </c>
      <c r="F64" s="51" t="s">
        <v>450</v>
      </c>
      <c r="G64" s="51"/>
    </row>
    <row r="65" spans="1:7" ht="15">
      <c r="A65" s="66">
        <v>171</v>
      </c>
      <c r="B65" s="16">
        <v>171</v>
      </c>
      <c r="C65" s="50" t="s">
        <v>582</v>
      </c>
      <c r="D65" s="61" t="s">
        <v>621</v>
      </c>
      <c r="E65" s="45">
        <v>50.6</v>
      </c>
      <c r="F65" s="16" t="s">
        <v>622</v>
      </c>
      <c r="G65" s="51"/>
    </row>
    <row r="66" spans="1:7" ht="15">
      <c r="A66" s="66">
        <v>172</v>
      </c>
      <c r="B66" s="16">
        <v>172</v>
      </c>
      <c r="C66" s="50" t="s">
        <v>570</v>
      </c>
      <c r="D66" s="61" t="s">
        <v>620</v>
      </c>
      <c r="E66" s="45">
        <v>15.2</v>
      </c>
      <c r="F66" s="16" t="s">
        <v>450</v>
      </c>
      <c r="G66" s="51"/>
    </row>
    <row r="67" spans="1:7" ht="15">
      <c r="A67" s="66">
        <v>173</v>
      </c>
      <c r="B67" s="16">
        <v>173</v>
      </c>
      <c r="C67" s="50" t="s">
        <v>546</v>
      </c>
      <c r="D67" s="50"/>
      <c r="E67" s="45">
        <v>12</v>
      </c>
      <c r="F67" s="16" t="s">
        <v>562</v>
      </c>
      <c r="G67" s="51" t="s">
        <v>612</v>
      </c>
    </row>
    <row r="68" spans="1:7" ht="15">
      <c r="A68" s="66">
        <v>174</v>
      </c>
      <c r="B68" s="16">
        <v>174</v>
      </c>
      <c r="C68" s="50" t="s">
        <v>585</v>
      </c>
      <c r="D68" s="50"/>
      <c r="E68" s="45">
        <v>2.4</v>
      </c>
      <c r="F68" s="16" t="s">
        <v>562</v>
      </c>
      <c r="G68" s="51" t="s">
        <v>613</v>
      </c>
    </row>
    <row r="69" spans="1:7" ht="15">
      <c r="A69" s="66">
        <v>175</v>
      </c>
      <c r="B69" s="16">
        <v>175</v>
      </c>
      <c r="C69" s="50" t="s">
        <v>570</v>
      </c>
      <c r="D69" s="50" t="s">
        <v>620</v>
      </c>
      <c r="E69" s="45">
        <v>22.1</v>
      </c>
      <c r="F69" s="51" t="s">
        <v>450</v>
      </c>
      <c r="G69" s="51"/>
    </row>
    <row r="70" spans="1:7" ht="15.75" thickBot="1">
      <c r="A70" s="68" t="s">
        <v>623</v>
      </c>
      <c r="B70" s="69" t="s">
        <v>623</v>
      </c>
      <c r="C70" s="70" t="s">
        <v>570</v>
      </c>
      <c r="D70" s="70" t="s">
        <v>620</v>
      </c>
      <c r="E70" s="71">
        <v>8.9</v>
      </c>
      <c r="F70" s="72" t="s">
        <v>450</v>
      </c>
      <c r="G70" s="72"/>
    </row>
    <row r="71" spans="1:7" ht="16.5" thickBot="1" thickTop="1">
      <c r="A71" s="73" t="s">
        <v>524</v>
      </c>
      <c r="B71" s="73"/>
      <c r="C71" s="74"/>
      <c r="D71" s="74"/>
      <c r="E71" s="75">
        <f>SUM(E3:E70)</f>
        <v>1449.86</v>
      </c>
      <c r="F71" s="76"/>
      <c r="G71" s="76"/>
    </row>
    <row r="72" ht="15.75" thickTop="1"/>
  </sheetData>
  <sheetProtection algorithmName="SHA-512" hashValue="D0Un0MuWFAXXdndQu1DcysKRdjIWWZ1yV4g4uUhSVawhLwkaGmBn254igDttJ6n/ifJ2QpsnpP6xy3YXR1yISA==" saltValue="uuDWHxStZ1AvqCfAAqxeEA==" spinCount="100000" sheet="1" objects="1" scenarios="1"/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M78"/>
  <sheetViews>
    <sheetView workbookViewId="0" topLeftCell="A1">
      <selection activeCell="A22" sqref="A22:D22"/>
    </sheetView>
  </sheetViews>
  <sheetFormatPr defaultColWidth="9.140625" defaultRowHeight="15"/>
  <cols>
    <col min="1" max="2" width="11.28125" style="77" bestFit="1" customWidth="1"/>
    <col min="3" max="3" width="19.7109375" style="95" bestFit="1" customWidth="1"/>
    <col min="4" max="4" width="26.57421875" style="95" customWidth="1"/>
    <col min="5" max="5" width="11.57421875" style="78" bestFit="1" customWidth="1"/>
    <col min="6" max="6" width="15.140625" style="35" bestFit="1" customWidth="1"/>
    <col min="7" max="7" width="17.421875" style="95" bestFit="1" customWidth="1"/>
    <col min="12" max="12" width="19.00390625" style="0" bestFit="1" customWidth="1"/>
    <col min="13" max="13" width="8.00390625" style="0" bestFit="1" customWidth="1"/>
    <col min="257" max="258" width="11.28125" style="0" bestFit="1" customWidth="1"/>
    <col min="259" max="259" width="19.7109375" style="0" bestFit="1" customWidth="1"/>
    <col min="260" max="260" width="26.57421875" style="0" customWidth="1"/>
    <col min="261" max="261" width="11.57421875" style="0" bestFit="1" customWidth="1"/>
    <col min="262" max="262" width="15.140625" style="0" bestFit="1" customWidth="1"/>
    <col min="263" max="263" width="17.421875" style="0" bestFit="1" customWidth="1"/>
    <col min="268" max="268" width="19.00390625" style="0" bestFit="1" customWidth="1"/>
    <col min="269" max="269" width="8.00390625" style="0" bestFit="1" customWidth="1"/>
    <col min="513" max="514" width="11.28125" style="0" bestFit="1" customWidth="1"/>
    <col min="515" max="515" width="19.7109375" style="0" bestFit="1" customWidth="1"/>
    <col min="516" max="516" width="26.57421875" style="0" customWidth="1"/>
    <col min="517" max="517" width="11.57421875" style="0" bestFit="1" customWidth="1"/>
    <col min="518" max="518" width="15.140625" style="0" bestFit="1" customWidth="1"/>
    <col min="519" max="519" width="17.421875" style="0" bestFit="1" customWidth="1"/>
    <col min="524" max="524" width="19.00390625" style="0" bestFit="1" customWidth="1"/>
    <col min="525" max="525" width="8.00390625" style="0" bestFit="1" customWidth="1"/>
    <col min="769" max="770" width="11.28125" style="0" bestFit="1" customWidth="1"/>
    <col min="771" max="771" width="19.7109375" style="0" bestFit="1" customWidth="1"/>
    <col min="772" max="772" width="26.57421875" style="0" customWidth="1"/>
    <col min="773" max="773" width="11.57421875" style="0" bestFit="1" customWidth="1"/>
    <col min="774" max="774" width="15.140625" style="0" bestFit="1" customWidth="1"/>
    <col min="775" max="775" width="17.421875" style="0" bestFit="1" customWidth="1"/>
    <col min="780" max="780" width="19.00390625" style="0" bestFit="1" customWidth="1"/>
    <col min="781" max="781" width="8.00390625" style="0" bestFit="1" customWidth="1"/>
    <col min="1025" max="1026" width="11.28125" style="0" bestFit="1" customWidth="1"/>
    <col min="1027" max="1027" width="19.7109375" style="0" bestFit="1" customWidth="1"/>
    <col min="1028" max="1028" width="26.57421875" style="0" customWidth="1"/>
    <col min="1029" max="1029" width="11.57421875" style="0" bestFit="1" customWidth="1"/>
    <col min="1030" max="1030" width="15.140625" style="0" bestFit="1" customWidth="1"/>
    <col min="1031" max="1031" width="17.421875" style="0" bestFit="1" customWidth="1"/>
    <col min="1036" max="1036" width="19.00390625" style="0" bestFit="1" customWidth="1"/>
    <col min="1037" max="1037" width="8.00390625" style="0" bestFit="1" customWidth="1"/>
    <col min="1281" max="1282" width="11.28125" style="0" bestFit="1" customWidth="1"/>
    <col min="1283" max="1283" width="19.7109375" style="0" bestFit="1" customWidth="1"/>
    <col min="1284" max="1284" width="26.57421875" style="0" customWidth="1"/>
    <col min="1285" max="1285" width="11.57421875" style="0" bestFit="1" customWidth="1"/>
    <col min="1286" max="1286" width="15.140625" style="0" bestFit="1" customWidth="1"/>
    <col min="1287" max="1287" width="17.421875" style="0" bestFit="1" customWidth="1"/>
    <col min="1292" max="1292" width="19.00390625" style="0" bestFit="1" customWidth="1"/>
    <col min="1293" max="1293" width="8.00390625" style="0" bestFit="1" customWidth="1"/>
    <col min="1537" max="1538" width="11.28125" style="0" bestFit="1" customWidth="1"/>
    <col min="1539" max="1539" width="19.7109375" style="0" bestFit="1" customWidth="1"/>
    <col min="1540" max="1540" width="26.57421875" style="0" customWidth="1"/>
    <col min="1541" max="1541" width="11.57421875" style="0" bestFit="1" customWidth="1"/>
    <col min="1542" max="1542" width="15.140625" style="0" bestFit="1" customWidth="1"/>
    <col min="1543" max="1543" width="17.421875" style="0" bestFit="1" customWidth="1"/>
    <col min="1548" max="1548" width="19.00390625" style="0" bestFit="1" customWidth="1"/>
    <col min="1549" max="1549" width="8.00390625" style="0" bestFit="1" customWidth="1"/>
    <col min="1793" max="1794" width="11.28125" style="0" bestFit="1" customWidth="1"/>
    <col min="1795" max="1795" width="19.7109375" style="0" bestFit="1" customWidth="1"/>
    <col min="1796" max="1796" width="26.57421875" style="0" customWidth="1"/>
    <col min="1797" max="1797" width="11.57421875" style="0" bestFit="1" customWidth="1"/>
    <col min="1798" max="1798" width="15.140625" style="0" bestFit="1" customWidth="1"/>
    <col min="1799" max="1799" width="17.421875" style="0" bestFit="1" customWidth="1"/>
    <col min="1804" max="1804" width="19.00390625" style="0" bestFit="1" customWidth="1"/>
    <col min="1805" max="1805" width="8.00390625" style="0" bestFit="1" customWidth="1"/>
    <col min="2049" max="2050" width="11.28125" style="0" bestFit="1" customWidth="1"/>
    <col min="2051" max="2051" width="19.7109375" style="0" bestFit="1" customWidth="1"/>
    <col min="2052" max="2052" width="26.57421875" style="0" customWidth="1"/>
    <col min="2053" max="2053" width="11.57421875" style="0" bestFit="1" customWidth="1"/>
    <col min="2054" max="2054" width="15.140625" style="0" bestFit="1" customWidth="1"/>
    <col min="2055" max="2055" width="17.421875" style="0" bestFit="1" customWidth="1"/>
    <col min="2060" max="2060" width="19.00390625" style="0" bestFit="1" customWidth="1"/>
    <col min="2061" max="2061" width="8.00390625" style="0" bestFit="1" customWidth="1"/>
    <col min="2305" max="2306" width="11.28125" style="0" bestFit="1" customWidth="1"/>
    <col min="2307" max="2307" width="19.7109375" style="0" bestFit="1" customWidth="1"/>
    <col min="2308" max="2308" width="26.57421875" style="0" customWidth="1"/>
    <col min="2309" max="2309" width="11.57421875" style="0" bestFit="1" customWidth="1"/>
    <col min="2310" max="2310" width="15.140625" style="0" bestFit="1" customWidth="1"/>
    <col min="2311" max="2311" width="17.421875" style="0" bestFit="1" customWidth="1"/>
    <col min="2316" max="2316" width="19.00390625" style="0" bestFit="1" customWidth="1"/>
    <col min="2317" max="2317" width="8.00390625" style="0" bestFit="1" customWidth="1"/>
    <col min="2561" max="2562" width="11.28125" style="0" bestFit="1" customWidth="1"/>
    <col min="2563" max="2563" width="19.7109375" style="0" bestFit="1" customWidth="1"/>
    <col min="2564" max="2564" width="26.57421875" style="0" customWidth="1"/>
    <col min="2565" max="2565" width="11.57421875" style="0" bestFit="1" customWidth="1"/>
    <col min="2566" max="2566" width="15.140625" style="0" bestFit="1" customWidth="1"/>
    <col min="2567" max="2567" width="17.421875" style="0" bestFit="1" customWidth="1"/>
    <col min="2572" max="2572" width="19.00390625" style="0" bestFit="1" customWidth="1"/>
    <col min="2573" max="2573" width="8.00390625" style="0" bestFit="1" customWidth="1"/>
    <col min="2817" max="2818" width="11.28125" style="0" bestFit="1" customWidth="1"/>
    <col min="2819" max="2819" width="19.7109375" style="0" bestFit="1" customWidth="1"/>
    <col min="2820" max="2820" width="26.57421875" style="0" customWidth="1"/>
    <col min="2821" max="2821" width="11.57421875" style="0" bestFit="1" customWidth="1"/>
    <col min="2822" max="2822" width="15.140625" style="0" bestFit="1" customWidth="1"/>
    <col min="2823" max="2823" width="17.421875" style="0" bestFit="1" customWidth="1"/>
    <col min="2828" max="2828" width="19.00390625" style="0" bestFit="1" customWidth="1"/>
    <col min="2829" max="2829" width="8.00390625" style="0" bestFit="1" customWidth="1"/>
    <col min="3073" max="3074" width="11.28125" style="0" bestFit="1" customWidth="1"/>
    <col min="3075" max="3075" width="19.7109375" style="0" bestFit="1" customWidth="1"/>
    <col min="3076" max="3076" width="26.57421875" style="0" customWidth="1"/>
    <col min="3077" max="3077" width="11.57421875" style="0" bestFit="1" customWidth="1"/>
    <col min="3078" max="3078" width="15.140625" style="0" bestFit="1" customWidth="1"/>
    <col min="3079" max="3079" width="17.421875" style="0" bestFit="1" customWidth="1"/>
    <col min="3084" max="3084" width="19.00390625" style="0" bestFit="1" customWidth="1"/>
    <col min="3085" max="3085" width="8.00390625" style="0" bestFit="1" customWidth="1"/>
    <col min="3329" max="3330" width="11.28125" style="0" bestFit="1" customWidth="1"/>
    <col min="3331" max="3331" width="19.7109375" style="0" bestFit="1" customWidth="1"/>
    <col min="3332" max="3332" width="26.57421875" style="0" customWidth="1"/>
    <col min="3333" max="3333" width="11.57421875" style="0" bestFit="1" customWidth="1"/>
    <col min="3334" max="3334" width="15.140625" style="0" bestFit="1" customWidth="1"/>
    <col min="3335" max="3335" width="17.421875" style="0" bestFit="1" customWidth="1"/>
    <col min="3340" max="3340" width="19.00390625" style="0" bestFit="1" customWidth="1"/>
    <col min="3341" max="3341" width="8.00390625" style="0" bestFit="1" customWidth="1"/>
    <col min="3585" max="3586" width="11.28125" style="0" bestFit="1" customWidth="1"/>
    <col min="3587" max="3587" width="19.7109375" style="0" bestFit="1" customWidth="1"/>
    <col min="3588" max="3588" width="26.57421875" style="0" customWidth="1"/>
    <col min="3589" max="3589" width="11.57421875" style="0" bestFit="1" customWidth="1"/>
    <col min="3590" max="3590" width="15.140625" style="0" bestFit="1" customWidth="1"/>
    <col min="3591" max="3591" width="17.421875" style="0" bestFit="1" customWidth="1"/>
    <col min="3596" max="3596" width="19.00390625" style="0" bestFit="1" customWidth="1"/>
    <col min="3597" max="3597" width="8.00390625" style="0" bestFit="1" customWidth="1"/>
    <col min="3841" max="3842" width="11.28125" style="0" bestFit="1" customWidth="1"/>
    <col min="3843" max="3843" width="19.7109375" style="0" bestFit="1" customWidth="1"/>
    <col min="3844" max="3844" width="26.57421875" style="0" customWidth="1"/>
    <col min="3845" max="3845" width="11.57421875" style="0" bestFit="1" customWidth="1"/>
    <col min="3846" max="3846" width="15.140625" style="0" bestFit="1" customWidth="1"/>
    <col min="3847" max="3847" width="17.421875" style="0" bestFit="1" customWidth="1"/>
    <col min="3852" max="3852" width="19.00390625" style="0" bestFit="1" customWidth="1"/>
    <col min="3853" max="3853" width="8.00390625" style="0" bestFit="1" customWidth="1"/>
    <col min="4097" max="4098" width="11.28125" style="0" bestFit="1" customWidth="1"/>
    <col min="4099" max="4099" width="19.7109375" style="0" bestFit="1" customWidth="1"/>
    <col min="4100" max="4100" width="26.57421875" style="0" customWidth="1"/>
    <col min="4101" max="4101" width="11.57421875" style="0" bestFit="1" customWidth="1"/>
    <col min="4102" max="4102" width="15.140625" style="0" bestFit="1" customWidth="1"/>
    <col min="4103" max="4103" width="17.421875" style="0" bestFit="1" customWidth="1"/>
    <col min="4108" max="4108" width="19.00390625" style="0" bestFit="1" customWidth="1"/>
    <col min="4109" max="4109" width="8.00390625" style="0" bestFit="1" customWidth="1"/>
    <col min="4353" max="4354" width="11.28125" style="0" bestFit="1" customWidth="1"/>
    <col min="4355" max="4355" width="19.7109375" style="0" bestFit="1" customWidth="1"/>
    <col min="4356" max="4356" width="26.57421875" style="0" customWidth="1"/>
    <col min="4357" max="4357" width="11.57421875" style="0" bestFit="1" customWidth="1"/>
    <col min="4358" max="4358" width="15.140625" style="0" bestFit="1" customWidth="1"/>
    <col min="4359" max="4359" width="17.421875" style="0" bestFit="1" customWidth="1"/>
    <col min="4364" max="4364" width="19.00390625" style="0" bestFit="1" customWidth="1"/>
    <col min="4365" max="4365" width="8.00390625" style="0" bestFit="1" customWidth="1"/>
    <col min="4609" max="4610" width="11.28125" style="0" bestFit="1" customWidth="1"/>
    <col min="4611" max="4611" width="19.7109375" style="0" bestFit="1" customWidth="1"/>
    <col min="4612" max="4612" width="26.57421875" style="0" customWidth="1"/>
    <col min="4613" max="4613" width="11.57421875" style="0" bestFit="1" customWidth="1"/>
    <col min="4614" max="4614" width="15.140625" style="0" bestFit="1" customWidth="1"/>
    <col min="4615" max="4615" width="17.421875" style="0" bestFit="1" customWidth="1"/>
    <col min="4620" max="4620" width="19.00390625" style="0" bestFit="1" customWidth="1"/>
    <col min="4621" max="4621" width="8.00390625" style="0" bestFit="1" customWidth="1"/>
    <col min="4865" max="4866" width="11.28125" style="0" bestFit="1" customWidth="1"/>
    <col min="4867" max="4867" width="19.7109375" style="0" bestFit="1" customWidth="1"/>
    <col min="4868" max="4868" width="26.57421875" style="0" customWidth="1"/>
    <col min="4869" max="4869" width="11.57421875" style="0" bestFit="1" customWidth="1"/>
    <col min="4870" max="4870" width="15.140625" style="0" bestFit="1" customWidth="1"/>
    <col min="4871" max="4871" width="17.421875" style="0" bestFit="1" customWidth="1"/>
    <col min="4876" max="4876" width="19.00390625" style="0" bestFit="1" customWidth="1"/>
    <col min="4877" max="4877" width="8.00390625" style="0" bestFit="1" customWidth="1"/>
    <col min="5121" max="5122" width="11.28125" style="0" bestFit="1" customWidth="1"/>
    <col min="5123" max="5123" width="19.7109375" style="0" bestFit="1" customWidth="1"/>
    <col min="5124" max="5124" width="26.57421875" style="0" customWidth="1"/>
    <col min="5125" max="5125" width="11.57421875" style="0" bestFit="1" customWidth="1"/>
    <col min="5126" max="5126" width="15.140625" style="0" bestFit="1" customWidth="1"/>
    <col min="5127" max="5127" width="17.421875" style="0" bestFit="1" customWidth="1"/>
    <col min="5132" max="5132" width="19.00390625" style="0" bestFit="1" customWidth="1"/>
    <col min="5133" max="5133" width="8.00390625" style="0" bestFit="1" customWidth="1"/>
    <col min="5377" max="5378" width="11.28125" style="0" bestFit="1" customWidth="1"/>
    <col min="5379" max="5379" width="19.7109375" style="0" bestFit="1" customWidth="1"/>
    <col min="5380" max="5380" width="26.57421875" style="0" customWidth="1"/>
    <col min="5381" max="5381" width="11.57421875" style="0" bestFit="1" customWidth="1"/>
    <col min="5382" max="5382" width="15.140625" style="0" bestFit="1" customWidth="1"/>
    <col min="5383" max="5383" width="17.421875" style="0" bestFit="1" customWidth="1"/>
    <col min="5388" max="5388" width="19.00390625" style="0" bestFit="1" customWidth="1"/>
    <col min="5389" max="5389" width="8.00390625" style="0" bestFit="1" customWidth="1"/>
    <col min="5633" max="5634" width="11.28125" style="0" bestFit="1" customWidth="1"/>
    <col min="5635" max="5635" width="19.7109375" style="0" bestFit="1" customWidth="1"/>
    <col min="5636" max="5636" width="26.57421875" style="0" customWidth="1"/>
    <col min="5637" max="5637" width="11.57421875" style="0" bestFit="1" customWidth="1"/>
    <col min="5638" max="5638" width="15.140625" style="0" bestFit="1" customWidth="1"/>
    <col min="5639" max="5639" width="17.421875" style="0" bestFit="1" customWidth="1"/>
    <col min="5644" max="5644" width="19.00390625" style="0" bestFit="1" customWidth="1"/>
    <col min="5645" max="5645" width="8.00390625" style="0" bestFit="1" customWidth="1"/>
    <col min="5889" max="5890" width="11.28125" style="0" bestFit="1" customWidth="1"/>
    <col min="5891" max="5891" width="19.7109375" style="0" bestFit="1" customWidth="1"/>
    <col min="5892" max="5892" width="26.57421875" style="0" customWidth="1"/>
    <col min="5893" max="5893" width="11.57421875" style="0" bestFit="1" customWidth="1"/>
    <col min="5894" max="5894" width="15.140625" style="0" bestFit="1" customWidth="1"/>
    <col min="5895" max="5895" width="17.421875" style="0" bestFit="1" customWidth="1"/>
    <col min="5900" max="5900" width="19.00390625" style="0" bestFit="1" customWidth="1"/>
    <col min="5901" max="5901" width="8.00390625" style="0" bestFit="1" customWidth="1"/>
    <col min="6145" max="6146" width="11.28125" style="0" bestFit="1" customWidth="1"/>
    <col min="6147" max="6147" width="19.7109375" style="0" bestFit="1" customWidth="1"/>
    <col min="6148" max="6148" width="26.57421875" style="0" customWidth="1"/>
    <col min="6149" max="6149" width="11.57421875" style="0" bestFit="1" customWidth="1"/>
    <col min="6150" max="6150" width="15.140625" style="0" bestFit="1" customWidth="1"/>
    <col min="6151" max="6151" width="17.421875" style="0" bestFit="1" customWidth="1"/>
    <col min="6156" max="6156" width="19.00390625" style="0" bestFit="1" customWidth="1"/>
    <col min="6157" max="6157" width="8.00390625" style="0" bestFit="1" customWidth="1"/>
    <col min="6401" max="6402" width="11.28125" style="0" bestFit="1" customWidth="1"/>
    <col min="6403" max="6403" width="19.7109375" style="0" bestFit="1" customWidth="1"/>
    <col min="6404" max="6404" width="26.57421875" style="0" customWidth="1"/>
    <col min="6405" max="6405" width="11.57421875" style="0" bestFit="1" customWidth="1"/>
    <col min="6406" max="6406" width="15.140625" style="0" bestFit="1" customWidth="1"/>
    <col min="6407" max="6407" width="17.421875" style="0" bestFit="1" customWidth="1"/>
    <col min="6412" max="6412" width="19.00390625" style="0" bestFit="1" customWidth="1"/>
    <col min="6413" max="6413" width="8.00390625" style="0" bestFit="1" customWidth="1"/>
    <col min="6657" max="6658" width="11.28125" style="0" bestFit="1" customWidth="1"/>
    <col min="6659" max="6659" width="19.7109375" style="0" bestFit="1" customWidth="1"/>
    <col min="6660" max="6660" width="26.57421875" style="0" customWidth="1"/>
    <col min="6661" max="6661" width="11.57421875" style="0" bestFit="1" customWidth="1"/>
    <col min="6662" max="6662" width="15.140625" style="0" bestFit="1" customWidth="1"/>
    <col min="6663" max="6663" width="17.421875" style="0" bestFit="1" customWidth="1"/>
    <col min="6668" max="6668" width="19.00390625" style="0" bestFit="1" customWidth="1"/>
    <col min="6669" max="6669" width="8.00390625" style="0" bestFit="1" customWidth="1"/>
    <col min="6913" max="6914" width="11.28125" style="0" bestFit="1" customWidth="1"/>
    <col min="6915" max="6915" width="19.7109375" style="0" bestFit="1" customWidth="1"/>
    <col min="6916" max="6916" width="26.57421875" style="0" customWidth="1"/>
    <col min="6917" max="6917" width="11.57421875" style="0" bestFit="1" customWidth="1"/>
    <col min="6918" max="6918" width="15.140625" style="0" bestFit="1" customWidth="1"/>
    <col min="6919" max="6919" width="17.421875" style="0" bestFit="1" customWidth="1"/>
    <col min="6924" max="6924" width="19.00390625" style="0" bestFit="1" customWidth="1"/>
    <col min="6925" max="6925" width="8.00390625" style="0" bestFit="1" customWidth="1"/>
    <col min="7169" max="7170" width="11.28125" style="0" bestFit="1" customWidth="1"/>
    <col min="7171" max="7171" width="19.7109375" style="0" bestFit="1" customWidth="1"/>
    <col min="7172" max="7172" width="26.57421875" style="0" customWidth="1"/>
    <col min="7173" max="7173" width="11.57421875" style="0" bestFit="1" customWidth="1"/>
    <col min="7174" max="7174" width="15.140625" style="0" bestFit="1" customWidth="1"/>
    <col min="7175" max="7175" width="17.421875" style="0" bestFit="1" customWidth="1"/>
    <col min="7180" max="7180" width="19.00390625" style="0" bestFit="1" customWidth="1"/>
    <col min="7181" max="7181" width="8.00390625" style="0" bestFit="1" customWidth="1"/>
    <col min="7425" max="7426" width="11.28125" style="0" bestFit="1" customWidth="1"/>
    <col min="7427" max="7427" width="19.7109375" style="0" bestFit="1" customWidth="1"/>
    <col min="7428" max="7428" width="26.57421875" style="0" customWidth="1"/>
    <col min="7429" max="7429" width="11.57421875" style="0" bestFit="1" customWidth="1"/>
    <col min="7430" max="7430" width="15.140625" style="0" bestFit="1" customWidth="1"/>
    <col min="7431" max="7431" width="17.421875" style="0" bestFit="1" customWidth="1"/>
    <col min="7436" max="7436" width="19.00390625" style="0" bestFit="1" customWidth="1"/>
    <col min="7437" max="7437" width="8.00390625" style="0" bestFit="1" customWidth="1"/>
    <col min="7681" max="7682" width="11.28125" style="0" bestFit="1" customWidth="1"/>
    <col min="7683" max="7683" width="19.7109375" style="0" bestFit="1" customWidth="1"/>
    <col min="7684" max="7684" width="26.57421875" style="0" customWidth="1"/>
    <col min="7685" max="7685" width="11.57421875" style="0" bestFit="1" customWidth="1"/>
    <col min="7686" max="7686" width="15.140625" style="0" bestFit="1" customWidth="1"/>
    <col min="7687" max="7687" width="17.421875" style="0" bestFit="1" customWidth="1"/>
    <col min="7692" max="7692" width="19.00390625" style="0" bestFit="1" customWidth="1"/>
    <col min="7693" max="7693" width="8.00390625" style="0" bestFit="1" customWidth="1"/>
    <col min="7937" max="7938" width="11.28125" style="0" bestFit="1" customWidth="1"/>
    <col min="7939" max="7939" width="19.7109375" style="0" bestFit="1" customWidth="1"/>
    <col min="7940" max="7940" width="26.57421875" style="0" customWidth="1"/>
    <col min="7941" max="7941" width="11.57421875" style="0" bestFit="1" customWidth="1"/>
    <col min="7942" max="7942" width="15.140625" style="0" bestFit="1" customWidth="1"/>
    <col min="7943" max="7943" width="17.421875" style="0" bestFit="1" customWidth="1"/>
    <col min="7948" max="7948" width="19.00390625" style="0" bestFit="1" customWidth="1"/>
    <col min="7949" max="7949" width="8.00390625" style="0" bestFit="1" customWidth="1"/>
    <col min="8193" max="8194" width="11.28125" style="0" bestFit="1" customWidth="1"/>
    <col min="8195" max="8195" width="19.7109375" style="0" bestFit="1" customWidth="1"/>
    <col min="8196" max="8196" width="26.57421875" style="0" customWidth="1"/>
    <col min="8197" max="8197" width="11.57421875" style="0" bestFit="1" customWidth="1"/>
    <col min="8198" max="8198" width="15.140625" style="0" bestFit="1" customWidth="1"/>
    <col min="8199" max="8199" width="17.421875" style="0" bestFit="1" customWidth="1"/>
    <col min="8204" max="8204" width="19.00390625" style="0" bestFit="1" customWidth="1"/>
    <col min="8205" max="8205" width="8.00390625" style="0" bestFit="1" customWidth="1"/>
    <col min="8449" max="8450" width="11.28125" style="0" bestFit="1" customWidth="1"/>
    <col min="8451" max="8451" width="19.7109375" style="0" bestFit="1" customWidth="1"/>
    <col min="8452" max="8452" width="26.57421875" style="0" customWidth="1"/>
    <col min="8453" max="8453" width="11.57421875" style="0" bestFit="1" customWidth="1"/>
    <col min="8454" max="8454" width="15.140625" style="0" bestFit="1" customWidth="1"/>
    <col min="8455" max="8455" width="17.421875" style="0" bestFit="1" customWidth="1"/>
    <col min="8460" max="8460" width="19.00390625" style="0" bestFit="1" customWidth="1"/>
    <col min="8461" max="8461" width="8.00390625" style="0" bestFit="1" customWidth="1"/>
    <col min="8705" max="8706" width="11.28125" style="0" bestFit="1" customWidth="1"/>
    <col min="8707" max="8707" width="19.7109375" style="0" bestFit="1" customWidth="1"/>
    <col min="8708" max="8708" width="26.57421875" style="0" customWidth="1"/>
    <col min="8709" max="8709" width="11.57421875" style="0" bestFit="1" customWidth="1"/>
    <col min="8710" max="8710" width="15.140625" style="0" bestFit="1" customWidth="1"/>
    <col min="8711" max="8711" width="17.421875" style="0" bestFit="1" customWidth="1"/>
    <col min="8716" max="8716" width="19.00390625" style="0" bestFit="1" customWidth="1"/>
    <col min="8717" max="8717" width="8.00390625" style="0" bestFit="1" customWidth="1"/>
    <col min="8961" max="8962" width="11.28125" style="0" bestFit="1" customWidth="1"/>
    <col min="8963" max="8963" width="19.7109375" style="0" bestFit="1" customWidth="1"/>
    <col min="8964" max="8964" width="26.57421875" style="0" customWidth="1"/>
    <col min="8965" max="8965" width="11.57421875" style="0" bestFit="1" customWidth="1"/>
    <col min="8966" max="8966" width="15.140625" style="0" bestFit="1" customWidth="1"/>
    <col min="8967" max="8967" width="17.421875" style="0" bestFit="1" customWidth="1"/>
    <col min="8972" max="8972" width="19.00390625" style="0" bestFit="1" customWidth="1"/>
    <col min="8973" max="8973" width="8.00390625" style="0" bestFit="1" customWidth="1"/>
    <col min="9217" max="9218" width="11.28125" style="0" bestFit="1" customWidth="1"/>
    <col min="9219" max="9219" width="19.7109375" style="0" bestFit="1" customWidth="1"/>
    <col min="9220" max="9220" width="26.57421875" style="0" customWidth="1"/>
    <col min="9221" max="9221" width="11.57421875" style="0" bestFit="1" customWidth="1"/>
    <col min="9222" max="9222" width="15.140625" style="0" bestFit="1" customWidth="1"/>
    <col min="9223" max="9223" width="17.421875" style="0" bestFit="1" customWidth="1"/>
    <col min="9228" max="9228" width="19.00390625" style="0" bestFit="1" customWidth="1"/>
    <col min="9229" max="9229" width="8.00390625" style="0" bestFit="1" customWidth="1"/>
    <col min="9473" max="9474" width="11.28125" style="0" bestFit="1" customWidth="1"/>
    <col min="9475" max="9475" width="19.7109375" style="0" bestFit="1" customWidth="1"/>
    <col min="9476" max="9476" width="26.57421875" style="0" customWidth="1"/>
    <col min="9477" max="9477" width="11.57421875" style="0" bestFit="1" customWidth="1"/>
    <col min="9478" max="9478" width="15.140625" style="0" bestFit="1" customWidth="1"/>
    <col min="9479" max="9479" width="17.421875" style="0" bestFit="1" customWidth="1"/>
    <col min="9484" max="9484" width="19.00390625" style="0" bestFit="1" customWidth="1"/>
    <col min="9485" max="9485" width="8.00390625" style="0" bestFit="1" customWidth="1"/>
    <col min="9729" max="9730" width="11.28125" style="0" bestFit="1" customWidth="1"/>
    <col min="9731" max="9731" width="19.7109375" style="0" bestFit="1" customWidth="1"/>
    <col min="9732" max="9732" width="26.57421875" style="0" customWidth="1"/>
    <col min="9733" max="9733" width="11.57421875" style="0" bestFit="1" customWidth="1"/>
    <col min="9734" max="9734" width="15.140625" style="0" bestFit="1" customWidth="1"/>
    <col min="9735" max="9735" width="17.421875" style="0" bestFit="1" customWidth="1"/>
    <col min="9740" max="9740" width="19.00390625" style="0" bestFit="1" customWidth="1"/>
    <col min="9741" max="9741" width="8.00390625" style="0" bestFit="1" customWidth="1"/>
    <col min="9985" max="9986" width="11.28125" style="0" bestFit="1" customWidth="1"/>
    <col min="9987" max="9987" width="19.7109375" style="0" bestFit="1" customWidth="1"/>
    <col min="9988" max="9988" width="26.57421875" style="0" customWidth="1"/>
    <col min="9989" max="9989" width="11.57421875" style="0" bestFit="1" customWidth="1"/>
    <col min="9990" max="9990" width="15.140625" style="0" bestFit="1" customWidth="1"/>
    <col min="9991" max="9991" width="17.421875" style="0" bestFit="1" customWidth="1"/>
    <col min="9996" max="9996" width="19.00390625" style="0" bestFit="1" customWidth="1"/>
    <col min="9997" max="9997" width="8.00390625" style="0" bestFit="1" customWidth="1"/>
    <col min="10241" max="10242" width="11.28125" style="0" bestFit="1" customWidth="1"/>
    <col min="10243" max="10243" width="19.7109375" style="0" bestFit="1" customWidth="1"/>
    <col min="10244" max="10244" width="26.57421875" style="0" customWidth="1"/>
    <col min="10245" max="10245" width="11.57421875" style="0" bestFit="1" customWidth="1"/>
    <col min="10246" max="10246" width="15.140625" style="0" bestFit="1" customWidth="1"/>
    <col min="10247" max="10247" width="17.421875" style="0" bestFit="1" customWidth="1"/>
    <col min="10252" max="10252" width="19.00390625" style="0" bestFit="1" customWidth="1"/>
    <col min="10253" max="10253" width="8.00390625" style="0" bestFit="1" customWidth="1"/>
    <col min="10497" max="10498" width="11.28125" style="0" bestFit="1" customWidth="1"/>
    <col min="10499" max="10499" width="19.7109375" style="0" bestFit="1" customWidth="1"/>
    <col min="10500" max="10500" width="26.57421875" style="0" customWidth="1"/>
    <col min="10501" max="10501" width="11.57421875" style="0" bestFit="1" customWidth="1"/>
    <col min="10502" max="10502" width="15.140625" style="0" bestFit="1" customWidth="1"/>
    <col min="10503" max="10503" width="17.421875" style="0" bestFit="1" customWidth="1"/>
    <col min="10508" max="10508" width="19.00390625" style="0" bestFit="1" customWidth="1"/>
    <col min="10509" max="10509" width="8.00390625" style="0" bestFit="1" customWidth="1"/>
    <col min="10753" max="10754" width="11.28125" style="0" bestFit="1" customWidth="1"/>
    <col min="10755" max="10755" width="19.7109375" style="0" bestFit="1" customWidth="1"/>
    <col min="10756" max="10756" width="26.57421875" style="0" customWidth="1"/>
    <col min="10757" max="10757" width="11.57421875" style="0" bestFit="1" customWidth="1"/>
    <col min="10758" max="10758" width="15.140625" style="0" bestFit="1" customWidth="1"/>
    <col min="10759" max="10759" width="17.421875" style="0" bestFit="1" customWidth="1"/>
    <col min="10764" max="10764" width="19.00390625" style="0" bestFit="1" customWidth="1"/>
    <col min="10765" max="10765" width="8.00390625" style="0" bestFit="1" customWidth="1"/>
    <col min="11009" max="11010" width="11.28125" style="0" bestFit="1" customWidth="1"/>
    <col min="11011" max="11011" width="19.7109375" style="0" bestFit="1" customWidth="1"/>
    <col min="11012" max="11012" width="26.57421875" style="0" customWidth="1"/>
    <col min="11013" max="11013" width="11.57421875" style="0" bestFit="1" customWidth="1"/>
    <col min="11014" max="11014" width="15.140625" style="0" bestFit="1" customWidth="1"/>
    <col min="11015" max="11015" width="17.421875" style="0" bestFit="1" customWidth="1"/>
    <col min="11020" max="11020" width="19.00390625" style="0" bestFit="1" customWidth="1"/>
    <col min="11021" max="11021" width="8.00390625" style="0" bestFit="1" customWidth="1"/>
    <col min="11265" max="11266" width="11.28125" style="0" bestFit="1" customWidth="1"/>
    <col min="11267" max="11267" width="19.7109375" style="0" bestFit="1" customWidth="1"/>
    <col min="11268" max="11268" width="26.57421875" style="0" customWidth="1"/>
    <col min="11269" max="11269" width="11.57421875" style="0" bestFit="1" customWidth="1"/>
    <col min="11270" max="11270" width="15.140625" style="0" bestFit="1" customWidth="1"/>
    <col min="11271" max="11271" width="17.421875" style="0" bestFit="1" customWidth="1"/>
    <col min="11276" max="11276" width="19.00390625" style="0" bestFit="1" customWidth="1"/>
    <col min="11277" max="11277" width="8.00390625" style="0" bestFit="1" customWidth="1"/>
    <col min="11521" max="11522" width="11.28125" style="0" bestFit="1" customWidth="1"/>
    <col min="11523" max="11523" width="19.7109375" style="0" bestFit="1" customWidth="1"/>
    <col min="11524" max="11524" width="26.57421875" style="0" customWidth="1"/>
    <col min="11525" max="11525" width="11.57421875" style="0" bestFit="1" customWidth="1"/>
    <col min="11526" max="11526" width="15.140625" style="0" bestFit="1" customWidth="1"/>
    <col min="11527" max="11527" width="17.421875" style="0" bestFit="1" customWidth="1"/>
    <col min="11532" max="11532" width="19.00390625" style="0" bestFit="1" customWidth="1"/>
    <col min="11533" max="11533" width="8.00390625" style="0" bestFit="1" customWidth="1"/>
    <col min="11777" max="11778" width="11.28125" style="0" bestFit="1" customWidth="1"/>
    <col min="11779" max="11779" width="19.7109375" style="0" bestFit="1" customWidth="1"/>
    <col min="11780" max="11780" width="26.57421875" style="0" customWidth="1"/>
    <col min="11781" max="11781" width="11.57421875" style="0" bestFit="1" customWidth="1"/>
    <col min="11782" max="11782" width="15.140625" style="0" bestFit="1" customWidth="1"/>
    <col min="11783" max="11783" width="17.421875" style="0" bestFit="1" customWidth="1"/>
    <col min="11788" max="11788" width="19.00390625" style="0" bestFit="1" customWidth="1"/>
    <col min="11789" max="11789" width="8.00390625" style="0" bestFit="1" customWidth="1"/>
    <col min="12033" max="12034" width="11.28125" style="0" bestFit="1" customWidth="1"/>
    <col min="12035" max="12035" width="19.7109375" style="0" bestFit="1" customWidth="1"/>
    <col min="12036" max="12036" width="26.57421875" style="0" customWidth="1"/>
    <col min="12037" max="12037" width="11.57421875" style="0" bestFit="1" customWidth="1"/>
    <col min="12038" max="12038" width="15.140625" style="0" bestFit="1" customWidth="1"/>
    <col min="12039" max="12039" width="17.421875" style="0" bestFit="1" customWidth="1"/>
    <col min="12044" max="12044" width="19.00390625" style="0" bestFit="1" customWidth="1"/>
    <col min="12045" max="12045" width="8.00390625" style="0" bestFit="1" customWidth="1"/>
    <col min="12289" max="12290" width="11.28125" style="0" bestFit="1" customWidth="1"/>
    <col min="12291" max="12291" width="19.7109375" style="0" bestFit="1" customWidth="1"/>
    <col min="12292" max="12292" width="26.57421875" style="0" customWidth="1"/>
    <col min="12293" max="12293" width="11.57421875" style="0" bestFit="1" customWidth="1"/>
    <col min="12294" max="12294" width="15.140625" style="0" bestFit="1" customWidth="1"/>
    <col min="12295" max="12295" width="17.421875" style="0" bestFit="1" customWidth="1"/>
    <col min="12300" max="12300" width="19.00390625" style="0" bestFit="1" customWidth="1"/>
    <col min="12301" max="12301" width="8.00390625" style="0" bestFit="1" customWidth="1"/>
    <col min="12545" max="12546" width="11.28125" style="0" bestFit="1" customWidth="1"/>
    <col min="12547" max="12547" width="19.7109375" style="0" bestFit="1" customWidth="1"/>
    <col min="12548" max="12548" width="26.57421875" style="0" customWidth="1"/>
    <col min="12549" max="12549" width="11.57421875" style="0" bestFit="1" customWidth="1"/>
    <col min="12550" max="12550" width="15.140625" style="0" bestFit="1" customWidth="1"/>
    <col min="12551" max="12551" width="17.421875" style="0" bestFit="1" customWidth="1"/>
    <col min="12556" max="12556" width="19.00390625" style="0" bestFit="1" customWidth="1"/>
    <col min="12557" max="12557" width="8.00390625" style="0" bestFit="1" customWidth="1"/>
    <col min="12801" max="12802" width="11.28125" style="0" bestFit="1" customWidth="1"/>
    <col min="12803" max="12803" width="19.7109375" style="0" bestFit="1" customWidth="1"/>
    <col min="12804" max="12804" width="26.57421875" style="0" customWidth="1"/>
    <col min="12805" max="12805" width="11.57421875" style="0" bestFit="1" customWidth="1"/>
    <col min="12806" max="12806" width="15.140625" style="0" bestFit="1" customWidth="1"/>
    <col min="12807" max="12807" width="17.421875" style="0" bestFit="1" customWidth="1"/>
    <col min="12812" max="12812" width="19.00390625" style="0" bestFit="1" customWidth="1"/>
    <col min="12813" max="12813" width="8.00390625" style="0" bestFit="1" customWidth="1"/>
    <col min="13057" max="13058" width="11.28125" style="0" bestFit="1" customWidth="1"/>
    <col min="13059" max="13059" width="19.7109375" style="0" bestFit="1" customWidth="1"/>
    <col min="13060" max="13060" width="26.57421875" style="0" customWidth="1"/>
    <col min="13061" max="13061" width="11.57421875" style="0" bestFit="1" customWidth="1"/>
    <col min="13062" max="13062" width="15.140625" style="0" bestFit="1" customWidth="1"/>
    <col min="13063" max="13063" width="17.421875" style="0" bestFit="1" customWidth="1"/>
    <col min="13068" max="13068" width="19.00390625" style="0" bestFit="1" customWidth="1"/>
    <col min="13069" max="13069" width="8.00390625" style="0" bestFit="1" customWidth="1"/>
    <col min="13313" max="13314" width="11.28125" style="0" bestFit="1" customWidth="1"/>
    <col min="13315" max="13315" width="19.7109375" style="0" bestFit="1" customWidth="1"/>
    <col min="13316" max="13316" width="26.57421875" style="0" customWidth="1"/>
    <col min="13317" max="13317" width="11.57421875" style="0" bestFit="1" customWidth="1"/>
    <col min="13318" max="13318" width="15.140625" style="0" bestFit="1" customWidth="1"/>
    <col min="13319" max="13319" width="17.421875" style="0" bestFit="1" customWidth="1"/>
    <col min="13324" max="13324" width="19.00390625" style="0" bestFit="1" customWidth="1"/>
    <col min="13325" max="13325" width="8.00390625" style="0" bestFit="1" customWidth="1"/>
    <col min="13569" max="13570" width="11.28125" style="0" bestFit="1" customWidth="1"/>
    <col min="13571" max="13571" width="19.7109375" style="0" bestFit="1" customWidth="1"/>
    <col min="13572" max="13572" width="26.57421875" style="0" customWidth="1"/>
    <col min="13573" max="13573" width="11.57421875" style="0" bestFit="1" customWidth="1"/>
    <col min="13574" max="13574" width="15.140625" style="0" bestFit="1" customWidth="1"/>
    <col min="13575" max="13575" width="17.421875" style="0" bestFit="1" customWidth="1"/>
    <col min="13580" max="13580" width="19.00390625" style="0" bestFit="1" customWidth="1"/>
    <col min="13581" max="13581" width="8.00390625" style="0" bestFit="1" customWidth="1"/>
    <col min="13825" max="13826" width="11.28125" style="0" bestFit="1" customWidth="1"/>
    <col min="13827" max="13827" width="19.7109375" style="0" bestFit="1" customWidth="1"/>
    <col min="13828" max="13828" width="26.57421875" style="0" customWidth="1"/>
    <col min="13829" max="13829" width="11.57421875" style="0" bestFit="1" customWidth="1"/>
    <col min="13830" max="13830" width="15.140625" style="0" bestFit="1" customWidth="1"/>
    <col min="13831" max="13831" width="17.421875" style="0" bestFit="1" customWidth="1"/>
    <col min="13836" max="13836" width="19.00390625" style="0" bestFit="1" customWidth="1"/>
    <col min="13837" max="13837" width="8.00390625" style="0" bestFit="1" customWidth="1"/>
    <col min="14081" max="14082" width="11.28125" style="0" bestFit="1" customWidth="1"/>
    <col min="14083" max="14083" width="19.7109375" style="0" bestFit="1" customWidth="1"/>
    <col min="14084" max="14084" width="26.57421875" style="0" customWidth="1"/>
    <col min="14085" max="14085" width="11.57421875" style="0" bestFit="1" customWidth="1"/>
    <col min="14086" max="14086" width="15.140625" style="0" bestFit="1" customWidth="1"/>
    <col min="14087" max="14087" width="17.421875" style="0" bestFit="1" customWidth="1"/>
    <col min="14092" max="14092" width="19.00390625" style="0" bestFit="1" customWidth="1"/>
    <col min="14093" max="14093" width="8.00390625" style="0" bestFit="1" customWidth="1"/>
    <col min="14337" max="14338" width="11.28125" style="0" bestFit="1" customWidth="1"/>
    <col min="14339" max="14339" width="19.7109375" style="0" bestFit="1" customWidth="1"/>
    <col min="14340" max="14340" width="26.57421875" style="0" customWidth="1"/>
    <col min="14341" max="14341" width="11.57421875" style="0" bestFit="1" customWidth="1"/>
    <col min="14342" max="14342" width="15.140625" style="0" bestFit="1" customWidth="1"/>
    <col min="14343" max="14343" width="17.421875" style="0" bestFit="1" customWidth="1"/>
    <col min="14348" max="14348" width="19.00390625" style="0" bestFit="1" customWidth="1"/>
    <col min="14349" max="14349" width="8.00390625" style="0" bestFit="1" customWidth="1"/>
    <col min="14593" max="14594" width="11.28125" style="0" bestFit="1" customWidth="1"/>
    <col min="14595" max="14595" width="19.7109375" style="0" bestFit="1" customWidth="1"/>
    <col min="14596" max="14596" width="26.57421875" style="0" customWidth="1"/>
    <col min="14597" max="14597" width="11.57421875" style="0" bestFit="1" customWidth="1"/>
    <col min="14598" max="14598" width="15.140625" style="0" bestFit="1" customWidth="1"/>
    <col min="14599" max="14599" width="17.421875" style="0" bestFit="1" customWidth="1"/>
    <col min="14604" max="14604" width="19.00390625" style="0" bestFit="1" customWidth="1"/>
    <col min="14605" max="14605" width="8.00390625" style="0" bestFit="1" customWidth="1"/>
    <col min="14849" max="14850" width="11.28125" style="0" bestFit="1" customWidth="1"/>
    <col min="14851" max="14851" width="19.7109375" style="0" bestFit="1" customWidth="1"/>
    <col min="14852" max="14852" width="26.57421875" style="0" customWidth="1"/>
    <col min="14853" max="14853" width="11.57421875" style="0" bestFit="1" customWidth="1"/>
    <col min="14854" max="14854" width="15.140625" style="0" bestFit="1" customWidth="1"/>
    <col min="14855" max="14855" width="17.421875" style="0" bestFit="1" customWidth="1"/>
    <col min="14860" max="14860" width="19.00390625" style="0" bestFit="1" customWidth="1"/>
    <col min="14861" max="14861" width="8.00390625" style="0" bestFit="1" customWidth="1"/>
    <col min="15105" max="15106" width="11.28125" style="0" bestFit="1" customWidth="1"/>
    <col min="15107" max="15107" width="19.7109375" style="0" bestFit="1" customWidth="1"/>
    <col min="15108" max="15108" width="26.57421875" style="0" customWidth="1"/>
    <col min="15109" max="15109" width="11.57421875" style="0" bestFit="1" customWidth="1"/>
    <col min="15110" max="15110" width="15.140625" style="0" bestFit="1" customWidth="1"/>
    <col min="15111" max="15111" width="17.421875" style="0" bestFit="1" customWidth="1"/>
    <col min="15116" max="15116" width="19.00390625" style="0" bestFit="1" customWidth="1"/>
    <col min="15117" max="15117" width="8.00390625" style="0" bestFit="1" customWidth="1"/>
    <col min="15361" max="15362" width="11.28125" style="0" bestFit="1" customWidth="1"/>
    <col min="15363" max="15363" width="19.7109375" style="0" bestFit="1" customWidth="1"/>
    <col min="15364" max="15364" width="26.57421875" style="0" customWidth="1"/>
    <col min="15365" max="15365" width="11.57421875" style="0" bestFit="1" customWidth="1"/>
    <col min="15366" max="15366" width="15.140625" style="0" bestFit="1" customWidth="1"/>
    <col min="15367" max="15367" width="17.421875" style="0" bestFit="1" customWidth="1"/>
    <col min="15372" max="15372" width="19.00390625" style="0" bestFit="1" customWidth="1"/>
    <col min="15373" max="15373" width="8.00390625" style="0" bestFit="1" customWidth="1"/>
    <col min="15617" max="15618" width="11.28125" style="0" bestFit="1" customWidth="1"/>
    <col min="15619" max="15619" width="19.7109375" style="0" bestFit="1" customWidth="1"/>
    <col min="15620" max="15620" width="26.57421875" style="0" customWidth="1"/>
    <col min="15621" max="15621" width="11.57421875" style="0" bestFit="1" customWidth="1"/>
    <col min="15622" max="15622" width="15.140625" style="0" bestFit="1" customWidth="1"/>
    <col min="15623" max="15623" width="17.421875" style="0" bestFit="1" customWidth="1"/>
    <col min="15628" max="15628" width="19.00390625" style="0" bestFit="1" customWidth="1"/>
    <col min="15629" max="15629" width="8.00390625" style="0" bestFit="1" customWidth="1"/>
    <col min="15873" max="15874" width="11.28125" style="0" bestFit="1" customWidth="1"/>
    <col min="15875" max="15875" width="19.7109375" style="0" bestFit="1" customWidth="1"/>
    <col min="15876" max="15876" width="26.57421875" style="0" customWidth="1"/>
    <col min="15877" max="15877" width="11.57421875" style="0" bestFit="1" customWidth="1"/>
    <col min="15878" max="15878" width="15.140625" style="0" bestFit="1" customWidth="1"/>
    <col min="15879" max="15879" width="17.421875" style="0" bestFit="1" customWidth="1"/>
    <col min="15884" max="15884" width="19.00390625" style="0" bestFit="1" customWidth="1"/>
    <col min="15885" max="15885" width="8.00390625" style="0" bestFit="1" customWidth="1"/>
    <col min="16129" max="16130" width="11.28125" style="0" bestFit="1" customWidth="1"/>
    <col min="16131" max="16131" width="19.7109375" style="0" bestFit="1" customWidth="1"/>
    <col min="16132" max="16132" width="26.57421875" style="0" customWidth="1"/>
    <col min="16133" max="16133" width="11.57421875" style="0" bestFit="1" customWidth="1"/>
    <col min="16134" max="16134" width="15.140625" style="0" bestFit="1" customWidth="1"/>
    <col min="16135" max="16135" width="17.421875" style="0" bestFit="1" customWidth="1"/>
    <col min="16140" max="16140" width="19.00390625" style="0" bestFit="1" customWidth="1"/>
    <col min="16141" max="16141" width="8.00390625" style="0" bestFit="1" customWidth="1"/>
  </cols>
  <sheetData>
    <row r="1" spans="1:7" ht="24" customHeight="1" thickBot="1" thickTop="1">
      <c r="A1" s="344" t="s">
        <v>624</v>
      </c>
      <c r="B1" s="345"/>
      <c r="C1" s="345"/>
      <c r="D1" s="345"/>
      <c r="E1" s="345"/>
      <c r="F1" s="345"/>
      <c r="G1" s="79"/>
    </row>
    <row r="2" spans="1:7" s="35" customFormat="1" ht="16.5" thickBot="1" thickTop="1">
      <c r="A2" s="33" t="s">
        <v>551</v>
      </c>
      <c r="B2" s="33" t="s">
        <v>551</v>
      </c>
      <c r="C2" s="80" t="s">
        <v>552</v>
      </c>
      <c r="D2" s="80" t="s">
        <v>553</v>
      </c>
      <c r="E2" s="81" t="s">
        <v>554</v>
      </c>
      <c r="F2" s="33" t="s">
        <v>555</v>
      </c>
      <c r="G2" s="33" t="s">
        <v>434</v>
      </c>
    </row>
    <row r="3" spans="1:7" ht="15.75" thickTop="1">
      <c r="A3" s="82" t="s">
        <v>135</v>
      </c>
      <c r="B3" s="83" t="s">
        <v>135</v>
      </c>
      <c r="C3" s="84" t="s">
        <v>625</v>
      </c>
      <c r="D3" s="84"/>
      <c r="E3" s="40">
        <v>78.5</v>
      </c>
      <c r="F3" s="85" t="s">
        <v>450</v>
      </c>
      <c r="G3" s="84"/>
    </row>
    <row r="4" spans="1:7" ht="15">
      <c r="A4" s="86" t="s">
        <v>136</v>
      </c>
      <c r="B4" s="87"/>
      <c r="C4" s="50" t="s">
        <v>567</v>
      </c>
      <c r="D4" s="52"/>
      <c r="E4" s="45">
        <v>86.7</v>
      </c>
      <c r="F4" s="51" t="s">
        <v>562</v>
      </c>
      <c r="G4" s="52"/>
    </row>
    <row r="5" spans="1:7" ht="15">
      <c r="A5" s="86" t="s">
        <v>626</v>
      </c>
      <c r="B5" s="87"/>
      <c r="C5" s="52" t="s">
        <v>565</v>
      </c>
      <c r="D5" s="50"/>
      <c r="E5" s="45">
        <v>0.74</v>
      </c>
      <c r="F5" s="51" t="s">
        <v>566</v>
      </c>
      <c r="G5" s="50"/>
    </row>
    <row r="6" spans="1:13" ht="15">
      <c r="A6" s="86" t="s">
        <v>137</v>
      </c>
      <c r="B6" s="87" t="s">
        <v>137</v>
      </c>
      <c r="C6" s="50" t="s">
        <v>627</v>
      </c>
      <c r="D6" s="61" t="s">
        <v>628</v>
      </c>
      <c r="E6" s="45">
        <v>7.2</v>
      </c>
      <c r="F6" s="51" t="s">
        <v>474</v>
      </c>
      <c r="G6" s="50"/>
      <c r="L6" s="31" t="s">
        <v>563</v>
      </c>
      <c r="M6" s="25"/>
    </row>
    <row r="7" spans="1:13" ht="15">
      <c r="A7" s="86" t="s">
        <v>139</v>
      </c>
      <c r="B7" s="87" t="s">
        <v>139</v>
      </c>
      <c r="C7" s="50" t="s">
        <v>570</v>
      </c>
      <c r="D7" s="38" t="s">
        <v>628</v>
      </c>
      <c r="E7" s="45">
        <v>7.3</v>
      </c>
      <c r="F7" s="51" t="s">
        <v>474</v>
      </c>
      <c r="G7" s="52"/>
      <c r="L7" s="31" t="s">
        <v>552</v>
      </c>
      <c r="M7" s="25" t="s">
        <v>524</v>
      </c>
    </row>
    <row r="8" spans="1:13" ht="15">
      <c r="A8" s="86" t="s">
        <v>140</v>
      </c>
      <c r="B8" s="87" t="s">
        <v>140</v>
      </c>
      <c r="C8" s="50" t="s">
        <v>567</v>
      </c>
      <c r="D8" s="50"/>
      <c r="E8" s="45">
        <v>97.7</v>
      </c>
      <c r="F8" s="51" t="s">
        <v>562</v>
      </c>
      <c r="G8" s="50"/>
      <c r="L8" s="24" t="s">
        <v>567</v>
      </c>
      <c r="M8" s="26">
        <v>257.00000000000006</v>
      </c>
    </row>
    <row r="9" spans="1:13" ht="15">
      <c r="A9" s="86" t="s">
        <v>141</v>
      </c>
      <c r="B9" s="87"/>
      <c r="C9" s="50" t="s">
        <v>567</v>
      </c>
      <c r="D9" s="51"/>
      <c r="E9" s="45">
        <v>51.2</v>
      </c>
      <c r="F9" s="46" t="s">
        <v>557</v>
      </c>
      <c r="G9" s="51" t="s">
        <v>629</v>
      </c>
      <c r="L9" s="27" t="s">
        <v>565</v>
      </c>
      <c r="M9" s="28">
        <v>0.74</v>
      </c>
    </row>
    <row r="10" spans="1:13" ht="15">
      <c r="A10" s="86" t="s">
        <v>142</v>
      </c>
      <c r="B10" s="87"/>
      <c r="C10" s="50" t="s">
        <v>560</v>
      </c>
      <c r="D10" s="51"/>
      <c r="E10" s="45">
        <v>42.8</v>
      </c>
      <c r="F10" s="46" t="s">
        <v>557</v>
      </c>
      <c r="G10" s="51"/>
      <c r="L10" s="27" t="s">
        <v>570</v>
      </c>
      <c r="M10" s="28">
        <v>733.4999999999999</v>
      </c>
    </row>
    <row r="11" spans="1:13" ht="15">
      <c r="A11" s="86" t="s">
        <v>143</v>
      </c>
      <c r="B11" s="87"/>
      <c r="C11" s="50" t="s">
        <v>569</v>
      </c>
      <c r="D11" s="51"/>
      <c r="E11" s="54">
        <v>5.8</v>
      </c>
      <c r="F11" s="51"/>
      <c r="G11" s="51"/>
      <c r="L11" s="27" t="s">
        <v>520</v>
      </c>
      <c r="M11" s="28">
        <v>29.700000000000003</v>
      </c>
    </row>
    <row r="12" spans="1:13" ht="15">
      <c r="A12" s="86" t="s">
        <v>146</v>
      </c>
      <c r="B12" s="87"/>
      <c r="C12" s="50" t="s">
        <v>569</v>
      </c>
      <c r="D12" s="51"/>
      <c r="E12" s="54">
        <v>4.3</v>
      </c>
      <c r="F12" s="51"/>
      <c r="G12" s="51"/>
      <c r="L12" s="27" t="s">
        <v>627</v>
      </c>
      <c r="M12" s="28">
        <v>7.2</v>
      </c>
    </row>
    <row r="13" spans="1:13" ht="15">
      <c r="A13" s="86" t="s">
        <v>147</v>
      </c>
      <c r="B13" s="88"/>
      <c r="C13" s="64" t="s">
        <v>574</v>
      </c>
      <c r="D13" s="51"/>
      <c r="E13" s="45"/>
      <c r="F13" s="51"/>
      <c r="G13" s="51"/>
      <c r="L13" s="27" t="s">
        <v>574</v>
      </c>
      <c r="M13" s="28"/>
    </row>
    <row r="14" spans="1:13" ht="15">
      <c r="A14" s="86" t="s">
        <v>148</v>
      </c>
      <c r="B14" s="63" t="s">
        <v>148</v>
      </c>
      <c r="C14" s="50" t="s">
        <v>630</v>
      </c>
      <c r="D14" s="51" t="s">
        <v>631</v>
      </c>
      <c r="E14" s="45">
        <v>3.6</v>
      </c>
      <c r="F14" s="51" t="s">
        <v>450</v>
      </c>
      <c r="G14" s="51"/>
      <c r="L14" s="27" t="s">
        <v>625</v>
      </c>
      <c r="M14" s="28">
        <v>78.5</v>
      </c>
    </row>
    <row r="15" spans="1:13" ht="15">
      <c r="A15" s="86" t="s">
        <v>149</v>
      </c>
      <c r="B15" s="63" t="s">
        <v>149</v>
      </c>
      <c r="C15" s="50" t="s">
        <v>575</v>
      </c>
      <c r="D15" s="51"/>
      <c r="E15" s="45">
        <v>7.4</v>
      </c>
      <c r="F15" s="51" t="s">
        <v>562</v>
      </c>
      <c r="G15" s="51" t="s">
        <v>576</v>
      </c>
      <c r="L15" s="27" t="s">
        <v>560</v>
      </c>
      <c r="M15" s="28">
        <v>75.3</v>
      </c>
    </row>
    <row r="16" spans="1:13" ht="15">
      <c r="A16" s="86" t="s">
        <v>150</v>
      </c>
      <c r="B16" s="63" t="s">
        <v>150</v>
      </c>
      <c r="C16" s="50" t="s">
        <v>577</v>
      </c>
      <c r="D16" s="51"/>
      <c r="E16" s="45">
        <v>8.8</v>
      </c>
      <c r="F16" s="51" t="s">
        <v>562</v>
      </c>
      <c r="G16" s="51" t="s">
        <v>576</v>
      </c>
      <c r="L16" s="27" t="s">
        <v>630</v>
      </c>
      <c r="M16" s="28">
        <v>3.6</v>
      </c>
    </row>
    <row r="17" spans="1:13" ht="15">
      <c r="A17" s="86" t="s">
        <v>152</v>
      </c>
      <c r="B17" s="63" t="s">
        <v>152</v>
      </c>
      <c r="C17" s="50" t="s">
        <v>570</v>
      </c>
      <c r="D17" s="89" t="s">
        <v>632</v>
      </c>
      <c r="E17" s="45">
        <v>23.4</v>
      </c>
      <c r="F17" s="51" t="s">
        <v>450</v>
      </c>
      <c r="G17" s="51"/>
      <c r="L17" s="27" t="s">
        <v>582</v>
      </c>
      <c r="M17" s="28">
        <v>166.3</v>
      </c>
    </row>
    <row r="18" spans="1:13" ht="15">
      <c r="A18" s="86" t="s">
        <v>153</v>
      </c>
      <c r="B18" s="63" t="s">
        <v>153</v>
      </c>
      <c r="C18" s="50" t="s">
        <v>570</v>
      </c>
      <c r="D18" s="50" t="s">
        <v>631</v>
      </c>
      <c r="E18" s="45">
        <v>31.4</v>
      </c>
      <c r="F18" s="51" t="s">
        <v>474</v>
      </c>
      <c r="G18" s="51"/>
      <c r="L18" s="27" t="s">
        <v>585</v>
      </c>
      <c r="M18" s="28">
        <v>6.5</v>
      </c>
    </row>
    <row r="19" spans="1:13" ht="15">
      <c r="A19" s="86" t="s">
        <v>154</v>
      </c>
      <c r="B19" s="63" t="s">
        <v>154</v>
      </c>
      <c r="C19" s="50" t="s">
        <v>570</v>
      </c>
      <c r="D19" s="50" t="s">
        <v>631</v>
      </c>
      <c r="E19" s="45">
        <v>15.2</v>
      </c>
      <c r="F19" s="51" t="s">
        <v>474</v>
      </c>
      <c r="G19" s="50"/>
      <c r="L19" s="27" t="s">
        <v>575</v>
      </c>
      <c r="M19" s="28">
        <v>7.4</v>
      </c>
    </row>
    <row r="20" spans="1:13" ht="15">
      <c r="A20" s="86" t="s">
        <v>155</v>
      </c>
      <c r="B20" s="63" t="s">
        <v>155</v>
      </c>
      <c r="C20" s="50" t="s">
        <v>570</v>
      </c>
      <c r="D20" s="50" t="s">
        <v>633</v>
      </c>
      <c r="E20" s="45">
        <v>15.5</v>
      </c>
      <c r="F20" s="51" t="s">
        <v>450</v>
      </c>
      <c r="G20" s="50"/>
      <c r="L20" s="27" t="s">
        <v>577</v>
      </c>
      <c r="M20" s="28">
        <v>8.8</v>
      </c>
    </row>
    <row r="21" spans="1:13" ht="15">
      <c r="A21" s="86" t="s">
        <v>156</v>
      </c>
      <c r="B21" s="63" t="s">
        <v>156</v>
      </c>
      <c r="C21" s="50" t="s">
        <v>570</v>
      </c>
      <c r="D21" s="50" t="s">
        <v>633</v>
      </c>
      <c r="E21" s="45">
        <v>15.4</v>
      </c>
      <c r="F21" s="51" t="s">
        <v>450</v>
      </c>
      <c r="G21" s="50"/>
      <c r="L21" s="27" t="s">
        <v>569</v>
      </c>
      <c r="M21" s="28">
        <v>10.1</v>
      </c>
    </row>
    <row r="22" spans="1:13" ht="15">
      <c r="A22" s="326" t="s">
        <v>157</v>
      </c>
      <c r="B22" s="327" t="s">
        <v>157</v>
      </c>
      <c r="C22" s="328" t="s">
        <v>570</v>
      </c>
      <c r="D22" s="329" t="s">
        <v>633</v>
      </c>
      <c r="E22" s="45">
        <v>15.8</v>
      </c>
      <c r="F22" s="51" t="s">
        <v>450</v>
      </c>
      <c r="G22" s="50"/>
      <c r="L22" s="27" t="s">
        <v>546</v>
      </c>
      <c r="M22" s="28">
        <v>23</v>
      </c>
    </row>
    <row r="23" spans="1:13" ht="15">
      <c r="A23" s="86" t="s">
        <v>158</v>
      </c>
      <c r="B23" s="63" t="s">
        <v>158</v>
      </c>
      <c r="C23" s="50" t="s">
        <v>570</v>
      </c>
      <c r="D23" s="50" t="s">
        <v>631</v>
      </c>
      <c r="E23" s="45">
        <v>15.4</v>
      </c>
      <c r="F23" s="51" t="s">
        <v>450</v>
      </c>
      <c r="G23" s="50"/>
      <c r="L23" s="27" t="s">
        <v>596</v>
      </c>
      <c r="M23" s="28">
        <v>5.4</v>
      </c>
    </row>
    <row r="24" spans="1:13" ht="15">
      <c r="A24" s="86" t="s">
        <v>159</v>
      </c>
      <c r="B24" s="63" t="s">
        <v>159</v>
      </c>
      <c r="C24" s="50" t="s">
        <v>570</v>
      </c>
      <c r="D24" s="50" t="s">
        <v>633</v>
      </c>
      <c r="E24" s="45">
        <v>16.2</v>
      </c>
      <c r="F24" s="51" t="s">
        <v>450</v>
      </c>
      <c r="G24" s="50"/>
      <c r="L24" s="27" t="s">
        <v>599</v>
      </c>
      <c r="M24" s="28">
        <v>5.7</v>
      </c>
    </row>
    <row r="25" spans="1:13" ht="15">
      <c r="A25" s="86" t="s">
        <v>161</v>
      </c>
      <c r="B25" s="63" t="s">
        <v>161</v>
      </c>
      <c r="C25" s="50" t="s">
        <v>570</v>
      </c>
      <c r="D25" s="50" t="s">
        <v>633</v>
      </c>
      <c r="E25" s="45">
        <v>16</v>
      </c>
      <c r="F25" s="51" t="s">
        <v>450</v>
      </c>
      <c r="G25" s="50"/>
      <c r="L25" s="29" t="s">
        <v>507</v>
      </c>
      <c r="M25" s="30">
        <v>1418.74</v>
      </c>
    </row>
    <row r="26" spans="1:7" ht="15">
      <c r="A26" s="86" t="s">
        <v>162</v>
      </c>
      <c r="B26" s="63" t="s">
        <v>162</v>
      </c>
      <c r="C26" s="50" t="s">
        <v>570</v>
      </c>
      <c r="D26" s="50" t="s">
        <v>633</v>
      </c>
      <c r="E26" s="45">
        <v>15.5</v>
      </c>
      <c r="F26" s="51" t="s">
        <v>450</v>
      </c>
      <c r="G26" s="50"/>
    </row>
    <row r="27" spans="1:7" ht="15">
      <c r="A27" s="86" t="s">
        <v>163</v>
      </c>
      <c r="B27" s="63" t="s">
        <v>163</v>
      </c>
      <c r="C27" s="50" t="s">
        <v>567</v>
      </c>
      <c r="D27" s="50"/>
      <c r="E27" s="45">
        <v>8.8</v>
      </c>
      <c r="F27" s="51" t="s">
        <v>593</v>
      </c>
      <c r="G27" s="50"/>
    </row>
    <row r="28" spans="1:7" ht="15">
      <c r="A28" s="86" t="s">
        <v>634</v>
      </c>
      <c r="B28" s="63"/>
      <c r="C28" s="50" t="s">
        <v>560</v>
      </c>
      <c r="D28" s="50"/>
      <c r="E28" s="45">
        <v>16.2</v>
      </c>
      <c r="F28" s="51" t="s">
        <v>593</v>
      </c>
      <c r="G28" s="50"/>
    </row>
    <row r="29" spans="1:7" ht="15">
      <c r="A29" s="86" t="s">
        <v>164</v>
      </c>
      <c r="B29" s="63" t="s">
        <v>164</v>
      </c>
      <c r="C29" s="50" t="s">
        <v>570</v>
      </c>
      <c r="D29" s="61" t="s">
        <v>635</v>
      </c>
      <c r="E29" s="45">
        <v>34.6</v>
      </c>
      <c r="F29" s="51" t="s">
        <v>474</v>
      </c>
      <c r="G29" s="50"/>
    </row>
    <row r="30" spans="1:7" ht="15">
      <c r="A30" s="86" t="s">
        <v>165</v>
      </c>
      <c r="B30" s="63" t="s">
        <v>165</v>
      </c>
      <c r="C30" s="50" t="s">
        <v>570</v>
      </c>
      <c r="D30" s="61" t="s">
        <v>635</v>
      </c>
      <c r="E30" s="45">
        <v>19.1</v>
      </c>
      <c r="F30" s="51" t="s">
        <v>474</v>
      </c>
      <c r="G30" s="50"/>
    </row>
    <row r="31" spans="1:7" ht="15">
      <c r="A31" s="86" t="s">
        <v>166</v>
      </c>
      <c r="B31" s="63" t="s">
        <v>166</v>
      </c>
      <c r="C31" s="50" t="s">
        <v>570</v>
      </c>
      <c r="D31" s="61" t="s">
        <v>635</v>
      </c>
      <c r="E31" s="45">
        <v>19.8</v>
      </c>
      <c r="F31" s="51" t="s">
        <v>450</v>
      </c>
      <c r="G31" s="50"/>
    </row>
    <row r="32" spans="1:7" ht="15">
      <c r="A32" s="86" t="s">
        <v>636</v>
      </c>
      <c r="B32" s="63" t="s">
        <v>636</v>
      </c>
      <c r="C32" s="50" t="s">
        <v>570</v>
      </c>
      <c r="D32" s="61" t="s">
        <v>628</v>
      </c>
      <c r="E32" s="45">
        <v>19.4</v>
      </c>
      <c r="F32" s="51" t="s">
        <v>450</v>
      </c>
      <c r="G32" s="50"/>
    </row>
    <row r="33" spans="1:7" ht="15">
      <c r="A33" s="86" t="s">
        <v>169</v>
      </c>
      <c r="B33" s="63" t="s">
        <v>169</v>
      </c>
      <c r="C33" s="50" t="s">
        <v>570</v>
      </c>
      <c r="D33" s="61" t="s">
        <v>628</v>
      </c>
      <c r="E33" s="45">
        <v>14.3</v>
      </c>
      <c r="F33" s="51" t="s">
        <v>450</v>
      </c>
      <c r="G33" s="50"/>
    </row>
    <row r="34" spans="1:7" ht="15">
      <c r="A34" s="86" t="s">
        <v>170</v>
      </c>
      <c r="B34" s="63" t="s">
        <v>170</v>
      </c>
      <c r="C34" s="50" t="s">
        <v>570</v>
      </c>
      <c r="D34" s="61" t="s">
        <v>628</v>
      </c>
      <c r="E34" s="45">
        <v>15.5</v>
      </c>
      <c r="F34" s="51" t="s">
        <v>450</v>
      </c>
      <c r="G34" s="50"/>
    </row>
    <row r="35" spans="1:7" ht="15">
      <c r="A35" s="86" t="s">
        <v>171</v>
      </c>
      <c r="B35" s="63" t="s">
        <v>171</v>
      </c>
      <c r="C35" s="50" t="s">
        <v>520</v>
      </c>
      <c r="D35" s="61" t="s">
        <v>635</v>
      </c>
      <c r="E35" s="45">
        <v>19.8</v>
      </c>
      <c r="F35" s="51" t="s">
        <v>450</v>
      </c>
      <c r="G35" s="50"/>
    </row>
    <row r="36" spans="1:7" ht="15">
      <c r="A36" s="86" t="s">
        <v>172</v>
      </c>
      <c r="B36" s="63" t="s">
        <v>172</v>
      </c>
      <c r="C36" s="50" t="s">
        <v>582</v>
      </c>
      <c r="D36" s="61" t="s">
        <v>635</v>
      </c>
      <c r="E36" s="45">
        <v>57.9</v>
      </c>
      <c r="F36" s="51" t="s">
        <v>450</v>
      </c>
      <c r="G36" s="50"/>
    </row>
    <row r="37" spans="1:7" ht="15">
      <c r="A37" s="86" t="s">
        <v>173</v>
      </c>
      <c r="B37" s="63" t="s">
        <v>173</v>
      </c>
      <c r="C37" s="50" t="s">
        <v>520</v>
      </c>
      <c r="D37" s="61" t="s">
        <v>635</v>
      </c>
      <c r="E37" s="45">
        <v>9.9</v>
      </c>
      <c r="F37" s="51" t="s">
        <v>450</v>
      </c>
      <c r="G37" s="50"/>
    </row>
    <row r="38" spans="1:7" ht="15">
      <c r="A38" s="86" t="s">
        <v>637</v>
      </c>
      <c r="B38" s="63" t="s">
        <v>637</v>
      </c>
      <c r="C38" s="50" t="s">
        <v>570</v>
      </c>
      <c r="D38" s="61" t="s">
        <v>628</v>
      </c>
      <c r="E38" s="45">
        <v>24.9</v>
      </c>
      <c r="F38" s="51" t="s">
        <v>474</v>
      </c>
      <c r="G38" s="50"/>
    </row>
    <row r="39" spans="1:7" ht="15">
      <c r="A39" s="86" t="s">
        <v>638</v>
      </c>
      <c r="B39" s="63" t="s">
        <v>638</v>
      </c>
      <c r="C39" s="50" t="s">
        <v>599</v>
      </c>
      <c r="D39" s="50"/>
      <c r="E39" s="45">
        <v>5.7</v>
      </c>
      <c r="F39" s="51" t="s">
        <v>562</v>
      </c>
      <c r="G39" s="51" t="s">
        <v>639</v>
      </c>
    </row>
    <row r="40" spans="1:7" ht="15">
      <c r="A40" s="86" t="s">
        <v>640</v>
      </c>
      <c r="B40" s="63" t="s">
        <v>640</v>
      </c>
      <c r="C40" s="50" t="s">
        <v>596</v>
      </c>
      <c r="D40" s="50"/>
      <c r="E40" s="45">
        <v>5.4</v>
      </c>
      <c r="F40" s="51" t="s">
        <v>562</v>
      </c>
      <c r="G40" s="51" t="s">
        <v>639</v>
      </c>
    </row>
    <row r="41" spans="1:7" ht="15">
      <c r="A41" s="86" t="s">
        <v>641</v>
      </c>
      <c r="B41" s="63" t="s">
        <v>641</v>
      </c>
      <c r="C41" s="50" t="s">
        <v>585</v>
      </c>
      <c r="D41" s="50"/>
      <c r="E41" s="45">
        <v>1.6</v>
      </c>
      <c r="F41" s="51" t="s">
        <v>562</v>
      </c>
      <c r="G41" s="51" t="s">
        <v>608</v>
      </c>
    </row>
    <row r="42" spans="1:7" ht="15">
      <c r="A42" s="62" t="s">
        <v>642</v>
      </c>
      <c r="B42" s="63"/>
      <c r="C42" s="64" t="s">
        <v>574</v>
      </c>
      <c r="D42" s="64"/>
      <c r="E42" s="45"/>
      <c r="F42" s="51"/>
      <c r="G42" s="50"/>
    </row>
    <row r="43" spans="1:7" ht="15">
      <c r="A43" s="86" t="s">
        <v>643</v>
      </c>
      <c r="B43" s="63" t="s">
        <v>643</v>
      </c>
      <c r="C43" s="50" t="s">
        <v>570</v>
      </c>
      <c r="D43" s="61" t="s">
        <v>644</v>
      </c>
      <c r="E43" s="45">
        <v>29.9</v>
      </c>
      <c r="F43" s="51" t="s">
        <v>450</v>
      </c>
      <c r="G43" s="50"/>
    </row>
    <row r="44" spans="1:7" ht="15">
      <c r="A44" s="86" t="s">
        <v>645</v>
      </c>
      <c r="B44" s="63" t="s">
        <v>645</v>
      </c>
      <c r="C44" s="50" t="s">
        <v>570</v>
      </c>
      <c r="D44" s="61" t="s">
        <v>644</v>
      </c>
      <c r="E44" s="45">
        <v>12.2</v>
      </c>
      <c r="F44" s="51" t="s">
        <v>450</v>
      </c>
      <c r="G44" s="50"/>
    </row>
    <row r="45" spans="1:7" ht="15">
      <c r="A45" s="86" t="s">
        <v>646</v>
      </c>
      <c r="B45" s="63" t="s">
        <v>646</v>
      </c>
      <c r="C45" s="50" t="s">
        <v>585</v>
      </c>
      <c r="D45" s="50"/>
      <c r="E45" s="45">
        <v>2.4</v>
      </c>
      <c r="F45" s="16" t="s">
        <v>562</v>
      </c>
      <c r="G45" s="51" t="s">
        <v>613</v>
      </c>
    </row>
    <row r="46" spans="1:7" ht="15">
      <c r="A46" s="86" t="s">
        <v>647</v>
      </c>
      <c r="B46" s="63" t="s">
        <v>647</v>
      </c>
      <c r="C46" s="50" t="s">
        <v>546</v>
      </c>
      <c r="D46" s="50"/>
      <c r="E46" s="45">
        <v>11</v>
      </c>
      <c r="F46" s="16" t="s">
        <v>562</v>
      </c>
      <c r="G46" s="51" t="s">
        <v>612</v>
      </c>
    </row>
    <row r="47" spans="1:7" ht="15">
      <c r="A47" s="86" t="s">
        <v>648</v>
      </c>
      <c r="B47" s="63" t="s">
        <v>648</v>
      </c>
      <c r="C47" s="50" t="s">
        <v>570</v>
      </c>
      <c r="D47" s="61" t="s">
        <v>635</v>
      </c>
      <c r="E47" s="45">
        <v>16.3</v>
      </c>
      <c r="F47" s="51" t="s">
        <v>450</v>
      </c>
      <c r="G47" s="51"/>
    </row>
    <row r="48" spans="1:7" ht="15">
      <c r="A48" s="86" t="s">
        <v>649</v>
      </c>
      <c r="B48" s="63" t="s">
        <v>649</v>
      </c>
      <c r="C48" s="50" t="s">
        <v>582</v>
      </c>
      <c r="D48" s="50"/>
      <c r="E48" s="45">
        <v>56.6</v>
      </c>
      <c r="F48" s="51" t="s">
        <v>450</v>
      </c>
      <c r="G48" s="50"/>
    </row>
    <row r="49" spans="1:7" ht="15">
      <c r="A49" s="86" t="s">
        <v>650</v>
      </c>
      <c r="B49" s="63" t="s">
        <v>650</v>
      </c>
      <c r="C49" s="50" t="s">
        <v>570</v>
      </c>
      <c r="D49" s="61" t="s">
        <v>651</v>
      </c>
      <c r="E49" s="45">
        <v>19.4</v>
      </c>
      <c r="F49" s="51" t="s">
        <v>450</v>
      </c>
      <c r="G49" s="50"/>
    </row>
    <row r="50" spans="1:7" ht="15">
      <c r="A50" s="86" t="s">
        <v>652</v>
      </c>
      <c r="B50" s="63" t="s">
        <v>652</v>
      </c>
      <c r="C50" s="50" t="s">
        <v>570</v>
      </c>
      <c r="D50" s="61" t="s">
        <v>653</v>
      </c>
      <c r="E50" s="45">
        <v>19.9</v>
      </c>
      <c r="F50" s="51" t="s">
        <v>450</v>
      </c>
      <c r="G50" s="50"/>
    </row>
    <row r="51" spans="1:7" ht="15">
      <c r="A51" s="86" t="s">
        <v>654</v>
      </c>
      <c r="B51" s="63" t="s">
        <v>654</v>
      </c>
      <c r="C51" s="50" t="s">
        <v>570</v>
      </c>
      <c r="D51" s="61" t="s">
        <v>655</v>
      </c>
      <c r="E51" s="45">
        <v>19.6</v>
      </c>
      <c r="F51" s="51" t="s">
        <v>450</v>
      </c>
      <c r="G51" s="50"/>
    </row>
    <row r="52" spans="1:7" ht="15">
      <c r="A52" s="86" t="s">
        <v>656</v>
      </c>
      <c r="B52" s="63" t="s">
        <v>656</v>
      </c>
      <c r="C52" s="50" t="s">
        <v>570</v>
      </c>
      <c r="D52" s="61" t="s">
        <v>657</v>
      </c>
      <c r="E52" s="45">
        <v>18.6</v>
      </c>
      <c r="F52" s="51" t="s">
        <v>450</v>
      </c>
      <c r="G52" s="50"/>
    </row>
    <row r="53" spans="1:7" ht="15">
      <c r="A53" s="86" t="s">
        <v>658</v>
      </c>
      <c r="B53" s="63" t="s">
        <v>658</v>
      </c>
      <c r="C53" s="50" t="s">
        <v>570</v>
      </c>
      <c r="D53" s="61" t="s">
        <v>628</v>
      </c>
      <c r="E53" s="45">
        <v>18.6</v>
      </c>
      <c r="F53" s="51" t="s">
        <v>474</v>
      </c>
      <c r="G53" s="50"/>
    </row>
    <row r="54" spans="1:7" ht="15">
      <c r="A54" s="86" t="s">
        <v>659</v>
      </c>
      <c r="B54" s="63" t="s">
        <v>659</v>
      </c>
      <c r="C54" s="50" t="s">
        <v>570</v>
      </c>
      <c r="D54" s="61" t="s">
        <v>628</v>
      </c>
      <c r="E54" s="45">
        <v>40.9</v>
      </c>
      <c r="F54" s="51" t="s">
        <v>474</v>
      </c>
      <c r="G54" s="50"/>
    </row>
    <row r="55" spans="1:7" ht="15">
      <c r="A55" s="86" t="s">
        <v>660</v>
      </c>
      <c r="B55" s="63" t="s">
        <v>660</v>
      </c>
      <c r="C55" s="50" t="s">
        <v>570</v>
      </c>
      <c r="D55" s="61" t="s">
        <v>657</v>
      </c>
      <c r="E55" s="45">
        <v>17.3</v>
      </c>
      <c r="F55" s="51" t="s">
        <v>450</v>
      </c>
      <c r="G55" s="50"/>
    </row>
    <row r="56" spans="1:7" ht="15">
      <c r="A56" s="86" t="s">
        <v>661</v>
      </c>
      <c r="B56" s="63" t="s">
        <v>661</v>
      </c>
      <c r="C56" s="50" t="s">
        <v>570</v>
      </c>
      <c r="D56" s="61" t="s">
        <v>657</v>
      </c>
      <c r="E56" s="45">
        <v>12</v>
      </c>
      <c r="F56" s="51" t="s">
        <v>450</v>
      </c>
      <c r="G56" s="50"/>
    </row>
    <row r="57" spans="1:7" ht="15">
      <c r="A57" s="86" t="s">
        <v>662</v>
      </c>
      <c r="B57" s="63"/>
      <c r="C57" s="50" t="s">
        <v>567</v>
      </c>
      <c r="D57" s="50"/>
      <c r="E57" s="45">
        <v>12.6</v>
      </c>
      <c r="F57" s="51" t="s">
        <v>593</v>
      </c>
      <c r="G57" s="50"/>
    </row>
    <row r="58" spans="1:7" ht="15">
      <c r="A58" s="86" t="s">
        <v>663</v>
      </c>
      <c r="B58" s="63"/>
      <c r="C58" s="50" t="s">
        <v>560</v>
      </c>
      <c r="D58" s="50"/>
      <c r="E58" s="45">
        <v>16.3</v>
      </c>
      <c r="F58" s="51" t="s">
        <v>593</v>
      </c>
      <c r="G58" s="50"/>
    </row>
    <row r="59" spans="1:7" ht="15">
      <c r="A59" s="86" t="s">
        <v>664</v>
      </c>
      <c r="B59" s="63"/>
      <c r="C59" s="50" t="s">
        <v>565</v>
      </c>
      <c r="D59" s="50"/>
      <c r="E59" s="45" t="s">
        <v>665</v>
      </c>
      <c r="F59" s="51"/>
      <c r="G59" s="50"/>
    </row>
    <row r="60" spans="1:7" ht="15">
      <c r="A60" s="86" t="s">
        <v>666</v>
      </c>
      <c r="B60" s="63" t="s">
        <v>666</v>
      </c>
      <c r="C60" s="50" t="s">
        <v>570</v>
      </c>
      <c r="D60" s="61" t="s">
        <v>633</v>
      </c>
      <c r="E60" s="45">
        <v>31.7</v>
      </c>
      <c r="F60" s="51" t="s">
        <v>474</v>
      </c>
      <c r="G60" s="50"/>
    </row>
    <row r="61" spans="1:7" ht="15">
      <c r="A61" s="86" t="s">
        <v>667</v>
      </c>
      <c r="B61" s="63" t="s">
        <v>667</v>
      </c>
      <c r="C61" s="50" t="s">
        <v>570</v>
      </c>
      <c r="D61" s="61" t="s">
        <v>633</v>
      </c>
      <c r="E61" s="45">
        <v>15.4</v>
      </c>
      <c r="F61" s="51" t="s">
        <v>450</v>
      </c>
      <c r="G61" s="50"/>
    </row>
    <row r="62" spans="1:7" ht="15">
      <c r="A62" s="86" t="s">
        <v>668</v>
      </c>
      <c r="B62" s="63" t="s">
        <v>668</v>
      </c>
      <c r="C62" s="50" t="s">
        <v>570</v>
      </c>
      <c r="D62" s="61" t="s">
        <v>669</v>
      </c>
      <c r="E62" s="45">
        <v>16.2</v>
      </c>
      <c r="F62" s="51" t="s">
        <v>450</v>
      </c>
      <c r="G62" s="50"/>
    </row>
    <row r="63" spans="1:7" ht="15">
      <c r="A63" s="86" t="s">
        <v>670</v>
      </c>
      <c r="B63" s="63" t="s">
        <v>670</v>
      </c>
      <c r="C63" s="50" t="s">
        <v>570</v>
      </c>
      <c r="D63" s="61" t="s">
        <v>631</v>
      </c>
      <c r="E63" s="45">
        <v>15.9</v>
      </c>
      <c r="F63" s="51" t="s">
        <v>450</v>
      </c>
      <c r="G63" s="50"/>
    </row>
    <row r="64" spans="1:7" ht="15">
      <c r="A64" s="86" t="s">
        <v>671</v>
      </c>
      <c r="B64" s="63" t="s">
        <v>671</v>
      </c>
      <c r="C64" s="50" t="s">
        <v>570</v>
      </c>
      <c r="D64" s="61" t="s">
        <v>631</v>
      </c>
      <c r="E64" s="45">
        <v>16.4</v>
      </c>
      <c r="F64" s="51" t="s">
        <v>450</v>
      </c>
      <c r="G64" s="50"/>
    </row>
    <row r="65" spans="1:7" ht="15">
      <c r="A65" s="86" t="s">
        <v>672</v>
      </c>
      <c r="B65" s="63" t="s">
        <v>672</v>
      </c>
      <c r="C65" s="50" t="s">
        <v>570</v>
      </c>
      <c r="D65" s="61" t="s">
        <v>631</v>
      </c>
      <c r="E65" s="45">
        <v>16</v>
      </c>
      <c r="F65" s="51" t="s">
        <v>450</v>
      </c>
      <c r="G65" s="50"/>
    </row>
    <row r="66" spans="1:7" ht="15">
      <c r="A66" s="86" t="s">
        <v>673</v>
      </c>
      <c r="B66" s="63" t="s">
        <v>673</v>
      </c>
      <c r="C66" s="50" t="s">
        <v>570</v>
      </c>
      <c r="D66" s="61" t="s">
        <v>635</v>
      </c>
      <c r="E66" s="45">
        <v>16.3</v>
      </c>
      <c r="F66" s="51" t="s">
        <v>450</v>
      </c>
      <c r="G66" s="50"/>
    </row>
    <row r="67" spans="1:7" ht="15">
      <c r="A67" s="86" t="s">
        <v>674</v>
      </c>
      <c r="B67" s="63" t="s">
        <v>674</v>
      </c>
      <c r="C67" s="50" t="s">
        <v>582</v>
      </c>
      <c r="D67" s="50"/>
      <c r="E67" s="45">
        <v>51.8</v>
      </c>
      <c r="F67" s="51" t="s">
        <v>450</v>
      </c>
      <c r="G67" s="50"/>
    </row>
    <row r="68" spans="1:7" ht="15">
      <c r="A68" s="86" t="s">
        <v>675</v>
      </c>
      <c r="B68" s="63" t="s">
        <v>675</v>
      </c>
      <c r="C68" s="50" t="s">
        <v>570</v>
      </c>
      <c r="D68" s="61" t="s">
        <v>635</v>
      </c>
      <c r="E68" s="45">
        <v>15.2</v>
      </c>
      <c r="F68" s="51" t="s">
        <v>450</v>
      </c>
      <c r="G68" s="50"/>
    </row>
    <row r="69" spans="1:7" ht="15">
      <c r="A69" s="86" t="s">
        <v>676</v>
      </c>
      <c r="B69" s="63" t="s">
        <v>676</v>
      </c>
      <c r="C69" s="50" t="s">
        <v>546</v>
      </c>
      <c r="D69" s="50"/>
      <c r="E69" s="45">
        <v>12</v>
      </c>
      <c r="F69" s="16" t="s">
        <v>562</v>
      </c>
      <c r="G69" s="51" t="s">
        <v>677</v>
      </c>
    </row>
    <row r="70" spans="1:7" ht="15">
      <c r="A70" s="86" t="s">
        <v>678</v>
      </c>
      <c r="B70" s="63" t="s">
        <v>678</v>
      </c>
      <c r="C70" s="50" t="s">
        <v>585</v>
      </c>
      <c r="D70" s="50"/>
      <c r="E70" s="45">
        <v>2.5</v>
      </c>
      <c r="F70" s="16" t="s">
        <v>562</v>
      </c>
      <c r="G70" s="51" t="s">
        <v>613</v>
      </c>
    </row>
    <row r="71" spans="1:7" ht="15">
      <c r="A71" s="86" t="s">
        <v>679</v>
      </c>
      <c r="B71" s="63" t="s">
        <v>679</v>
      </c>
      <c r="C71" s="50" t="s">
        <v>570</v>
      </c>
      <c r="D71" s="61" t="s">
        <v>680</v>
      </c>
      <c r="E71" s="45">
        <v>22.1</v>
      </c>
      <c r="F71" s="51" t="s">
        <v>450</v>
      </c>
      <c r="G71" s="50"/>
    </row>
    <row r="72" spans="1:7" ht="15.75" thickBot="1">
      <c r="A72" s="90" t="s">
        <v>681</v>
      </c>
      <c r="B72" s="91" t="s">
        <v>681</v>
      </c>
      <c r="C72" s="70" t="s">
        <v>570</v>
      </c>
      <c r="D72" s="70" t="s">
        <v>680</v>
      </c>
      <c r="E72" s="71">
        <v>8.9</v>
      </c>
      <c r="F72" s="72" t="s">
        <v>450</v>
      </c>
      <c r="G72" s="70"/>
    </row>
    <row r="73" spans="1:7" ht="16.5" thickBot="1" thickTop="1">
      <c r="A73" s="92" t="s">
        <v>524</v>
      </c>
      <c r="B73" s="73"/>
      <c r="C73" s="93"/>
      <c r="D73" s="93"/>
      <c r="E73" s="94">
        <f>SUM(E3:E72)</f>
        <v>1418.7399999999998</v>
      </c>
      <c r="F73" s="74"/>
      <c r="G73" s="93"/>
    </row>
    <row r="74" ht="15.75" thickTop="1">
      <c r="E74" s="96"/>
    </row>
    <row r="75" ht="15">
      <c r="E75" s="96"/>
    </row>
    <row r="76" ht="15">
      <c r="E76" s="96"/>
    </row>
    <row r="77" ht="15">
      <c r="E77" s="96"/>
    </row>
    <row r="78" ht="15">
      <c r="E78" s="96"/>
    </row>
  </sheetData>
  <sheetProtection algorithmName="SHA-512" hashValue="RkxGYZ1pPfQd7DBYPWWWkAj6RJQwGTWiFjR7om6IQTH4WfozKtc2QDd5G1Puxyw+CHbHkLhFAukFXWUOMj8dKg==" saltValue="86t/PQ2b6+ntUqs5Dj9iEA==" spinCount="100000" sheet="1" objects="1" scenarios="1"/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K73"/>
  <sheetViews>
    <sheetView workbookViewId="0" topLeftCell="A1">
      <selection activeCell="K7" sqref="K7:K21"/>
    </sheetView>
  </sheetViews>
  <sheetFormatPr defaultColWidth="9.140625" defaultRowHeight="15"/>
  <cols>
    <col min="1" max="2" width="11.28125" style="77" bestFit="1" customWidth="1"/>
    <col min="3" max="3" width="20.00390625" style="35" bestFit="1" customWidth="1"/>
    <col min="4" max="4" width="20.00390625" style="35" customWidth="1"/>
    <col min="5" max="5" width="11.57421875" style="78" bestFit="1" customWidth="1"/>
    <col min="6" max="6" width="15.140625" style="0" bestFit="1" customWidth="1"/>
    <col min="7" max="7" width="17.421875" style="0" bestFit="1" customWidth="1"/>
    <col min="10" max="10" width="19.00390625" style="0" bestFit="1" customWidth="1"/>
    <col min="11" max="11" width="8.00390625" style="0" bestFit="1" customWidth="1"/>
    <col min="257" max="258" width="11.28125" style="0" bestFit="1" customWidth="1"/>
    <col min="259" max="259" width="20.00390625" style="0" bestFit="1" customWidth="1"/>
    <col min="260" max="260" width="20.00390625" style="0" customWidth="1"/>
    <col min="261" max="261" width="11.57421875" style="0" bestFit="1" customWidth="1"/>
    <col min="262" max="262" width="15.140625" style="0" bestFit="1" customWidth="1"/>
    <col min="263" max="263" width="17.421875" style="0" bestFit="1" customWidth="1"/>
    <col min="266" max="266" width="19.00390625" style="0" bestFit="1" customWidth="1"/>
    <col min="267" max="267" width="8.00390625" style="0" bestFit="1" customWidth="1"/>
    <col min="513" max="514" width="11.28125" style="0" bestFit="1" customWidth="1"/>
    <col min="515" max="515" width="20.00390625" style="0" bestFit="1" customWidth="1"/>
    <col min="516" max="516" width="20.00390625" style="0" customWidth="1"/>
    <col min="517" max="517" width="11.57421875" style="0" bestFit="1" customWidth="1"/>
    <col min="518" max="518" width="15.140625" style="0" bestFit="1" customWidth="1"/>
    <col min="519" max="519" width="17.421875" style="0" bestFit="1" customWidth="1"/>
    <col min="522" max="522" width="19.00390625" style="0" bestFit="1" customWidth="1"/>
    <col min="523" max="523" width="8.00390625" style="0" bestFit="1" customWidth="1"/>
    <col min="769" max="770" width="11.28125" style="0" bestFit="1" customWidth="1"/>
    <col min="771" max="771" width="20.00390625" style="0" bestFit="1" customWidth="1"/>
    <col min="772" max="772" width="20.00390625" style="0" customWidth="1"/>
    <col min="773" max="773" width="11.57421875" style="0" bestFit="1" customWidth="1"/>
    <col min="774" max="774" width="15.140625" style="0" bestFit="1" customWidth="1"/>
    <col min="775" max="775" width="17.421875" style="0" bestFit="1" customWidth="1"/>
    <col min="778" max="778" width="19.00390625" style="0" bestFit="1" customWidth="1"/>
    <col min="779" max="779" width="8.00390625" style="0" bestFit="1" customWidth="1"/>
    <col min="1025" max="1026" width="11.28125" style="0" bestFit="1" customWidth="1"/>
    <col min="1027" max="1027" width="20.00390625" style="0" bestFit="1" customWidth="1"/>
    <col min="1028" max="1028" width="20.00390625" style="0" customWidth="1"/>
    <col min="1029" max="1029" width="11.57421875" style="0" bestFit="1" customWidth="1"/>
    <col min="1030" max="1030" width="15.140625" style="0" bestFit="1" customWidth="1"/>
    <col min="1031" max="1031" width="17.421875" style="0" bestFit="1" customWidth="1"/>
    <col min="1034" max="1034" width="19.00390625" style="0" bestFit="1" customWidth="1"/>
    <col min="1035" max="1035" width="8.00390625" style="0" bestFit="1" customWidth="1"/>
    <col min="1281" max="1282" width="11.28125" style="0" bestFit="1" customWidth="1"/>
    <col min="1283" max="1283" width="20.00390625" style="0" bestFit="1" customWidth="1"/>
    <col min="1284" max="1284" width="20.00390625" style="0" customWidth="1"/>
    <col min="1285" max="1285" width="11.57421875" style="0" bestFit="1" customWidth="1"/>
    <col min="1286" max="1286" width="15.140625" style="0" bestFit="1" customWidth="1"/>
    <col min="1287" max="1287" width="17.421875" style="0" bestFit="1" customWidth="1"/>
    <col min="1290" max="1290" width="19.00390625" style="0" bestFit="1" customWidth="1"/>
    <col min="1291" max="1291" width="8.00390625" style="0" bestFit="1" customWidth="1"/>
    <col min="1537" max="1538" width="11.28125" style="0" bestFit="1" customWidth="1"/>
    <col min="1539" max="1539" width="20.00390625" style="0" bestFit="1" customWidth="1"/>
    <col min="1540" max="1540" width="20.00390625" style="0" customWidth="1"/>
    <col min="1541" max="1541" width="11.57421875" style="0" bestFit="1" customWidth="1"/>
    <col min="1542" max="1542" width="15.140625" style="0" bestFit="1" customWidth="1"/>
    <col min="1543" max="1543" width="17.421875" style="0" bestFit="1" customWidth="1"/>
    <col min="1546" max="1546" width="19.00390625" style="0" bestFit="1" customWidth="1"/>
    <col min="1547" max="1547" width="8.00390625" style="0" bestFit="1" customWidth="1"/>
    <col min="1793" max="1794" width="11.28125" style="0" bestFit="1" customWidth="1"/>
    <col min="1795" max="1795" width="20.00390625" style="0" bestFit="1" customWidth="1"/>
    <col min="1796" max="1796" width="20.00390625" style="0" customWidth="1"/>
    <col min="1797" max="1797" width="11.57421875" style="0" bestFit="1" customWidth="1"/>
    <col min="1798" max="1798" width="15.140625" style="0" bestFit="1" customWidth="1"/>
    <col min="1799" max="1799" width="17.421875" style="0" bestFit="1" customWidth="1"/>
    <col min="1802" max="1802" width="19.00390625" style="0" bestFit="1" customWidth="1"/>
    <col min="1803" max="1803" width="8.00390625" style="0" bestFit="1" customWidth="1"/>
    <col min="2049" max="2050" width="11.28125" style="0" bestFit="1" customWidth="1"/>
    <col min="2051" max="2051" width="20.00390625" style="0" bestFit="1" customWidth="1"/>
    <col min="2052" max="2052" width="20.00390625" style="0" customWidth="1"/>
    <col min="2053" max="2053" width="11.57421875" style="0" bestFit="1" customWidth="1"/>
    <col min="2054" max="2054" width="15.140625" style="0" bestFit="1" customWidth="1"/>
    <col min="2055" max="2055" width="17.421875" style="0" bestFit="1" customWidth="1"/>
    <col min="2058" max="2058" width="19.00390625" style="0" bestFit="1" customWidth="1"/>
    <col min="2059" max="2059" width="8.00390625" style="0" bestFit="1" customWidth="1"/>
    <col min="2305" max="2306" width="11.28125" style="0" bestFit="1" customWidth="1"/>
    <col min="2307" max="2307" width="20.00390625" style="0" bestFit="1" customWidth="1"/>
    <col min="2308" max="2308" width="20.00390625" style="0" customWidth="1"/>
    <col min="2309" max="2309" width="11.57421875" style="0" bestFit="1" customWidth="1"/>
    <col min="2310" max="2310" width="15.140625" style="0" bestFit="1" customWidth="1"/>
    <col min="2311" max="2311" width="17.421875" style="0" bestFit="1" customWidth="1"/>
    <col min="2314" max="2314" width="19.00390625" style="0" bestFit="1" customWidth="1"/>
    <col min="2315" max="2315" width="8.00390625" style="0" bestFit="1" customWidth="1"/>
    <col min="2561" max="2562" width="11.28125" style="0" bestFit="1" customWidth="1"/>
    <col min="2563" max="2563" width="20.00390625" style="0" bestFit="1" customWidth="1"/>
    <col min="2564" max="2564" width="20.00390625" style="0" customWidth="1"/>
    <col min="2565" max="2565" width="11.57421875" style="0" bestFit="1" customWidth="1"/>
    <col min="2566" max="2566" width="15.140625" style="0" bestFit="1" customWidth="1"/>
    <col min="2567" max="2567" width="17.421875" style="0" bestFit="1" customWidth="1"/>
    <col min="2570" max="2570" width="19.00390625" style="0" bestFit="1" customWidth="1"/>
    <col min="2571" max="2571" width="8.00390625" style="0" bestFit="1" customWidth="1"/>
    <col min="2817" max="2818" width="11.28125" style="0" bestFit="1" customWidth="1"/>
    <col min="2819" max="2819" width="20.00390625" style="0" bestFit="1" customWidth="1"/>
    <col min="2820" max="2820" width="20.00390625" style="0" customWidth="1"/>
    <col min="2821" max="2821" width="11.57421875" style="0" bestFit="1" customWidth="1"/>
    <col min="2822" max="2822" width="15.140625" style="0" bestFit="1" customWidth="1"/>
    <col min="2823" max="2823" width="17.421875" style="0" bestFit="1" customWidth="1"/>
    <col min="2826" max="2826" width="19.00390625" style="0" bestFit="1" customWidth="1"/>
    <col min="2827" max="2827" width="8.00390625" style="0" bestFit="1" customWidth="1"/>
    <col min="3073" max="3074" width="11.28125" style="0" bestFit="1" customWidth="1"/>
    <col min="3075" max="3075" width="20.00390625" style="0" bestFit="1" customWidth="1"/>
    <col min="3076" max="3076" width="20.00390625" style="0" customWidth="1"/>
    <col min="3077" max="3077" width="11.57421875" style="0" bestFit="1" customWidth="1"/>
    <col min="3078" max="3078" width="15.140625" style="0" bestFit="1" customWidth="1"/>
    <col min="3079" max="3079" width="17.421875" style="0" bestFit="1" customWidth="1"/>
    <col min="3082" max="3082" width="19.00390625" style="0" bestFit="1" customWidth="1"/>
    <col min="3083" max="3083" width="8.00390625" style="0" bestFit="1" customWidth="1"/>
    <col min="3329" max="3330" width="11.28125" style="0" bestFit="1" customWidth="1"/>
    <col min="3331" max="3331" width="20.00390625" style="0" bestFit="1" customWidth="1"/>
    <col min="3332" max="3332" width="20.00390625" style="0" customWidth="1"/>
    <col min="3333" max="3333" width="11.57421875" style="0" bestFit="1" customWidth="1"/>
    <col min="3334" max="3334" width="15.140625" style="0" bestFit="1" customWidth="1"/>
    <col min="3335" max="3335" width="17.421875" style="0" bestFit="1" customWidth="1"/>
    <col min="3338" max="3338" width="19.00390625" style="0" bestFit="1" customWidth="1"/>
    <col min="3339" max="3339" width="8.00390625" style="0" bestFit="1" customWidth="1"/>
    <col min="3585" max="3586" width="11.28125" style="0" bestFit="1" customWidth="1"/>
    <col min="3587" max="3587" width="20.00390625" style="0" bestFit="1" customWidth="1"/>
    <col min="3588" max="3588" width="20.00390625" style="0" customWidth="1"/>
    <col min="3589" max="3589" width="11.57421875" style="0" bestFit="1" customWidth="1"/>
    <col min="3590" max="3590" width="15.140625" style="0" bestFit="1" customWidth="1"/>
    <col min="3591" max="3591" width="17.421875" style="0" bestFit="1" customWidth="1"/>
    <col min="3594" max="3594" width="19.00390625" style="0" bestFit="1" customWidth="1"/>
    <col min="3595" max="3595" width="8.00390625" style="0" bestFit="1" customWidth="1"/>
    <col min="3841" max="3842" width="11.28125" style="0" bestFit="1" customWidth="1"/>
    <col min="3843" max="3843" width="20.00390625" style="0" bestFit="1" customWidth="1"/>
    <col min="3844" max="3844" width="20.00390625" style="0" customWidth="1"/>
    <col min="3845" max="3845" width="11.57421875" style="0" bestFit="1" customWidth="1"/>
    <col min="3846" max="3846" width="15.140625" style="0" bestFit="1" customWidth="1"/>
    <col min="3847" max="3847" width="17.421875" style="0" bestFit="1" customWidth="1"/>
    <col min="3850" max="3850" width="19.00390625" style="0" bestFit="1" customWidth="1"/>
    <col min="3851" max="3851" width="8.00390625" style="0" bestFit="1" customWidth="1"/>
    <col min="4097" max="4098" width="11.28125" style="0" bestFit="1" customWidth="1"/>
    <col min="4099" max="4099" width="20.00390625" style="0" bestFit="1" customWidth="1"/>
    <col min="4100" max="4100" width="20.00390625" style="0" customWidth="1"/>
    <col min="4101" max="4101" width="11.57421875" style="0" bestFit="1" customWidth="1"/>
    <col min="4102" max="4102" width="15.140625" style="0" bestFit="1" customWidth="1"/>
    <col min="4103" max="4103" width="17.421875" style="0" bestFit="1" customWidth="1"/>
    <col min="4106" max="4106" width="19.00390625" style="0" bestFit="1" customWidth="1"/>
    <col min="4107" max="4107" width="8.00390625" style="0" bestFit="1" customWidth="1"/>
    <col min="4353" max="4354" width="11.28125" style="0" bestFit="1" customWidth="1"/>
    <col min="4355" max="4355" width="20.00390625" style="0" bestFit="1" customWidth="1"/>
    <col min="4356" max="4356" width="20.00390625" style="0" customWidth="1"/>
    <col min="4357" max="4357" width="11.57421875" style="0" bestFit="1" customWidth="1"/>
    <col min="4358" max="4358" width="15.140625" style="0" bestFit="1" customWidth="1"/>
    <col min="4359" max="4359" width="17.421875" style="0" bestFit="1" customWidth="1"/>
    <col min="4362" max="4362" width="19.00390625" style="0" bestFit="1" customWidth="1"/>
    <col min="4363" max="4363" width="8.00390625" style="0" bestFit="1" customWidth="1"/>
    <col min="4609" max="4610" width="11.28125" style="0" bestFit="1" customWidth="1"/>
    <col min="4611" max="4611" width="20.00390625" style="0" bestFit="1" customWidth="1"/>
    <col min="4612" max="4612" width="20.00390625" style="0" customWidth="1"/>
    <col min="4613" max="4613" width="11.57421875" style="0" bestFit="1" customWidth="1"/>
    <col min="4614" max="4614" width="15.140625" style="0" bestFit="1" customWidth="1"/>
    <col min="4615" max="4615" width="17.421875" style="0" bestFit="1" customWidth="1"/>
    <col min="4618" max="4618" width="19.00390625" style="0" bestFit="1" customWidth="1"/>
    <col min="4619" max="4619" width="8.00390625" style="0" bestFit="1" customWidth="1"/>
    <col min="4865" max="4866" width="11.28125" style="0" bestFit="1" customWidth="1"/>
    <col min="4867" max="4867" width="20.00390625" style="0" bestFit="1" customWidth="1"/>
    <col min="4868" max="4868" width="20.00390625" style="0" customWidth="1"/>
    <col min="4869" max="4869" width="11.57421875" style="0" bestFit="1" customWidth="1"/>
    <col min="4870" max="4870" width="15.140625" style="0" bestFit="1" customWidth="1"/>
    <col min="4871" max="4871" width="17.421875" style="0" bestFit="1" customWidth="1"/>
    <col min="4874" max="4874" width="19.00390625" style="0" bestFit="1" customWidth="1"/>
    <col min="4875" max="4875" width="8.00390625" style="0" bestFit="1" customWidth="1"/>
    <col min="5121" max="5122" width="11.28125" style="0" bestFit="1" customWidth="1"/>
    <col min="5123" max="5123" width="20.00390625" style="0" bestFit="1" customWidth="1"/>
    <col min="5124" max="5124" width="20.00390625" style="0" customWidth="1"/>
    <col min="5125" max="5125" width="11.57421875" style="0" bestFit="1" customWidth="1"/>
    <col min="5126" max="5126" width="15.140625" style="0" bestFit="1" customWidth="1"/>
    <col min="5127" max="5127" width="17.421875" style="0" bestFit="1" customWidth="1"/>
    <col min="5130" max="5130" width="19.00390625" style="0" bestFit="1" customWidth="1"/>
    <col min="5131" max="5131" width="8.00390625" style="0" bestFit="1" customWidth="1"/>
    <col min="5377" max="5378" width="11.28125" style="0" bestFit="1" customWidth="1"/>
    <col min="5379" max="5379" width="20.00390625" style="0" bestFit="1" customWidth="1"/>
    <col min="5380" max="5380" width="20.00390625" style="0" customWidth="1"/>
    <col min="5381" max="5381" width="11.57421875" style="0" bestFit="1" customWidth="1"/>
    <col min="5382" max="5382" width="15.140625" style="0" bestFit="1" customWidth="1"/>
    <col min="5383" max="5383" width="17.421875" style="0" bestFit="1" customWidth="1"/>
    <col min="5386" max="5386" width="19.00390625" style="0" bestFit="1" customWidth="1"/>
    <col min="5387" max="5387" width="8.00390625" style="0" bestFit="1" customWidth="1"/>
    <col min="5633" max="5634" width="11.28125" style="0" bestFit="1" customWidth="1"/>
    <col min="5635" max="5635" width="20.00390625" style="0" bestFit="1" customWidth="1"/>
    <col min="5636" max="5636" width="20.00390625" style="0" customWidth="1"/>
    <col min="5637" max="5637" width="11.57421875" style="0" bestFit="1" customWidth="1"/>
    <col min="5638" max="5638" width="15.140625" style="0" bestFit="1" customWidth="1"/>
    <col min="5639" max="5639" width="17.421875" style="0" bestFit="1" customWidth="1"/>
    <col min="5642" max="5642" width="19.00390625" style="0" bestFit="1" customWidth="1"/>
    <col min="5643" max="5643" width="8.00390625" style="0" bestFit="1" customWidth="1"/>
    <col min="5889" max="5890" width="11.28125" style="0" bestFit="1" customWidth="1"/>
    <col min="5891" max="5891" width="20.00390625" style="0" bestFit="1" customWidth="1"/>
    <col min="5892" max="5892" width="20.00390625" style="0" customWidth="1"/>
    <col min="5893" max="5893" width="11.57421875" style="0" bestFit="1" customWidth="1"/>
    <col min="5894" max="5894" width="15.140625" style="0" bestFit="1" customWidth="1"/>
    <col min="5895" max="5895" width="17.421875" style="0" bestFit="1" customWidth="1"/>
    <col min="5898" max="5898" width="19.00390625" style="0" bestFit="1" customWidth="1"/>
    <col min="5899" max="5899" width="8.00390625" style="0" bestFit="1" customWidth="1"/>
    <col min="6145" max="6146" width="11.28125" style="0" bestFit="1" customWidth="1"/>
    <col min="6147" max="6147" width="20.00390625" style="0" bestFit="1" customWidth="1"/>
    <col min="6148" max="6148" width="20.00390625" style="0" customWidth="1"/>
    <col min="6149" max="6149" width="11.57421875" style="0" bestFit="1" customWidth="1"/>
    <col min="6150" max="6150" width="15.140625" style="0" bestFit="1" customWidth="1"/>
    <col min="6151" max="6151" width="17.421875" style="0" bestFit="1" customWidth="1"/>
    <col min="6154" max="6154" width="19.00390625" style="0" bestFit="1" customWidth="1"/>
    <col min="6155" max="6155" width="8.00390625" style="0" bestFit="1" customWidth="1"/>
    <col min="6401" max="6402" width="11.28125" style="0" bestFit="1" customWidth="1"/>
    <col min="6403" max="6403" width="20.00390625" style="0" bestFit="1" customWidth="1"/>
    <col min="6404" max="6404" width="20.00390625" style="0" customWidth="1"/>
    <col min="6405" max="6405" width="11.57421875" style="0" bestFit="1" customWidth="1"/>
    <col min="6406" max="6406" width="15.140625" style="0" bestFit="1" customWidth="1"/>
    <col min="6407" max="6407" width="17.421875" style="0" bestFit="1" customWidth="1"/>
    <col min="6410" max="6410" width="19.00390625" style="0" bestFit="1" customWidth="1"/>
    <col min="6411" max="6411" width="8.00390625" style="0" bestFit="1" customWidth="1"/>
    <col min="6657" max="6658" width="11.28125" style="0" bestFit="1" customWidth="1"/>
    <col min="6659" max="6659" width="20.00390625" style="0" bestFit="1" customWidth="1"/>
    <col min="6660" max="6660" width="20.00390625" style="0" customWidth="1"/>
    <col min="6661" max="6661" width="11.57421875" style="0" bestFit="1" customWidth="1"/>
    <col min="6662" max="6662" width="15.140625" style="0" bestFit="1" customWidth="1"/>
    <col min="6663" max="6663" width="17.421875" style="0" bestFit="1" customWidth="1"/>
    <col min="6666" max="6666" width="19.00390625" style="0" bestFit="1" customWidth="1"/>
    <col min="6667" max="6667" width="8.00390625" style="0" bestFit="1" customWidth="1"/>
    <col min="6913" max="6914" width="11.28125" style="0" bestFit="1" customWidth="1"/>
    <col min="6915" max="6915" width="20.00390625" style="0" bestFit="1" customWidth="1"/>
    <col min="6916" max="6916" width="20.00390625" style="0" customWidth="1"/>
    <col min="6917" max="6917" width="11.57421875" style="0" bestFit="1" customWidth="1"/>
    <col min="6918" max="6918" width="15.140625" style="0" bestFit="1" customWidth="1"/>
    <col min="6919" max="6919" width="17.421875" style="0" bestFit="1" customWidth="1"/>
    <col min="6922" max="6922" width="19.00390625" style="0" bestFit="1" customWidth="1"/>
    <col min="6923" max="6923" width="8.00390625" style="0" bestFit="1" customWidth="1"/>
    <col min="7169" max="7170" width="11.28125" style="0" bestFit="1" customWidth="1"/>
    <col min="7171" max="7171" width="20.00390625" style="0" bestFit="1" customWidth="1"/>
    <col min="7172" max="7172" width="20.00390625" style="0" customWidth="1"/>
    <col min="7173" max="7173" width="11.57421875" style="0" bestFit="1" customWidth="1"/>
    <col min="7174" max="7174" width="15.140625" style="0" bestFit="1" customWidth="1"/>
    <col min="7175" max="7175" width="17.421875" style="0" bestFit="1" customWidth="1"/>
    <col min="7178" max="7178" width="19.00390625" style="0" bestFit="1" customWidth="1"/>
    <col min="7179" max="7179" width="8.00390625" style="0" bestFit="1" customWidth="1"/>
    <col min="7425" max="7426" width="11.28125" style="0" bestFit="1" customWidth="1"/>
    <col min="7427" max="7427" width="20.00390625" style="0" bestFit="1" customWidth="1"/>
    <col min="7428" max="7428" width="20.00390625" style="0" customWidth="1"/>
    <col min="7429" max="7429" width="11.57421875" style="0" bestFit="1" customWidth="1"/>
    <col min="7430" max="7430" width="15.140625" style="0" bestFit="1" customWidth="1"/>
    <col min="7431" max="7431" width="17.421875" style="0" bestFit="1" customWidth="1"/>
    <col min="7434" max="7434" width="19.00390625" style="0" bestFit="1" customWidth="1"/>
    <col min="7435" max="7435" width="8.00390625" style="0" bestFit="1" customWidth="1"/>
    <col min="7681" max="7682" width="11.28125" style="0" bestFit="1" customWidth="1"/>
    <col min="7683" max="7683" width="20.00390625" style="0" bestFit="1" customWidth="1"/>
    <col min="7684" max="7684" width="20.00390625" style="0" customWidth="1"/>
    <col min="7685" max="7685" width="11.57421875" style="0" bestFit="1" customWidth="1"/>
    <col min="7686" max="7686" width="15.140625" style="0" bestFit="1" customWidth="1"/>
    <col min="7687" max="7687" width="17.421875" style="0" bestFit="1" customWidth="1"/>
    <col min="7690" max="7690" width="19.00390625" style="0" bestFit="1" customWidth="1"/>
    <col min="7691" max="7691" width="8.00390625" style="0" bestFit="1" customWidth="1"/>
    <col min="7937" max="7938" width="11.28125" style="0" bestFit="1" customWidth="1"/>
    <col min="7939" max="7939" width="20.00390625" style="0" bestFit="1" customWidth="1"/>
    <col min="7940" max="7940" width="20.00390625" style="0" customWidth="1"/>
    <col min="7941" max="7941" width="11.57421875" style="0" bestFit="1" customWidth="1"/>
    <col min="7942" max="7942" width="15.140625" style="0" bestFit="1" customWidth="1"/>
    <col min="7943" max="7943" width="17.421875" style="0" bestFit="1" customWidth="1"/>
    <col min="7946" max="7946" width="19.00390625" style="0" bestFit="1" customWidth="1"/>
    <col min="7947" max="7947" width="8.00390625" style="0" bestFit="1" customWidth="1"/>
    <col min="8193" max="8194" width="11.28125" style="0" bestFit="1" customWidth="1"/>
    <col min="8195" max="8195" width="20.00390625" style="0" bestFit="1" customWidth="1"/>
    <col min="8196" max="8196" width="20.00390625" style="0" customWidth="1"/>
    <col min="8197" max="8197" width="11.57421875" style="0" bestFit="1" customWidth="1"/>
    <col min="8198" max="8198" width="15.140625" style="0" bestFit="1" customWidth="1"/>
    <col min="8199" max="8199" width="17.421875" style="0" bestFit="1" customWidth="1"/>
    <col min="8202" max="8202" width="19.00390625" style="0" bestFit="1" customWidth="1"/>
    <col min="8203" max="8203" width="8.00390625" style="0" bestFit="1" customWidth="1"/>
    <col min="8449" max="8450" width="11.28125" style="0" bestFit="1" customWidth="1"/>
    <col min="8451" max="8451" width="20.00390625" style="0" bestFit="1" customWidth="1"/>
    <col min="8452" max="8452" width="20.00390625" style="0" customWidth="1"/>
    <col min="8453" max="8453" width="11.57421875" style="0" bestFit="1" customWidth="1"/>
    <col min="8454" max="8454" width="15.140625" style="0" bestFit="1" customWidth="1"/>
    <col min="8455" max="8455" width="17.421875" style="0" bestFit="1" customWidth="1"/>
    <col min="8458" max="8458" width="19.00390625" style="0" bestFit="1" customWidth="1"/>
    <col min="8459" max="8459" width="8.00390625" style="0" bestFit="1" customWidth="1"/>
    <col min="8705" max="8706" width="11.28125" style="0" bestFit="1" customWidth="1"/>
    <col min="8707" max="8707" width="20.00390625" style="0" bestFit="1" customWidth="1"/>
    <col min="8708" max="8708" width="20.00390625" style="0" customWidth="1"/>
    <col min="8709" max="8709" width="11.57421875" style="0" bestFit="1" customWidth="1"/>
    <col min="8710" max="8710" width="15.140625" style="0" bestFit="1" customWidth="1"/>
    <col min="8711" max="8711" width="17.421875" style="0" bestFit="1" customWidth="1"/>
    <col min="8714" max="8714" width="19.00390625" style="0" bestFit="1" customWidth="1"/>
    <col min="8715" max="8715" width="8.00390625" style="0" bestFit="1" customWidth="1"/>
    <col min="8961" max="8962" width="11.28125" style="0" bestFit="1" customWidth="1"/>
    <col min="8963" max="8963" width="20.00390625" style="0" bestFit="1" customWidth="1"/>
    <col min="8964" max="8964" width="20.00390625" style="0" customWidth="1"/>
    <col min="8965" max="8965" width="11.57421875" style="0" bestFit="1" customWidth="1"/>
    <col min="8966" max="8966" width="15.140625" style="0" bestFit="1" customWidth="1"/>
    <col min="8967" max="8967" width="17.421875" style="0" bestFit="1" customWidth="1"/>
    <col min="8970" max="8970" width="19.00390625" style="0" bestFit="1" customWidth="1"/>
    <col min="8971" max="8971" width="8.00390625" style="0" bestFit="1" customWidth="1"/>
    <col min="9217" max="9218" width="11.28125" style="0" bestFit="1" customWidth="1"/>
    <col min="9219" max="9219" width="20.00390625" style="0" bestFit="1" customWidth="1"/>
    <col min="9220" max="9220" width="20.00390625" style="0" customWidth="1"/>
    <col min="9221" max="9221" width="11.57421875" style="0" bestFit="1" customWidth="1"/>
    <col min="9222" max="9222" width="15.140625" style="0" bestFit="1" customWidth="1"/>
    <col min="9223" max="9223" width="17.421875" style="0" bestFit="1" customWidth="1"/>
    <col min="9226" max="9226" width="19.00390625" style="0" bestFit="1" customWidth="1"/>
    <col min="9227" max="9227" width="8.00390625" style="0" bestFit="1" customWidth="1"/>
    <col min="9473" max="9474" width="11.28125" style="0" bestFit="1" customWidth="1"/>
    <col min="9475" max="9475" width="20.00390625" style="0" bestFit="1" customWidth="1"/>
    <col min="9476" max="9476" width="20.00390625" style="0" customWidth="1"/>
    <col min="9477" max="9477" width="11.57421875" style="0" bestFit="1" customWidth="1"/>
    <col min="9478" max="9478" width="15.140625" style="0" bestFit="1" customWidth="1"/>
    <col min="9479" max="9479" width="17.421875" style="0" bestFit="1" customWidth="1"/>
    <col min="9482" max="9482" width="19.00390625" style="0" bestFit="1" customWidth="1"/>
    <col min="9483" max="9483" width="8.00390625" style="0" bestFit="1" customWidth="1"/>
    <col min="9729" max="9730" width="11.28125" style="0" bestFit="1" customWidth="1"/>
    <col min="9731" max="9731" width="20.00390625" style="0" bestFit="1" customWidth="1"/>
    <col min="9732" max="9732" width="20.00390625" style="0" customWidth="1"/>
    <col min="9733" max="9733" width="11.57421875" style="0" bestFit="1" customWidth="1"/>
    <col min="9734" max="9734" width="15.140625" style="0" bestFit="1" customWidth="1"/>
    <col min="9735" max="9735" width="17.421875" style="0" bestFit="1" customWidth="1"/>
    <col min="9738" max="9738" width="19.00390625" style="0" bestFit="1" customWidth="1"/>
    <col min="9739" max="9739" width="8.00390625" style="0" bestFit="1" customWidth="1"/>
    <col min="9985" max="9986" width="11.28125" style="0" bestFit="1" customWidth="1"/>
    <col min="9987" max="9987" width="20.00390625" style="0" bestFit="1" customWidth="1"/>
    <col min="9988" max="9988" width="20.00390625" style="0" customWidth="1"/>
    <col min="9989" max="9989" width="11.57421875" style="0" bestFit="1" customWidth="1"/>
    <col min="9990" max="9990" width="15.140625" style="0" bestFit="1" customWidth="1"/>
    <col min="9991" max="9991" width="17.421875" style="0" bestFit="1" customWidth="1"/>
    <col min="9994" max="9994" width="19.00390625" style="0" bestFit="1" customWidth="1"/>
    <col min="9995" max="9995" width="8.00390625" style="0" bestFit="1" customWidth="1"/>
    <col min="10241" max="10242" width="11.28125" style="0" bestFit="1" customWidth="1"/>
    <col min="10243" max="10243" width="20.00390625" style="0" bestFit="1" customWidth="1"/>
    <col min="10244" max="10244" width="20.00390625" style="0" customWidth="1"/>
    <col min="10245" max="10245" width="11.57421875" style="0" bestFit="1" customWidth="1"/>
    <col min="10246" max="10246" width="15.140625" style="0" bestFit="1" customWidth="1"/>
    <col min="10247" max="10247" width="17.421875" style="0" bestFit="1" customWidth="1"/>
    <col min="10250" max="10250" width="19.00390625" style="0" bestFit="1" customWidth="1"/>
    <col min="10251" max="10251" width="8.00390625" style="0" bestFit="1" customWidth="1"/>
    <col min="10497" max="10498" width="11.28125" style="0" bestFit="1" customWidth="1"/>
    <col min="10499" max="10499" width="20.00390625" style="0" bestFit="1" customWidth="1"/>
    <col min="10500" max="10500" width="20.00390625" style="0" customWidth="1"/>
    <col min="10501" max="10501" width="11.57421875" style="0" bestFit="1" customWidth="1"/>
    <col min="10502" max="10502" width="15.140625" style="0" bestFit="1" customWidth="1"/>
    <col min="10503" max="10503" width="17.421875" style="0" bestFit="1" customWidth="1"/>
    <col min="10506" max="10506" width="19.00390625" style="0" bestFit="1" customWidth="1"/>
    <col min="10507" max="10507" width="8.00390625" style="0" bestFit="1" customWidth="1"/>
    <col min="10753" max="10754" width="11.28125" style="0" bestFit="1" customWidth="1"/>
    <col min="10755" max="10755" width="20.00390625" style="0" bestFit="1" customWidth="1"/>
    <col min="10756" max="10756" width="20.00390625" style="0" customWidth="1"/>
    <col min="10757" max="10757" width="11.57421875" style="0" bestFit="1" customWidth="1"/>
    <col min="10758" max="10758" width="15.140625" style="0" bestFit="1" customWidth="1"/>
    <col min="10759" max="10759" width="17.421875" style="0" bestFit="1" customWidth="1"/>
    <col min="10762" max="10762" width="19.00390625" style="0" bestFit="1" customWidth="1"/>
    <col min="10763" max="10763" width="8.00390625" style="0" bestFit="1" customWidth="1"/>
    <col min="11009" max="11010" width="11.28125" style="0" bestFit="1" customWidth="1"/>
    <col min="11011" max="11011" width="20.00390625" style="0" bestFit="1" customWidth="1"/>
    <col min="11012" max="11012" width="20.00390625" style="0" customWidth="1"/>
    <col min="11013" max="11013" width="11.57421875" style="0" bestFit="1" customWidth="1"/>
    <col min="11014" max="11014" width="15.140625" style="0" bestFit="1" customWidth="1"/>
    <col min="11015" max="11015" width="17.421875" style="0" bestFit="1" customWidth="1"/>
    <col min="11018" max="11018" width="19.00390625" style="0" bestFit="1" customWidth="1"/>
    <col min="11019" max="11019" width="8.00390625" style="0" bestFit="1" customWidth="1"/>
    <col min="11265" max="11266" width="11.28125" style="0" bestFit="1" customWidth="1"/>
    <col min="11267" max="11267" width="20.00390625" style="0" bestFit="1" customWidth="1"/>
    <col min="11268" max="11268" width="20.00390625" style="0" customWidth="1"/>
    <col min="11269" max="11269" width="11.57421875" style="0" bestFit="1" customWidth="1"/>
    <col min="11270" max="11270" width="15.140625" style="0" bestFit="1" customWidth="1"/>
    <col min="11271" max="11271" width="17.421875" style="0" bestFit="1" customWidth="1"/>
    <col min="11274" max="11274" width="19.00390625" style="0" bestFit="1" customWidth="1"/>
    <col min="11275" max="11275" width="8.00390625" style="0" bestFit="1" customWidth="1"/>
    <col min="11521" max="11522" width="11.28125" style="0" bestFit="1" customWidth="1"/>
    <col min="11523" max="11523" width="20.00390625" style="0" bestFit="1" customWidth="1"/>
    <col min="11524" max="11524" width="20.00390625" style="0" customWidth="1"/>
    <col min="11525" max="11525" width="11.57421875" style="0" bestFit="1" customWidth="1"/>
    <col min="11526" max="11526" width="15.140625" style="0" bestFit="1" customWidth="1"/>
    <col min="11527" max="11527" width="17.421875" style="0" bestFit="1" customWidth="1"/>
    <col min="11530" max="11530" width="19.00390625" style="0" bestFit="1" customWidth="1"/>
    <col min="11531" max="11531" width="8.00390625" style="0" bestFit="1" customWidth="1"/>
    <col min="11777" max="11778" width="11.28125" style="0" bestFit="1" customWidth="1"/>
    <col min="11779" max="11779" width="20.00390625" style="0" bestFit="1" customWidth="1"/>
    <col min="11780" max="11780" width="20.00390625" style="0" customWidth="1"/>
    <col min="11781" max="11781" width="11.57421875" style="0" bestFit="1" customWidth="1"/>
    <col min="11782" max="11782" width="15.140625" style="0" bestFit="1" customWidth="1"/>
    <col min="11783" max="11783" width="17.421875" style="0" bestFit="1" customWidth="1"/>
    <col min="11786" max="11786" width="19.00390625" style="0" bestFit="1" customWidth="1"/>
    <col min="11787" max="11787" width="8.00390625" style="0" bestFit="1" customWidth="1"/>
    <col min="12033" max="12034" width="11.28125" style="0" bestFit="1" customWidth="1"/>
    <col min="12035" max="12035" width="20.00390625" style="0" bestFit="1" customWidth="1"/>
    <col min="12036" max="12036" width="20.00390625" style="0" customWidth="1"/>
    <col min="12037" max="12037" width="11.57421875" style="0" bestFit="1" customWidth="1"/>
    <col min="12038" max="12038" width="15.140625" style="0" bestFit="1" customWidth="1"/>
    <col min="12039" max="12039" width="17.421875" style="0" bestFit="1" customWidth="1"/>
    <col min="12042" max="12042" width="19.00390625" style="0" bestFit="1" customWidth="1"/>
    <col min="12043" max="12043" width="8.00390625" style="0" bestFit="1" customWidth="1"/>
    <col min="12289" max="12290" width="11.28125" style="0" bestFit="1" customWidth="1"/>
    <col min="12291" max="12291" width="20.00390625" style="0" bestFit="1" customWidth="1"/>
    <col min="12292" max="12292" width="20.00390625" style="0" customWidth="1"/>
    <col min="12293" max="12293" width="11.57421875" style="0" bestFit="1" customWidth="1"/>
    <col min="12294" max="12294" width="15.140625" style="0" bestFit="1" customWidth="1"/>
    <col min="12295" max="12295" width="17.421875" style="0" bestFit="1" customWidth="1"/>
    <col min="12298" max="12298" width="19.00390625" style="0" bestFit="1" customWidth="1"/>
    <col min="12299" max="12299" width="8.00390625" style="0" bestFit="1" customWidth="1"/>
    <col min="12545" max="12546" width="11.28125" style="0" bestFit="1" customWidth="1"/>
    <col min="12547" max="12547" width="20.00390625" style="0" bestFit="1" customWidth="1"/>
    <col min="12548" max="12548" width="20.00390625" style="0" customWidth="1"/>
    <col min="12549" max="12549" width="11.57421875" style="0" bestFit="1" customWidth="1"/>
    <col min="12550" max="12550" width="15.140625" style="0" bestFit="1" customWidth="1"/>
    <col min="12551" max="12551" width="17.421875" style="0" bestFit="1" customWidth="1"/>
    <col min="12554" max="12554" width="19.00390625" style="0" bestFit="1" customWidth="1"/>
    <col min="12555" max="12555" width="8.00390625" style="0" bestFit="1" customWidth="1"/>
    <col min="12801" max="12802" width="11.28125" style="0" bestFit="1" customWidth="1"/>
    <col min="12803" max="12803" width="20.00390625" style="0" bestFit="1" customWidth="1"/>
    <col min="12804" max="12804" width="20.00390625" style="0" customWidth="1"/>
    <col min="12805" max="12805" width="11.57421875" style="0" bestFit="1" customWidth="1"/>
    <col min="12806" max="12806" width="15.140625" style="0" bestFit="1" customWidth="1"/>
    <col min="12807" max="12807" width="17.421875" style="0" bestFit="1" customWidth="1"/>
    <col min="12810" max="12810" width="19.00390625" style="0" bestFit="1" customWidth="1"/>
    <col min="12811" max="12811" width="8.00390625" style="0" bestFit="1" customWidth="1"/>
    <col min="13057" max="13058" width="11.28125" style="0" bestFit="1" customWidth="1"/>
    <col min="13059" max="13059" width="20.00390625" style="0" bestFit="1" customWidth="1"/>
    <col min="13060" max="13060" width="20.00390625" style="0" customWidth="1"/>
    <col min="13061" max="13061" width="11.57421875" style="0" bestFit="1" customWidth="1"/>
    <col min="13062" max="13062" width="15.140625" style="0" bestFit="1" customWidth="1"/>
    <col min="13063" max="13063" width="17.421875" style="0" bestFit="1" customWidth="1"/>
    <col min="13066" max="13066" width="19.00390625" style="0" bestFit="1" customWidth="1"/>
    <col min="13067" max="13067" width="8.00390625" style="0" bestFit="1" customWidth="1"/>
    <col min="13313" max="13314" width="11.28125" style="0" bestFit="1" customWidth="1"/>
    <col min="13315" max="13315" width="20.00390625" style="0" bestFit="1" customWidth="1"/>
    <col min="13316" max="13316" width="20.00390625" style="0" customWidth="1"/>
    <col min="13317" max="13317" width="11.57421875" style="0" bestFit="1" customWidth="1"/>
    <col min="13318" max="13318" width="15.140625" style="0" bestFit="1" customWidth="1"/>
    <col min="13319" max="13319" width="17.421875" style="0" bestFit="1" customWidth="1"/>
    <col min="13322" max="13322" width="19.00390625" style="0" bestFit="1" customWidth="1"/>
    <col min="13323" max="13323" width="8.00390625" style="0" bestFit="1" customWidth="1"/>
    <col min="13569" max="13570" width="11.28125" style="0" bestFit="1" customWidth="1"/>
    <col min="13571" max="13571" width="20.00390625" style="0" bestFit="1" customWidth="1"/>
    <col min="13572" max="13572" width="20.00390625" style="0" customWidth="1"/>
    <col min="13573" max="13573" width="11.57421875" style="0" bestFit="1" customWidth="1"/>
    <col min="13574" max="13574" width="15.140625" style="0" bestFit="1" customWidth="1"/>
    <col min="13575" max="13575" width="17.421875" style="0" bestFit="1" customWidth="1"/>
    <col min="13578" max="13578" width="19.00390625" style="0" bestFit="1" customWidth="1"/>
    <col min="13579" max="13579" width="8.00390625" style="0" bestFit="1" customWidth="1"/>
    <col min="13825" max="13826" width="11.28125" style="0" bestFit="1" customWidth="1"/>
    <col min="13827" max="13827" width="20.00390625" style="0" bestFit="1" customWidth="1"/>
    <col min="13828" max="13828" width="20.00390625" style="0" customWidth="1"/>
    <col min="13829" max="13829" width="11.57421875" style="0" bestFit="1" customWidth="1"/>
    <col min="13830" max="13830" width="15.140625" style="0" bestFit="1" customWidth="1"/>
    <col min="13831" max="13831" width="17.421875" style="0" bestFit="1" customWidth="1"/>
    <col min="13834" max="13834" width="19.00390625" style="0" bestFit="1" customWidth="1"/>
    <col min="13835" max="13835" width="8.00390625" style="0" bestFit="1" customWidth="1"/>
    <col min="14081" max="14082" width="11.28125" style="0" bestFit="1" customWidth="1"/>
    <col min="14083" max="14083" width="20.00390625" style="0" bestFit="1" customWidth="1"/>
    <col min="14084" max="14084" width="20.00390625" style="0" customWidth="1"/>
    <col min="14085" max="14085" width="11.57421875" style="0" bestFit="1" customWidth="1"/>
    <col min="14086" max="14086" width="15.140625" style="0" bestFit="1" customWidth="1"/>
    <col min="14087" max="14087" width="17.421875" style="0" bestFit="1" customWidth="1"/>
    <col min="14090" max="14090" width="19.00390625" style="0" bestFit="1" customWidth="1"/>
    <col min="14091" max="14091" width="8.00390625" style="0" bestFit="1" customWidth="1"/>
    <col min="14337" max="14338" width="11.28125" style="0" bestFit="1" customWidth="1"/>
    <col min="14339" max="14339" width="20.00390625" style="0" bestFit="1" customWidth="1"/>
    <col min="14340" max="14340" width="20.00390625" style="0" customWidth="1"/>
    <col min="14341" max="14341" width="11.57421875" style="0" bestFit="1" customWidth="1"/>
    <col min="14342" max="14342" width="15.140625" style="0" bestFit="1" customWidth="1"/>
    <col min="14343" max="14343" width="17.421875" style="0" bestFit="1" customWidth="1"/>
    <col min="14346" max="14346" width="19.00390625" style="0" bestFit="1" customWidth="1"/>
    <col min="14347" max="14347" width="8.00390625" style="0" bestFit="1" customWidth="1"/>
    <col min="14593" max="14594" width="11.28125" style="0" bestFit="1" customWidth="1"/>
    <col min="14595" max="14595" width="20.00390625" style="0" bestFit="1" customWidth="1"/>
    <col min="14596" max="14596" width="20.00390625" style="0" customWidth="1"/>
    <col min="14597" max="14597" width="11.57421875" style="0" bestFit="1" customWidth="1"/>
    <col min="14598" max="14598" width="15.140625" style="0" bestFit="1" customWidth="1"/>
    <col min="14599" max="14599" width="17.421875" style="0" bestFit="1" customWidth="1"/>
    <col min="14602" max="14602" width="19.00390625" style="0" bestFit="1" customWidth="1"/>
    <col min="14603" max="14603" width="8.00390625" style="0" bestFit="1" customWidth="1"/>
    <col min="14849" max="14850" width="11.28125" style="0" bestFit="1" customWidth="1"/>
    <col min="14851" max="14851" width="20.00390625" style="0" bestFit="1" customWidth="1"/>
    <col min="14852" max="14852" width="20.00390625" style="0" customWidth="1"/>
    <col min="14853" max="14853" width="11.57421875" style="0" bestFit="1" customWidth="1"/>
    <col min="14854" max="14854" width="15.140625" style="0" bestFit="1" customWidth="1"/>
    <col min="14855" max="14855" width="17.421875" style="0" bestFit="1" customWidth="1"/>
    <col min="14858" max="14858" width="19.00390625" style="0" bestFit="1" customWidth="1"/>
    <col min="14859" max="14859" width="8.00390625" style="0" bestFit="1" customWidth="1"/>
    <col min="15105" max="15106" width="11.28125" style="0" bestFit="1" customWidth="1"/>
    <col min="15107" max="15107" width="20.00390625" style="0" bestFit="1" customWidth="1"/>
    <col min="15108" max="15108" width="20.00390625" style="0" customWidth="1"/>
    <col min="15109" max="15109" width="11.57421875" style="0" bestFit="1" customWidth="1"/>
    <col min="15110" max="15110" width="15.140625" style="0" bestFit="1" customWidth="1"/>
    <col min="15111" max="15111" width="17.421875" style="0" bestFit="1" customWidth="1"/>
    <col min="15114" max="15114" width="19.00390625" style="0" bestFit="1" customWidth="1"/>
    <col min="15115" max="15115" width="8.00390625" style="0" bestFit="1" customWidth="1"/>
    <col min="15361" max="15362" width="11.28125" style="0" bestFit="1" customWidth="1"/>
    <col min="15363" max="15363" width="20.00390625" style="0" bestFit="1" customWidth="1"/>
    <col min="15364" max="15364" width="20.00390625" style="0" customWidth="1"/>
    <col min="15365" max="15365" width="11.57421875" style="0" bestFit="1" customWidth="1"/>
    <col min="15366" max="15366" width="15.140625" style="0" bestFit="1" customWidth="1"/>
    <col min="15367" max="15367" width="17.421875" style="0" bestFit="1" customWidth="1"/>
    <col min="15370" max="15370" width="19.00390625" style="0" bestFit="1" customWidth="1"/>
    <col min="15371" max="15371" width="8.00390625" style="0" bestFit="1" customWidth="1"/>
    <col min="15617" max="15618" width="11.28125" style="0" bestFit="1" customWidth="1"/>
    <col min="15619" max="15619" width="20.00390625" style="0" bestFit="1" customWidth="1"/>
    <col min="15620" max="15620" width="20.00390625" style="0" customWidth="1"/>
    <col min="15621" max="15621" width="11.57421875" style="0" bestFit="1" customWidth="1"/>
    <col min="15622" max="15622" width="15.140625" style="0" bestFit="1" customWidth="1"/>
    <col min="15623" max="15623" width="17.421875" style="0" bestFit="1" customWidth="1"/>
    <col min="15626" max="15626" width="19.00390625" style="0" bestFit="1" customWidth="1"/>
    <col min="15627" max="15627" width="8.00390625" style="0" bestFit="1" customWidth="1"/>
    <col min="15873" max="15874" width="11.28125" style="0" bestFit="1" customWidth="1"/>
    <col min="15875" max="15875" width="20.00390625" style="0" bestFit="1" customWidth="1"/>
    <col min="15876" max="15876" width="20.00390625" style="0" customWidth="1"/>
    <col min="15877" max="15877" width="11.57421875" style="0" bestFit="1" customWidth="1"/>
    <col min="15878" max="15878" width="15.140625" style="0" bestFit="1" customWidth="1"/>
    <col min="15879" max="15879" width="17.421875" style="0" bestFit="1" customWidth="1"/>
    <col min="15882" max="15882" width="19.00390625" style="0" bestFit="1" customWidth="1"/>
    <col min="15883" max="15883" width="8.00390625" style="0" bestFit="1" customWidth="1"/>
    <col min="16129" max="16130" width="11.28125" style="0" bestFit="1" customWidth="1"/>
    <col min="16131" max="16131" width="20.00390625" style="0" bestFit="1" customWidth="1"/>
    <col min="16132" max="16132" width="20.00390625" style="0" customWidth="1"/>
    <col min="16133" max="16133" width="11.57421875" style="0" bestFit="1" customWidth="1"/>
    <col min="16134" max="16134" width="15.140625" style="0" bestFit="1" customWidth="1"/>
    <col min="16135" max="16135" width="17.421875" style="0" bestFit="1" customWidth="1"/>
    <col min="16138" max="16138" width="19.00390625" style="0" bestFit="1" customWidth="1"/>
    <col min="16139" max="16139" width="8.00390625" style="0" bestFit="1" customWidth="1"/>
  </cols>
  <sheetData>
    <row r="1" spans="1:7" ht="24.75" customHeight="1" thickBot="1" thickTop="1">
      <c r="A1" s="344" t="s">
        <v>682</v>
      </c>
      <c r="B1" s="345"/>
      <c r="C1" s="345"/>
      <c r="D1" s="345"/>
      <c r="E1" s="345"/>
      <c r="F1" s="345"/>
      <c r="G1" s="97"/>
    </row>
    <row r="2" spans="1:7" s="35" customFormat="1" ht="16.5" thickBot="1" thickTop="1">
      <c r="A2" s="33" t="s">
        <v>551</v>
      </c>
      <c r="B2" s="33" t="s">
        <v>551</v>
      </c>
      <c r="C2" s="33" t="s">
        <v>552</v>
      </c>
      <c r="D2" s="33" t="s">
        <v>553</v>
      </c>
      <c r="E2" s="34" t="s">
        <v>554</v>
      </c>
      <c r="F2" s="33" t="s">
        <v>555</v>
      </c>
      <c r="G2" s="33" t="s">
        <v>434</v>
      </c>
    </row>
    <row r="3" spans="1:7" ht="15.75" thickTop="1">
      <c r="A3" s="82" t="s">
        <v>183</v>
      </c>
      <c r="B3" s="98" t="s">
        <v>183</v>
      </c>
      <c r="C3" s="84" t="s">
        <v>625</v>
      </c>
      <c r="D3" s="84"/>
      <c r="E3" s="99">
        <v>77.7</v>
      </c>
      <c r="F3" s="85" t="s">
        <v>450</v>
      </c>
      <c r="G3" s="85"/>
    </row>
    <row r="4" spans="1:7" ht="15">
      <c r="A4" s="86" t="s">
        <v>184</v>
      </c>
      <c r="B4" s="63" t="s">
        <v>184</v>
      </c>
      <c r="C4" s="50" t="s">
        <v>567</v>
      </c>
      <c r="D4" s="50"/>
      <c r="E4" s="100">
        <v>90.8</v>
      </c>
      <c r="F4" s="51" t="s">
        <v>562</v>
      </c>
      <c r="G4" s="16"/>
    </row>
    <row r="5" spans="1:11" ht="15">
      <c r="A5" s="86" t="s">
        <v>683</v>
      </c>
      <c r="B5" s="63"/>
      <c r="C5" s="50" t="s">
        <v>565</v>
      </c>
      <c r="D5" s="50"/>
      <c r="E5" s="100">
        <v>0.8</v>
      </c>
      <c r="F5" s="51" t="s">
        <v>566</v>
      </c>
      <c r="G5" s="51"/>
      <c r="J5" s="31" t="s">
        <v>563</v>
      </c>
      <c r="K5" s="25"/>
    </row>
    <row r="6" spans="1:11" ht="15">
      <c r="A6" s="86" t="s">
        <v>185</v>
      </c>
      <c r="B6" s="63" t="s">
        <v>185</v>
      </c>
      <c r="C6" s="50" t="s">
        <v>570</v>
      </c>
      <c r="D6" s="50"/>
      <c r="E6" s="100">
        <v>7.2</v>
      </c>
      <c r="F6" s="51" t="s">
        <v>474</v>
      </c>
      <c r="G6" s="51"/>
      <c r="J6" s="31" t="s">
        <v>552</v>
      </c>
      <c r="K6" s="25" t="s">
        <v>524</v>
      </c>
    </row>
    <row r="7" spans="1:11" ht="15">
      <c r="A7" s="86" t="s">
        <v>186</v>
      </c>
      <c r="B7" s="63" t="s">
        <v>186</v>
      </c>
      <c r="C7" s="50" t="s">
        <v>570</v>
      </c>
      <c r="D7" s="50"/>
      <c r="E7" s="100">
        <v>7.2</v>
      </c>
      <c r="F7" s="51" t="s">
        <v>474</v>
      </c>
      <c r="G7" s="16"/>
      <c r="J7" s="24" t="s">
        <v>567</v>
      </c>
      <c r="K7" s="26">
        <v>260.4</v>
      </c>
    </row>
    <row r="8" spans="1:11" ht="15">
      <c r="A8" s="86" t="s">
        <v>187</v>
      </c>
      <c r="B8" s="63" t="s">
        <v>187</v>
      </c>
      <c r="C8" s="50" t="s">
        <v>567</v>
      </c>
      <c r="D8" s="50"/>
      <c r="E8" s="100">
        <v>97.6</v>
      </c>
      <c r="F8" s="51" t="s">
        <v>562</v>
      </c>
      <c r="G8" s="51"/>
      <c r="J8" s="27" t="s">
        <v>565</v>
      </c>
      <c r="K8" s="28">
        <v>1.7000000000000002</v>
      </c>
    </row>
    <row r="9" spans="1:11" ht="15">
      <c r="A9" s="86" t="s">
        <v>188</v>
      </c>
      <c r="B9" s="63"/>
      <c r="C9" s="50" t="s">
        <v>567</v>
      </c>
      <c r="D9" s="50"/>
      <c r="E9" s="100">
        <v>51.1</v>
      </c>
      <c r="F9" s="51" t="s">
        <v>557</v>
      </c>
      <c r="G9" s="51" t="s">
        <v>684</v>
      </c>
      <c r="J9" s="27" t="s">
        <v>685</v>
      </c>
      <c r="K9" s="28">
        <v>15.2</v>
      </c>
    </row>
    <row r="10" spans="1:11" ht="15">
      <c r="A10" s="86" t="s">
        <v>189</v>
      </c>
      <c r="B10" s="63"/>
      <c r="C10" s="50" t="s">
        <v>560</v>
      </c>
      <c r="D10" s="50"/>
      <c r="E10" s="100">
        <v>39.1</v>
      </c>
      <c r="F10" s="51" t="s">
        <v>557</v>
      </c>
      <c r="G10" s="16"/>
      <c r="J10" s="27" t="s">
        <v>570</v>
      </c>
      <c r="K10" s="28">
        <v>714.21</v>
      </c>
    </row>
    <row r="11" spans="1:11" ht="15">
      <c r="A11" s="86" t="s">
        <v>190</v>
      </c>
      <c r="B11" s="63"/>
      <c r="C11" s="50" t="s">
        <v>569</v>
      </c>
      <c r="D11" s="50"/>
      <c r="E11" s="54">
        <v>5.8</v>
      </c>
      <c r="F11" s="51"/>
      <c r="G11" s="51"/>
      <c r="J11" s="27" t="s">
        <v>520</v>
      </c>
      <c r="K11" s="28">
        <v>42.3</v>
      </c>
    </row>
    <row r="12" spans="1:11" ht="15">
      <c r="A12" s="86" t="s">
        <v>191</v>
      </c>
      <c r="B12" s="63"/>
      <c r="C12" s="50" t="s">
        <v>569</v>
      </c>
      <c r="D12" s="50"/>
      <c r="E12" s="54">
        <v>4.3</v>
      </c>
      <c r="F12" s="51"/>
      <c r="G12" s="51"/>
      <c r="J12" s="27" t="s">
        <v>574</v>
      </c>
      <c r="K12" s="28"/>
    </row>
    <row r="13" spans="1:11" ht="15">
      <c r="A13" s="86" t="s">
        <v>192</v>
      </c>
      <c r="B13" s="63"/>
      <c r="C13" s="64" t="s">
        <v>574</v>
      </c>
      <c r="D13" s="64"/>
      <c r="E13" s="100"/>
      <c r="F13" s="51"/>
      <c r="G13" s="51"/>
      <c r="J13" s="27" t="s">
        <v>625</v>
      </c>
      <c r="K13" s="28">
        <v>77.7</v>
      </c>
    </row>
    <row r="14" spans="1:11" ht="15">
      <c r="A14" s="86" t="s">
        <v>193</v>
      </c>
      <c r="B14" s="49" t="s">
        <v>686</v>
      </c>
      <c r="C14" s="50" t="s">
        <v>570</v>
      </c>
      <c r="D14" s="89" t="s">
        <v>687</v>
      </c>
      <c r="E14" s="100">
        <v>27.31</v>
      </c>
      <c r="F14" s="51" t="s">
        <v>450</v>
      </c>
      <c r="G14" s="16"/>
      <c r="J14" s="27" t="s">
        <v>560</v>
      </c>
      <c r="K14" s="28">
        <v>71.2</v>
      </c>
    </row>
    <row r="15" spans="1:11" ht="15">
      <c r="A15" s="86" t="s">
        <v>194</v>
      </c>
      <c r="B15" s="63" t="s">
        <v>194</v>
      </c>
      <c r="C15" s="50" t="s">
        <v>575</v>
      </c>
      <c r="D15" s="51"/>
      <c r="E15" s="100">
        <v>7.4</v>
      </c>
      <c r="F15" s="51" t="s">
        <v>562</v>
      </c>
      <c r="G15" s="51" t="s">
        <v>688</v>
      </c>
      <c r="J15" s="27" t="s">
        <v>689</v>
      </c>
      <c r="K15" s="28"/>
    </row>
    <row r="16" spans="1:11" ht="15">
      <c r="A16" s="86" t="s">
        <v>195</v>
      </c>
      <c r="B16" s="63" t="s">
        <v>195</v>
      </c>
      <c r="C16" s="50" t="s">
        <v>577</v>
      </c>
      <c r="D16" s="51"/>
      <c r="E16" s="100">
        <v>8.8</v>
      </c>
      <c r="F16" s="51" t="s">
        <v>562</v>
      </c>
      <c r="G16" s="51" t="s">
        <v>688</v>
      </c>
      <c r="J16" s="27" t="s">
        <v>582</v>
      </c>
      <c r="K16" s="28">
        <v>165.9</v>
      </c>
    </row>
    <row r="17" spans="1:11" ht="15">
      <c r="A17" s="86" t="s">
        <v>196</v>
      </c>
      <c r="B17" s="63"/>
      <c r="C17" s="51" t="s">
        <v>689</v>
      </c>
      <c r="D17" s="51"/>
      <c r="E17" s="100"/>
      <c r="F17" s="51"/>
      <c r="G17" s="51"/>
      <c r="J17" s="27" t="s">
        <v>585</v>
      </c>
      <c r="K17" s="28">
        <v>4.1</v>
      </c>
    </row>
    <row r="18" spans="1:11" ht="15">
      <c r="A18" s="86" t="s">
        <v>197</v>
      </c>
      <c r="B18" s="63" t="s">
        <v>197</v>
      </c>
      <c r="C18" s="50" t="s">
        <v>570</v>
      </c>
      <c r="D18" s="51" t="s">
        <v>651</v>
      </c>
      <c r="E18" s="100">
        <v>31.2</v>
      </c>
      <c r="F18" s="51" t="s">
        <v>474</v>
      </c>
      <c r="G18" s="16"/>
      <c r="J18" s="27" t="s">
        <v>575</v>
      </c>
      <c r="K18" s="28">
        <v>7.4</v>
      </c>
    </row>
    <row r="19" spans="1:11" ht="15">
      <c r="A19" s="86" t="s">
        <v>198</v>
      </c>
      <c r="B19" s="63" t="s">
        <v>198</v>
      </c>
      <c r="C19" s="50" t="s">
        <v>570</v>
      </c>
      <c r="D19" s="51" t="s">
        <v>651</v>
      </c>
      <c r="E19" s="100">
        <v>15.4</v>
      </c>
      <c r="F19" s="51" t="s">
        <v>474</v>
      </c>
      <c r="G19" s="51"/>
      <c r="J19" s="27" t="s">
        <v>577</v>
      </c>
      <c r="K19" s="28">
        <v>8.8</v>
      </c>
    </row>
    <row r="20" spans="1:11" ht="15">
      <c r="A20" s="86" t="s">
        <v>199</v>
      </c>
      <c r="B20" s="63" t="s">
        <v>199</v>
      </c>
      <c r="C20" s="50" t="s">
        <v>570</v>
      </c>
      <c r="D20" s="51" t="s">
        <v>651</v>
      </c>
      <c r="E20" s="100">
        <v>15.6</v>
      </c>
      <c r="F20" s="51" t="s">
        <v>450</v>
      </c>
      <c r="G20" s="51"/>
      <c r="J20" s="27" t="s">
        <v>569</v>
      </c>
      <c r="K20" s="28">
        <v>10.1</v>
      </c>
    </row>
    <row r="21" spans="1:11" ht="15">
      <c r="A21" s="86" t="s">
        <v>200</v>
      </c>
      <c r="B21" s="63" t="s">
        <v>200</v>
      </c>
      <c r="C21" s="50" t="s">
        <v>570</v>
      </c>
      <c r="D21" s="51" t="s">
        <v>651</v>
      </c>
      <c r="E21" s="100">
        <v>15.4</v>
      </c>
      <c r="F21" s="51" t="s">
        <v>450</v>
      </c>
      <c r="G21" s="16"/>
      <c r="J21" s="27" t="s">
        <v>546</v>
      </c>
      <c r="K21" s="28">
        <v>35.8</v>
      </c>
    </row>
    <row r="22" spans="1:11" ht="15">
      <c r="A22" s="86" t="s">
        <v>201</v>
      </c>
      <c r="B22" s="63" t="s">
        <v>201</v>
      </c>
      <c r="C22" s="50" t="s">
        <v>570</v>
      </c>
      <c r="D22" s="51" t="s">
        <v>651</v>
      </c>
      <c r="E22" s="100">
        <v>15.4</v>
      </c>
      <c r="F22" s="51" t="s">
        <v>450</v>
      </c>
      <c r="G22" s="51"/>
      <c r="J22" s="29" t="s">
        <v>507</v>
      </c>
      <c r="K22" s="30">
        <v>1414.81</v>
      </c>
    </row>
    <row r="23" spans="1:7" ht="15">
      <c r="A23" s="86" t="s">
        <v>202</v>
      </c>
      <c r="B23" s="63" t="s">
        <v>202</v>
      </c>
      <c r="C23" s="50" t="s">
        <v>570</v>
      </c>
      <c r="D23" s="51" t="s">
        <v>651</v>
      </c>
      <c r="E23" s="100">
        <v>15.3</v>
      </c>
      <c r="F23" s="51" t="s">
        <v>450</v>
      </c>
      <c r="G23" s="51"/>
    </row>
    <row r="24" spans="1:7" ht="15">
      <c r="A24" s="86" t="s">
        <v>203</v>
      </c>
      <c r="B24" s="63" t="s">
        <v>203</v>
      </c>
      <c r="C24" s="50" t="s">
        <v>570</v>
      </c>
      <c r="D24" s="51" t="s">
        <v>651</v>
      </c>
      <c r="E24" s="100">
        <v>16.4</v>
      </c>
      <c r="F24" s="51" t="s">
        <v>450</v>
      </c>
      <c r="G24" s="16"/>
    </row>
    <row r="25" spans="1:7" ht="15">
      <c r="A25" s="86" t="s">
        <v>204</v>
      </c>
      <c r="B25" s="63" t="s">
        <v>204</v>
      </c>
      <c r="C25" s="50" t="s">
        <v>570</v>
      </c>
      <c r="D25" s="51" t="s">
        <v>690</v>
      </c>
      <c r="E25" s="100">
        <v>16</v>
      </c>
      <c r="F25" s="51" t="s">
        <v>450</v>
      </c>
      <c r="G25" s="51"/>
    </row>
    <row r="26" spans="1:7" ht="15">
      <c r="A26" s="86" t="s">
        <v>205</v>
      </c>
      <c r="B26" s="63" t="s">
        <v>205</v>
      </c>
      <c r="C26" s="50" t="s">
        <v>570</v>
      </c>
      <c r="D26" s="51" t="s">
        <v>690</v>
      </c>
      <c r="E26" s="100">
        <v>16.1</v>
      </c>
      <c r="F26" s="51" t="s">
        <v>450</v>
      </c>
      <c r="G26" s="51"/>
    </row>
    <row r="27" spans="1:7" ht="15">
      <c r="A27" s="86" t="s">
        <v>206</v>
      </c>
      <c r="B27" s="63" t="s">
        <v>206</v>
      </c>
      <c r="C27" s="50" t="s">
        <v>567</v>
      </c>
      <c r="D27" s="50"/>
      <c r="E27" s="100">
        <v>8.4</v>
      </c>
      <c r="F27" s="51" t="s">
        <v>593</v>
      </c>
      <c r="G27" s="16"/>
    </row>
    <row r="28" spans="1:7" ht="15">
      <c r="A28" s="86" t="s">
        <v>691</v>
      </c>
      <c r="B28" s="63"/>
      <c r="C28" s="50" t="s">
        <v>560</v>
      </c>
      <c r="D28" s="50"/>
      <c r="E28" s="100">
        <v>16.1</v>
      </c>
      <c r="F28" s="51" t="s">
        <v>593</v>
      </c>
      <c r="G28" s="51"/>
    </row>
    <row r="29" spans="1:7" ht="15">
      <c r="A29" s="86" t="s">
        <v>207</v>
      </c>
      <c r="B29" s="63" t="s">
        <v>207</v>
      </c>
      <c r="C29" s="50" t="s">
        <v>570</v>
      </c>
      <c r="D29" s="51" t="s">
        <v>692</v>
      </c>
      <c r="E29" s="100">
        <v>34.6</v>
      </c>
      <c r="F29" s="51" t="s">
        <v>474</v>
      </c>
      <c r="G29" s="51"/>
    </row>
    <row r="30" spans="1:7" ht="15">
      <c r="A30" s="86" t="s">
        <v>208</v>
      </c>
      <c r="B30" s="63" t="s">
        <v>208</v>
      </c>
      <c r="C30" s="50" t="s">
        <v>570</v>
      </c>
      <c r="D30" s="16" t="s">
        <v>692</v>
      </c>
      <c r="E30" s="100">
        <v>19.1</v>
      </c>
      <c r="F30" s="51" t="s">
        <v>474</v>
      </c>
      <c r="G30" s="16"/>
    </row>
    <row r="31" spans="1:7" ht="15">
      <c r="A31" s="86" t="s">
        <v>209</v>
      </c>
      <c r="B31" s="63" t="s">
        <v>209</v>
      </c>
      <c r="C31" s="50" t="s">
        <v>570</v>
      </c>
      <c r="D31" s="51" t="s">
        <v>692</v>
      </c>
      <c r="E31" s="100">
        <v>19.5</v>
      </c>
      <c r="F31" s="51" t="s">
        <v>450</v>
      </c>
      <c r="G31" s="51"/>
    </row>
    <row r="32" spans="1:7" ht="15">
      <c r="A32" s="86" t="s">
        <v>210</v>
      </c>
      <c r="B32" s="63" t="s">
        <v>210</v>
      </c>
      <c r="C32" s="50" t="s">
        <v>570</v>
      </c>
      <c r="D32" s="51" t="s">
        <v>692</v>
      </c>
      <c r="E32" s="100">
        <v>19.4</v>
      </c>
      <c r="F32" s="51" t="s">
        <v>450</v>
      </c>
      <c r="G32" s="51"/>
    </row>
    <row r="33" spans="1:7" ht="15">
      <c r="A33" s="86" t="s">
        <v>211</v>
      </c>
      <c r="B33" s="63" t="s">
        <v>211</v>
      </c>
      <c r="C33" s="50" t="s">
        <v>570</v>
      </c>
      <c r="D33" s="16"/>
      <c r="E33" s="100">
        <v>14.3</v>
      </c>
      <c r="F33" s="51" t="s">
        <v>450</v>
      </c>
      <c r="G33" s="16"/>
    </row>
    <row r="34" spans="1:7" ht="15">
      <c r="A34" s="86" t="s">
        <v>212</v>
      </c>
      <c r="B34" s="63" t="s">
        <v>212</v>
      </c>
      <c r="C34" s="50" t="s">
        <v>570</v>
      </c>
      <c r="D34" s="51" t="s">
        <v>692</v>
      </c>
      <c r="E34" s="100">
        <v>15.5</v>
      </c>
      <c r="F34" s="51" t="s">
        <v>450</v>
      </c>
      <c r="G34" s="51"/>
    </row>
    <row r="35" spans="1:7" ht="15">
      <c r="A35" s="86" t="s">
        <v>213</v>
      </c>
      <c r="B35" s="63" t="s">
        <v>213</v>
      </c>
      <c r="C35" s="50" t="s">
        <v>570</v>
      </c>
      <c r="D35" s="51" t="s">
        <v>692</v>
      </c>
      <c r="E35" s="100">
        <v>19.8</v>
      </c>
      <c r="F35" s="51" t="s">
        <v>450</v>
      </c>
      <c r="G35" s="51"/>
    </row>
    <row r="36" spans="1:7" ht="15">
      <c r="A36" s="86" t="s">
        <v>214</v>
      </c>
      <c r="B36" s="63" t="s">
        <v>214</v>
      </c>
      <c r="C36" s="50" t="s">
        <v>582</v>
      </c>
      <c r="D36" s="16"/>
      <c r="E36" s="100">
        <v>58</v>
      </c>
      <c r="F36" s="51" t="s">
        <v>450</v>
      </c>
      <c r="G36" s="16"/>
    </row>
    <row r="37" spans="1:7" ht="15">
      <c r="A37" s="86" t="s">
        <v>215</v>
      </c>
      <c r="B37" s="63" t="s">
        <v>215</v>
      </c>
      <c r="C37" s="50" t="s">
        <v>570</v>
      </c>
      <c r="D37" s="51" t="s">
        <v>692</v>
      </c>
      <c r="E37" s="100">
        <v>9.8</v>
      </c>
      <c r="F37" s="51" t="s">
        <v>450</v>
      </c>
      <c r="G37" s="51"/>
    </row>
    <row r="38" spans="1:7" ht="15">
      <c r="A38" s="86" t="s">
        <v>216</v>
      </c>
      <c r="B38" s="63" t="s">
        <v>216</v>
      </c>
      <c r="C38" s="50" t="s">
        <v>570</v>
      </c>
      <c r="D38" s="89" t="s">
        <v>692</v>
      </c>
      <c r="E38" s="100">
        <v>24.7</v>
      </c>
      <c r="F38" s="101" t="s">
        <v>474</v>
      </c>
      <c r="G38" s="51"/>
    </row>
    <row r="39" spans="1:7" ht="15">
      <c r="A39" s="86" t="s">
        <v>217</v>
      </c>
      <c r="B39" s="63" t="s">
        <v>217</v>
      </c>
      <c r="C39" s="50" t="s">
        <v>546</v>
      </c>
      <c r="D39" s="50"/>
      <c r="E39" s="100">
        <v>5.9</v>
      </c>
      <c r="F39" s="51" t="s">
        <v>562</v>
      </c>
      <c r="G39" s="16" t="s">
        <v>639</v>
      </c>
    </row>
    <row r="40" spans="1:7" ht="15">
      <c r="A40" s="86" t="s">
        <v>218</v>
      </c>
      <c r="B40" s="63" t="s">
        <v>218</v>
      </c>
      <c r="C40" s="50" t="s">
        <v>546</v>
      </c>
      <c r="D40" s="50"/>
      <c r="E40" s="100">
        <v>5.6</v>
      </c>
      <c r="F40" s="51" t="s">
        <v>562</v>
      </c>
      <c r="G40" s="51" t="s">
        <v>607</v>
      </c>
    </row>
    <row r="41" spans="1:7" ht="15">
      <c r="A41" s="86" t="s">
        <v>219</v>
      </c>
      <c r="B41" s="63" t="s">
        <v>219</v>
      </c>
      <c r="C41" s="50" t="s">
        <v>585</v>
      </c>
      <c r="D41" s="50"/>
      <c r="E41" s="100">
        <v>1.6</v>
      </c>
      <c r="F41" s="51" t="s">
        <v>562</v>
      </c>
      <c r="G41" s="51" t="s">
        <v>693</v>
      </c>
    </row>
    <row r="42" spans="1:7" ht="15">
      <c r="A42" s="62" t="s">
        <v>694</v>
      </c>
      <c r="B42" s="63"/>
      <c r="C42" s="64" t="s">
        <v>574</v>
      </c>
      <c r="D42" s="64"/>
      <c r="E42" s="100"/>
      <c r="F42" s="51"/>
      <c r="G42" s="51"/>
    </row>
    <row r="43" spans="1:7" ht="15">
      <c r="A43" s="86" t="s">
        <v>237</v>
      </c>
      <c r="B43" s="63" t="s">
        <v>237</v>
      </c>
      <c r="C43" s="50" t="s">
        <v>570</v>
      </c>
      <c r="D43" s="89" t="s">
        <v>653</v>
      </c>
      <c r="E43" s="100">
        <v>26.5</v>
      </c>
      <c r="F43" s="51" t="s">
        <v>450</v>
      </c>
      <c r="G43" s="16"/>
    </row>
    <row r="44" spans="1:7" ht="15">
      <c r="A44" s="86" t="s">
        <v>238</v>
      </c>
      <c r="B44" s="63" t="s">
        <v>238</v>
      </c>
      <c r="C44" s="50" t="s">
        <v>546</v>
      </c>
      <c r="D44" s="50"/>
      <c r="E44" s="100">
        <v>6.1</v>
      </c>
      <c r="F44" s="51" t="s">
        <v>562</v>
      </c>
      <c r="G44" s="51" t="s">
        <v>639</v>
      </c>
    </row>
    <row r="45" spans="1:7" ht="15">
      <c r="A45" s="86" t="s">
        <v>239</v>
      </c>
      <c r="B45" s="63" t="s">
        <v>239</v>
      </c>
      <c r="C45" s="50" t="s">
        <v>520</v>
      </c>
      <c r="D45" s="50"/>
      <c r="E45" s="100">
        <v>12.9</v>
      </c>
      <c r="F45" s="51" t="s">
        <v>450</v>
      </c>
      <c r="G45" s="51"/>
    </row>
    <row r="46" spans="1:7" ht="15">
      <c r="A46" s="86" t="s">
        <v>240</v>
      </c>
      <c r="B46" s="63" t="s">
        <v>240</v>
      </c>
      <c r="C46" s="50" t="s">
        <v>546</v>
      </c>
      <c r="D46" s="50"/>
      <c r="E46" s="100">
        <v>6</v>
      </c>
      <c r="F46" s="51" t="s">
        <v>562</v>
      </c>
      <c r="G46" s="51" t="s">
        <v>639</v>
      </c>
    </row>
    <row r="47" spans="1:7" ht="15">
      <c r="A47" s="86" t="s">
        <v>241</v>
      </c>
      <c r="B47" s="63" t="s">
        <v>241</v>
      </c>
      <c r="C47" s="50" t="s">
        <v>570</v>
      </c>
      <c r="D47" s="61" t="s">
        <v>695</v>
      </c>
      <c r="E47" s="100">
        <v>16.2</v>
      </c>
      <c r="F47" s="51" t="s">
        <v>450</v>
      </c>
      <c r="G47" s="16"/>
    </row>
    <row r="48" spans="1:7" ht="15">
      <c r="A48" s="86" t="s">
        <v>242</v>
      </c>
      <c r="B48" s="63" t="s">
        <v>242</v>
      </c>
      <c r="C48" s="50" t="s">
        <v>582</v>
      </c>
      <c r="D48" s="50"/>
      <c r="E48" s="100">
        <v>56.8</v>
      </c>
      <c r="F48" s="51" t="s">
        <v>450</v>
      </c>
      <c r="G48" s="16"/>
    </row>
    <row r="49" spans="1:7" ht="15">
      <c r="A49" s="86" t="s">
        <v>696</v>
      </c>
      <c r="B49" s="63" t="s">
        <v>696</v>
      </c>
      <c r="C49" s="50" t="s">
        <v>570</v>
      </c>
      <c r="D49" s="16" t="s">
        <v>653</v>
      </c>
      <c r="E49" s="100">
        <v>17.9</v>
      </c>
      <c r="F49" s="51" t="s">
        <v>450</v>
      </c>
      <c r="G49" s="16"/>
    </row>
    <row r="50" spans="1:7" ht="15">
      <c r="A50" s="86" t="s">
        <v>697</v>
      </c>
      <c r="B50" s="63" t="s">
        <v>697</v>
      </c>
      <c r="C50" s="50" t="s">
        <v>570</v>
      </c>
      <c r="D50" s="16" t="s">
        <v>653</v>
      </c>
      <c r="E50" s="100">
        <v>20.5</v>
      </c>
      <c r="F50" s="51" t="s">
        <v>450</v>
      </c>
      <c r="G50" s="16"/>
    </row>
    <row r="51" spans="1:7" ht="15">
      <c r="A51" s="86" t="s">
        <v>698</v>
      </c>
      <c r="B51" s="63" t="s">
        <v>698</v>
      </c>
      <c r="C51" s="50" t="s">
        <v>570</v>
      </c>
      <c r="D51" s="16" t="s">
        <v>653</v>
      </c>
      <c r="E51" s="100">
        <v>20.8</v>
      </c>
      <c r="F51" s="51" t="s">
        <v>450</v>
      </c>
      <c r="G51" s="16"/>
    </row>
    <row r="52" spans="1:7" ht="15">
      <c r="A52" s="86" t="s">
        <v>699</v>
      </c>
      <c r="B52" s="63" t="s">
        <v>699</v>
      </c>
      <c r="C52" s="50" t="s">
        <v>570</v>
      </c>
      <c r="D52" s="16" t="s">
        <v>657</v>
      </c>
      <c r="E52" s="100">
        <v>38.2</v>
      </c>
      <c r="F52" s="51" t="s">
        <v>474</v>
      </c>
      <c r="G52" s="16"/>
    </row>
    <row r="53" spans="1:7" ht="15">
      <c r="A53" s="86" t="s">
        <v>700</v>
      </c>
      <c r="B53" s="63" t="s">
        <v>700</v>
      </c>
      <c r="C53" s="50" t="s">
        <v>570</v>
      </c>
      <c r="D53" s="16" t="s">
        <v>657</v>
      </c>
      <c r="E53" s="100">
        <v>19.5</v>
      </c>
      <c r="F53" s="51" t="s">
        <v>474</v>
      </c>
      <c r="G53" s="16"/>
    </row>
    <row r="54" spans="1:7" ht="15">
      <c r="A54" s="86" t="s">
        <v>701</v>
      </c>
      <c r="B54" s="63" t="s">
        <v>701</v>
      </c>
      <c r="C54" s="50" t="s">
        <v>570</v>
      </c>
      <c r="D54" s="16" t="s">
        <v>657</v>
      </c>
      <c r="E54" s="100">
        <v>20.2</v>
      </c>
      <c r="F54" s="51" t="s">
        <v>450</v>
      </c>
      <c r="G54" s="16"/>
    </row>
    <row r="55" spans="1:7" ht="15">
      <c r="A55" s="86" t="s">
        <v>702</v>
      </c>
      <c r="B55" s="63" t="s">
        <v>702</v>
      </c>
      <c r="C55" s="50" t="s">
        <v>520</v>
      </c>
      <c r="D55" s="51" t="s">
        <v>657</v>
      </c>
      <c r="E55" s="100">
        <v>17.5</v>
      </c>
      <c r="F55" s="51" t="s">
        <v>450</v>
      </c>
      <c r="G55" s="51"/>
    </row>
    <row r="56" spans="1:7" ht="15">
      <c r="A56" s="86" t="s">
        <v>703</v>
      </c>
      <c r="B56" s="63" t="s">
        <v>703</v>
      </c>
      <c r="C56" s="50" t="s">
        <v>520</v>
      </c>
      <c r="D56" s="51" t="s">
        <v>657</v>
      </c>
      <c r="E56" s="100">
        <v>11.9</v>
      </c>
      <c r="F56" s="51" t="s">
        <v>450</v>
      </c>
      <c r="G56" s="51"/>
    </row>
    <row r="57" spans="1:7" ht="15">
      <c r="A57" s="86" t="s">
        <v>704</v>
      </c>
      <c r="B57" s="63"/>
      <c r="C57" s="50" t="s">
        <v>567</v>
      </c>
      <c r="D57" s="16"/>
      <c r="E57" s="100">
        <v>12.5</v>
      </c>
      <c r="F57" s="51" t="s">
        <v>593</v>
      </c>
      <c r="G57" s="16"/>
    </row>
    <row r="58" spans="1:7" ht="15">
      <c r="A58" s="86" t="s">
        <v>705</v>
      </c>
      <c r="B58" s="63"/>
      <c r="C58" s="50" t="s">
        <v>560</v>
      </c>
      <c r="D58" s="16"/>
      <c r="E58" s="100">
        <v>16</v>
      </c>
      <c r="F58" s="51" t="s">
        <v>593</v>
      </c>
      <c r="G58" s="16"/>
    </row>
    <row r="59" spans="1:7" ht="15">
      <c r="A59" s="86" t="s">
        <v>706</v>
      </c>
      <c r="B59" s="63"/>
      <c r="C59" s="50" t="s">
        <v>565</v>
      </c>
      <c r="D59" s="16"/>
      <c r="E59" s="100">
        <v>0.9</v>
      </c>
      <c r="F59" s="51"/>
      <c r="G59" s="16"/>
    </row>
    <row r="60" spans="1:7" ht="15">
      <c r="A60" s="86" t="s">
        <v>707</v>
      </c>
      <c r="B60" s="63" t="s">
        <v>707</v>
      </c>
      <c r="C60" s="50" t="s">
        <v>570</v>
      </c>
      <c r="D60" s="16" t="s">
        <v>669</v>
      </c>
      <c r="E60" s="100">
        <v>31.5</v>
      </c>
      <c r="F60" s="51" t="s">
        <v>474</v>
      </c>
      <c r="G60" s="16"/>
    </row>
    <row r="61" spans="1:7" ht="15">
      <c r="A61" s="86" t="s">
        <v>708</v>
      </c>
      <c r="B61" s="63" t="s">
        <v>708</v>
      </c>
      <c r="C61" s="50" t="s">
        <v>570</v>
      </c>
      <c r="D61" s="16" t="s">
        <v>669</v>
      </c>
      <c r="E61" s="100">
        <v>15.4</v>
      </c>
      <c r="F61" s="51" t="s">
        <v>474</v>
      </c>
      <c r="G61" s="16"/>
    </row>
    <row r="62" spans="1:7" ht="15">
      <c r="A62" s="86" t="s">
        <v>709</v>
      </c>
      <c r="B62" s="63" t="s">
        <v>709</v>
      </c>
      <c r="C62" s="50" t="s">
        <v>570</v>
      </c>
      <c r="D62" s="16" t="s">
        <v>669</v>
      </c>
      <c r="E62" s="100">
        <v>17.1</v>
      </c>
      <c r="F62" s="51" t="s">
        <v>450</v>
      </c>
      <c r="G62" s="16"/>
    </row>
    <row r="63" spans="1:7" ht="15">
      <c r="A63" s="86" t="s">
        <v>710</v>
      </c>
      <c r="B63" s="63" t="s">
        <v>710</v>
      </c>
      <c r="C63" s="50" t="s">
        <v>570</v>
      </c>
      <c r="D63" s="16" t="s">
        <v>669</v>
      </c>
      <c r="E63" s="100">
        <v>16.6</v>
      </c>
      <c r="F63" s="51" t="s">
        <v>450</v>
      </c>
      <c r="G63" s="16"/>
    </row>
    <row r="64" spans="1:7" ht="15">
      <c r="A64" s="86" t="s">
        <v>711</v>
      </c>
      <c r="B64" s="63" t="s">
        <v>711</v>
      </c>
      <c r="C64" s="50" t="s">
        <v>570</v>
      </c>
      <c r="D64" s="16"/>
      <c r="E64" s="100">
        <v>15.9</v>
      </c>
      <c r="F64" s="51" t="s">
        <v>450</v>
      </c>
      <c r="G64" s="16"/>
    </row>
    <row r="65" spans="1:7" ht="15">
      <c r="A65" s="86" t="s">
        <v>712</v>
      </c>
      <c r="B65" s="63" t="s">
        <v>712</v>
      </c>
      <c r="C65" s="50" t="s">
        <v>570</v>
      </c>
      <c r="D65" s="102" t="s">
        <v>713</v>
      </c>
      <c r="E65" s="100">
        <v>16.3</v>
      </c>
      <c r="F65" s="51" t="s">
        <v>450</v>
      </c>
      <c r="G65" s="16"/>
    </row>
    <row r="66" spans="1:7" ht="15">
      <c r="A66" s="86" t="s">
        <v>714</v>
      </c>
      <c r="B66" s="63" t="s">
        <v>714</v>
      </c>
      <c r="C66" s="50" t="s">
        <v>570</v>
      </c>
      <c r="D66" s="102" t="s">
        <v>669</v>
      </c>
      <c r="E66" s="100">
        <v>15.5</v>
      </c>
      <c r="F66" s="51" t="s">
        <v>450</v>
      </c>
      <c r="G66" s="16"/>
    </row>
    <row r="67" spans="1:7" ht="15">
      <c r="A67" s="86" t="s">
        <v>715</v>
      </c>
      <c r="B67" s="63" t="s">
        <v>715</v>
      </c>
      <c r="C67" s="50" t="s">
        <v>582</v>
      </c>
      <c r="D67" s="16"/>
      <c r="E67" s="100">
        <v>51.1</v>
      </c>
      <c r="F67" s="51" t="s">
        <v>450</v>
      </c>
      <c r="G67" s="16"/>
    </row>
    <row r="68" spans="1:7" ht="15">
      <c r="A68" s="86" t="s">
        <v>716</v>
      </c>
      <c r="B68" s="63" t="s">
        <v>716</v>
      </c>
      <c r="C68" s="50" t="s">
        <v>685</v>
      </c>
      <c r="D68" s="16" t="s">
        <v>669</v>
      </c>
      <c r="E68" s="100">
        <v>15.2</v>
      </c>
      <c r="F68" s="51" t="s">
        <v>450</v>
      </c>
      <c r="G68" s="16"/>
    </row>
    <row r="69" spans="1:7" ht="15">
      <c r="A69" s="86" t="s">
        <v>717</v>
      </c>
      <c r="B69" s="63" t="s">
        <v>717</v>
      </c>
      <c r="C69" s="50" t="s">
        <v>546</v>
      </c>
      <c r="E69" s="100">
        <v>12.2</v>
      </c>
      <c r="F69" s="51" t="s">
        <v>562</v>
      </c>
      <c r="G69" s="51" t="s">
        <v>718</v>
      </c>
    </row>
    <row r="70" spans="1:7" ht="15">
      <c r="A70" s="86" t="s">
        <v>719</v>
      </c>
      <c r="B70" s="63" t="s">
        <v>719</v>
      </c>
      <c r="C70" s="50" t="s">
        <v>585</v>
      </c>
      <c r="D70" s="50"/>
      <c r="E70" s="100">
        <v>2.5</v>
      </c>
      <c r="F70" s="51" t="s">
        <v>562</v>
      </c>
      <c r="G70" s="51" t="s">
        <v>693</v>
      </c>
    </row>
    <row r="71" spans="1:7" ht="15">
      <c r="A71" s="86" t="s">
        <v>720</v>
      </c>
      <c r="B71" s="63" t="s">
        <v>720</v>
      </c>
      <c r="C71" s="50" t="s">
        <v>570</v>
      </c>
      <c r="D71" s="50"/>
      <c r="E71" s="100">
        <v>22</v>
      </c>
      <c r="F71" s="51" t="s">
        <v>450</v>
      </c>
      <c r="G71" s="16"/>
    </row>
    <row r="72" spans="1:7" ht="15.75" thickBot="1">
      <c r="A72" s="90" t="s">
        <v>721</v>
      </c>
      <c r="B72" s="91" t="s">
        <v>721</v>
      </c>
      <c r="C72" s="70" t="s">
        <v>570</v>
      </c>
      <c r="D72" s="70"/>
      <c r="E72" s="103">
        <v>8.9</v>
      </c>
      <c r="F72" s="72" t="s">
        <v>450</v>
      </c>
      <c r="G72" s="69"/>
    </row>
    <row r="73" spans="1:7" ht="16.5" thickBot="1" thickTop="1">
      <c r="A73" s="92" t="s">
        <v>524</v>
      </c>
      <c r="B73" s="73"/>
      <c r="C73" s="74"/>
      <c r="D73" s="74"/>
      <c r="E73" s="104">
        <f>SUM(E3:E72)</f>
        <v>1414.8100000000002</v>
      </c>
      <c r="F73" s="76"/>
      <c r="G73" s="76"/>
    </row>
    <row r="74" ht="15.75" thickTop="1"/>
  </sheetData>
  <sheetProtection algorithmName="SHA-512" hashValue="leQOrwIXung0dBu6XC9ydQOftIgY6qIYvSvT4qIOySKVTYXgsz3cQveiPbKFnoylhycAqIM77Ka23WKlJegHng==" saltValue="WKyn6JMOxps30vDvNVzzOQ==" spinCount="100000" sheet="1" objects="1" scenarios="1"/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M15"/>
  <sheetViews>
    <sheetView workbookViewId="0" topLeftCell="A1">
      <selection activeCell="L6" sqref="L6:L13"/>
    </sheetView>
  </sheetViews>
  <sheetFormatPr defaultColWidth="9.140625" defaultRowHeight="15"/>
  <cols>
    <col min="1" max="1" width="11.28125" style="77" bestFit="1" customWidth="1"/>
    <col min="2" max="2" width="10.57421875" style="77" bestFit="1" customWidth="1"/>
    <col min="3" max="3" width="16.28125" style="35" bestFit="1" customWidth="1"/>
    <col min="4" max="4" width="16.28125" style="35" customWidth="1"/>
    <col min="5" max="5" width="11.57421875" style="78" bestFit="1" customWidth="1"/>
    <col min="6" max="6" width="15.140625" style="0" bestFit="1" customWidth="1"/>
    <col min="7" max="7" width="11.421875" style="0" bestFit="1" customWidth="1"/>
    <col min="11" max="11" width="19.00390625" style="0" bestFit="1" customWidth="1"/>
    <col min="12" max="12" width="7.28125" style="0" bestFit="1" customWidth="1"/>
    <col min="13" max="13" width="20.57421875" style="0" bestFit="1" customWidth="1"/>
    <col min="257" max="257" width="11.28125" style="0" bestFit="1" customWidth="1"/>
    <col min="258" max="258" width="10.57421875" style="0" bestFit="1" customWidth="1"/>
    <col min="259" max="259" width="16.28125" style="0" bestFit="1" customWidth="1"/>
    <col min="260" max="260" width="16.28125" style="0" customWidth="1"/>
    <col min="261" max="261" width="11.57421875" style="0" bestFit="1" customWidth="1"/>
    <col min="262" max="262" width="15.140625" style="0" bestFit="1" customWidth="1"/>
    <col min="263" max="263" width="11.421875" style="0" bestFit="1" customWidth="1"/>
    <col min="267" max="267" width="19.00390625" style="0" bestFit="1" customWidth="1"/>
    <col min="268" max="268" width="7.28125" style="0" bestFit="1" customWidth="1"/>
    <col min="269" max="269" width="20.57421875" style="0" bestFit="1" customWidth="1"/>
    <col min="513" max="513" width="11.28125" style="0" bestFit="1" customWidth="1"/>
    <col min="514" max="514" width="10.57421875" style="0" bestFit="1" customWidth="1"/>
    <col min="515" max="515" width="16.28125" style="0" bestFit="1" customWidth="1"/>
    <col min="516" max="516" width="16.28125" style="0" customWidth="1"/>
    <col min="517" max="517" width="11.57421875" style="0" bestFit="1" customWidth="1"/>
    <col min="518" max="518" width="15.140625" style="0" bestFit="1" customWidth="1"/>
    <col min="519" max="519" width="11.421875" style="0" bestFit="1" customWidth="1"/>
    <col min="523" max="523" width="19.00390625" style="0" bestFit="1" customWidth="1"/>
    <col min="524" max="524" width="7.28125" style="0" bestFit="1" customWidth="1"/>
    <col min="525" max="525" width="20.57421875" style="0" bestFit="1" customWidth="1"/>
    <col min="769" max="769" width="11.28125" style="0" bestFit="1" customWidth="1"/>
    <col min="770" max="770" width="10.57421875" style="0" bestFit="1" customWidth="1"/>
    <col min="771" max="771" width="16.28125" style="0" bestFit="1" customWidth="1"/>
    <col min="772" max="772" width="16.28125" style="0" customWidth="1"/>
    <col min="773" max="773" width="11.57421875" style="0" bestFit="1" customWidth="1"/>
    <col min="774" max="774" width="15.140625" style="0" bestFit="1" customWidth="1"/>
    <col min="775" max="775" width="11.421875" style="0" bestFit="1" customWidth="1"/>
    <col min="779" max="779" width="19.00390625" style="0" bestFit="1" customWidth="1"/>
    <col min="780" max="780" width="7.28125" style="0" bestFit="1" customWidth="1"/>
    <col min="781" max="781" width="20.57421875" style="0" bestFit="1" customWidth="1"/>
    <col min="1025" max="1025" width="11.28125" style="0" bestFit="1" customWidth="1"/>
    <col min="1026" max="1026" width="10.57421875" style="0" bestFit="1" customWidth="1"/>
    <col min="1027" max="1027" width="16.28125" style="0" bestFit="1" customWidth="1"/>
    <col min="1028" max="1028" width="16.28125" style="0" customWidth="1"/>
    <col min="1029" max="1029" width="11.57421875" style="0" bestFit="1" customWidth="1"/>
    <col min="1030" max="1030" width="15.140625" style="0" bestFit="1" customWidth="1"/>
    <col min="1031" max="1031" width="11.421875" style="0" bestFit="1" customWidth="1"/>
    <col min="1035" max="1035" width="19.00390625" style="0" bestFit="1" customWidth="1"/>
    <col min="1036" max="1036" width="7.28125" style="0" bestFit="1" customWidth="1"/>
    <col min="1037" max="1037" width="20.57421875" style="0" bestFit="1" customWidth="1"/>
    <col min="1281" max="1281" width="11.28125" style="0" bestFit="1" customWidth="1"/>
    <col min="1282" max="1282" width="10.57421875" style="0" bestFit="1" customWidth="1"/>
    <col min="1283" max="1283" width="16.28125" style="0" bestFit="1" customWidth="1"/>
    <col min="1284" max="1284" width="16.28125" style="0" customWidth="1"/>
    <col min="1285" max="1285" width="11.57421875" style="0" bestFit="1" customWidth="1"/>
    <col min="1286" max="1286" width="15.140625" style="0" bestFit="1" customWidth="1"/>
    <col min="1287" max="1287" width="11.421875" style="0" bestFit="1" customWidth="1"/>
    <col min="1291" max="1291" width="19.00390625" style="0" bestFit="1" customWidth="1"/>
    <col min="1292" max="1292" width="7.28125" style="0" bestFit="1" customWidth="1"/>
    <col min="1293" max="1293" width="20.57421875" style="0" bestFit="1" customWidth="1"/>
    <col min="1537" max="1537" width="11.28125" style="0" bestFit="1" customWidth="1"/>
    <col min="1538" max="1538" width="10.57421875" style="0" bestFit="1" customWidth="1"/>
    <col min="1539" max="1539" width="16.28125" style="0" bestFit="1" customWidth="1"/>
    <col min="1540" max="1540" width="16.28125" style="0" customWidth="1"/>
    <col min="1541" max="1541" width="11.57421875" style="0" bestFit="1" customWidth="1"/>
    <col min="1542" max="1542" width="15.140625" style="0" bestFit="1" customWidth="1"/>
    <col min="1543" max="1543" width="11.421875" style="0" bestFit="1" customWidth="1"/>
    <col min="1547" max="1547" width="19.00390625" style="0" bestFit="1" customWidth="1"/>
    <col min="1548" max="1548" width="7.28125" style="0" bestFit="1" customWidth="1"/>
    <col min="1549" max="1549" width="20.57421875" style="0" bestFit="1" customWidth="1"/>
    <col min="1793" max="1793" width="11.28125" style="0" bestFit="1" customWidth="1"/>
    <col min="1794" max="1794" width="10.57421875" style="0" bestFit="1" customWidth="1"/>
    <col min="1795" max="1795" width="16.28125" style="0" bestFit="1" customWidth="1"/>
    <col min="1796" max="1796" width="16.28125" style="0" customWidth="1"/>
    <col min="1797" max="1797" width="11.57421875" style="0" bestFit="1" customWidth="1"/>
    <col min="1798" max="1798" width="15.140625" style="0" bestFit="1" customWidth="1"/>
    <col min="1799" max="1799" width="11.421875" style="0" bestFit="1" customWidth="1"/>
    <col min="1803" max="1803" width="19.00390625" style="0" bestFit="1" customWidth="1"/>
    <col min="1804" max="1804" width="7.28125" style="0" bestFit="1" customWidth="1"/>
    <col min="1805" max="1805" width="20.57421875" style="0" bestFit="1" customWidth="1"/>
    <col min="2049" max="2049" width="11.28125" style="0" bestFit="1" customWidth="1"/>
    <col min="2050" max="2050" width="10.57421875" style="0" bestFit="1" customWidth="1"/>
    <col min="2051" max="2051" width="16.28125" style="0" bestFit="1" customWidth="1"/>
    <col min="2052" max="2052" width="16.28125" style="0" customWidth="1"/>
    <col min="2053" max="2053" width="11.57421875" style="0" bestFit="1" customWidth="1"/>
    <col min="2054" max="2054" width="15.140625" style="0" bestFit="1" customWidth="1"/>
    <col min="2055" max="2055" width="11.421875" style="0" bestFit="1" customWidth="1"/>
    <col min="2059" max="2059" width="19.00390625" style="0" bestFit="1" customWidth="1"/>
    <col min="2060" max="2060" width="7.28125" style="0" bestFit="1" customWidth="1"/>
    <col min="2061" max="2061" width="20.57421875" style="0" bestFit="1" customWidth="1"/>
    <col min="2305" max="2305" width="11.28125" style="0" bestFit="1" customWidth="1"/>
    <col min="2306" max="2306" width="10.57421875" style="0" bestFit="1" customWidth="1"/>
    <col min="2307" max="2307" width="16.28125" style="0" bestFit="1" customWidth="1"/>
    <col min="2308" max="2308" width="16.28125" style="0" customWidth="1"/>
    <col min="2309" max="2309" width="11.57421875" style="0" bestFit="1" customWidth="1"/>
    <col min="2310" max="2310" width="15.140625" style="0" bestFit="1" customWidth="1"/>
    <col min="2311" max="2311" width="11.421875" style="0" bestFit="1" customWidth="1"/>
    <col min="2315" max="2315" width="19.00390625" style="0" bestFit="1" customWidth="1"/>
    <col min="2316" max="2316" width="7.28125" style="0" bestFit="1" customWidth="1"/>
    <col min="2317" max="2317" width="20.57421875" style="0" bestFit="1" customWidth="1"/>
    <col min="2561" max="2561" width="11.28125" style="0" bestFit="1" customWidth="1"/>
    <col min="2562" max="2562" width="10.57421875" style="0" bestFit="1" customWidth="1"/>
    <col min="2563" max="2563" width="16.28125" style="0" bestFit="1" customWidth="1"/>
    <col min="2564" max="2564" width="16.28125" style="0" customWidth="1"/>
    <col min="2565" max="2565" width="11.57421875" style="0" bestFit="1" customWidth="1"/>
    <col min="2566" max="2566" width="15.140625" style="0" bestFit="1" customWidth="1"/>
    <col min="2567" max="2567" width="11.421875" style="0" bestFit="1" customWidth="1"/>
    <col min="2571" max="2571" width="19.00390625" style="0" bestFit="1" customWidth="1"/>
    <col min="2572" max="2572" width="7.28125" style="0" bestFit="1" customWidth="1"/>
    <col min="2573" max="2573" width="20.57421875" style="0" bestFit="1" customWidth="1"/>
    <col min="2817" max="2817" width="11.28125" style="0" bestFit="1" customWidth="1"/>
    <col min="2818" max="2818" width="10.57421875" style="0" bestFit="1" customWidth="1"/>
    <col min="2819" max="2819" width="16.28125" style="0" bestFit="1" customWidth="1"/>
    <col min="2820" max="2820" width="16.28125" style="0" customWidth="1"/>
    <col min="2821" max="2821" width="11.57421875" style="0" bestFit="1" customWidth="1"/>
    <col min="2822" max="2822" width="15.140625" style="0" bestFit="1" customWidth="1"/>
    <col min="2823" max="2823" width="11.421875" style="0" bestFit="1" customWidth="1"/>
    <col min="2827" max="2827" width="19.00390625" style="0" bestFit="1" customWidth="1"/>
    <col min="2828" max="2828" width="7.28125" style="0" bestFit="1" customWidth="1"/>
    <col min="2829" max="2829" width="20.57421875" style="0" bestFit="1" customWidth="1"/>
    <col min="3073" max="3073" width="11.28125" style="0" bestFit="1" customWidth="1"/>
    <col min="3074" max="3074" width="10.57421875" style="0" bestFit="1" customWidth="1"/>
    <col min="3075" max="3075" width="16.28125" style="0" bestFit="1" customWidth="1"/>
    <col min="3076" max="3076" width="16.28125" style="0" customWidth="1"/>
    <col min="3077" max="3077" width="11.57421875" style="0" bestFit="1" customWidth="1"/>
    <col min="3078" max="3078" width="15.140625" style="0" bestFit="1" customWidth="1"/>
    <col min="3079" max="3079" width="11.421875" style="0" bestFit="1" customWidth="1"/>
    <col min="3083" max="3083" width="19.00390625" style="0" bestFit="1" customWidth="1"/>
    <col min="3084" max="3084" width="7.28125" style="0" bestFit="1" customWidth="1"/>
    <col min="3085" max="3085" width="20.57421875" style="0" bestFit="1" customWidth="1"/>
    <col min="3329" max="3329" width="11.28125" style="0" bestFit="1" customWidth="1"/>
    <col min="3330" max="3330" width="10.57421875" style="0" bestFit="1" customWidth="1"/>
    <col min="3331" max="3331" width="16.28125" style="0" bestFit="1" customWidth="1"/>
    <col min="3332" max="3332" width="16.28125" style="0" customWidth="1"/>
    <col min="3333" max="3333" width="11.57421875" style="0" bestFit="1" customWidth="1"/>
    <col min="3334" max="3334" width="15.140625" style="0" bestFit="1" customWidth="1"/>
    <col min="3335" max="3335" width="11.421875" style="0" bestFit="1" customWidth="1"/>
    <col min="3339" max="3339" width="19.00390625" style="0" bestFit="1" customWidth="1"/>
    <col min="3340" max="3340" width="7.28125" style="0" bestFit="1" customWidth="1"/>
    <col min="3341" max="3341" width="20.57421875" style="0" bestFit="1" customWidth="1"/>
    <col min="3585" max="3585" width="11.28125" style="0" bestFit="1" customWidth="1"/>
    <col min="3586" max="3586" width="10.57421875" style="0" bestFit="1" customWidth="1"/>
    <col min="3587" max="3587" width="16.28125" style="0" bestFit="1" customWidth="1"/>
    <col min="3588" max="3588" width="16.28125" style="0" customWidth="1"/>
    <col min="3589" max="3589" width="11.57421875" style="0" bestFit="1" customWidth="1"/>
    <col min="3590" max="3590" width="15.140625" style="0" bestFit="1" customWidth="1"/>
    <col min="3591" max="3591" width="11.421875" style="0" bestFit="1" customWidth="1"/>
    <col min="3595" max="3595" width="19.00390625" style="0" bestFit="1" customWidth="1"/>
    <col min="3596" max="3596" width="7.28125" style="0" bestFit="1" customWidth="1"/>
    <col min="3597" max="3597" width="20.57421875" style="0" bestFit="1" customWidth="1"/>
    <col min="3841" max="3841" width="11.28125" style="0" bestFit="1" customWidth="1"/>
    <col min="3842" max="3842" width="10.57421875" style="0" bestFit="1" customWidth="1"/>
    <col min="3843" max="3843" width="16.28125" style="0" bestFit="1" customWidth="1"/>
    <col min="3844" max="3844" width="16.28125" style="0" customWidth="1"/>
    <col min="3845" max="3845" width="11.57421875" style="0" bestFit="1" customWidth="1"/>
    <col min="3846" max="3846" width="15.140625" style="0" bestFit="1" customWidth="1"/>
    <col min="3847" max="3847" width="11.421875" style="0" bestFit="1" customWidth="1"/>
    <col min="3851" max="3851" width="19.00390625" style="0" bestFit="1" customWidth="1"/>
    <col min="3852" max="3852" width="7.28125" style="0" bestFit="1" customWidth="1"/>
    <col min="3853" max="3853" width="20.57421875" style="0" bestFit="1" customWidth="1"/>
    <col min="4097" max="4097" width="11.28125" style="0" bestFit="1" customWidth="1"/>
    <col min="4098" max="4098" width="10.57421875" style="0" bestFit="1" customWidth="1"/>
    <col min="4099" max="4099" width="16.28125" style="0" bestFit="1" customWidth="1"/>
    <col min="4100" max="4100" width="16.28125" style="0" customWidth="1"/>
    <col min="4101" max="4101" width="11.57421875" style="0" bestFit="1" customWidth="1"/>
    <col min="4102" max="4102" width="15.140625" style="0" bestFit="1" customWidth="1"/>
    <col min="4103" max="4103" width="11.421875" style="0" bestFit="1" customWidth="1"/>
    <col min="4107" max="4107" width="19.00390625" style="0" bestFit="1" customWidth="1"/>
    <col min="4108" max="4108" width="7.28125" style="0" bestFit="1" customWidth="1"/>
    <col min="4109" max="4109" width="20.57421875" style="0" bestFit="1" customWidth="1"/>
    <col min="4353" max="4353" width="11.28125" style="0" bestFit="1" customWidth="1"/>
    <col min="4354" max="4354" width="10.57421875" style="0" bestFit="1" customWidth="1"/>
    <col min="4355" max="4355" width="16.28125" style="0" bestFit="1" customWidth="1"/>
    <col min="4356" max="4356" width="16.28125" style="0" customWidth="1"/>
    <col min="4357" max="4357" width="11.57421875" style="0" bestFit="1" customWidth="1"/>
    <col min="4358" max="4358" width="15.140625" style="0" bestFit="1" customWidth="1"/>
    <col min="4359" max="4359" width="11.421875" style="0" bestFit="1" customWidth="1"/>
    <col min="4363" max="4363" width="19.00390625" style="0" bestFit="1" customWidth="1"/>
    <col min="4364" max="4364" width="7.28125" style="0" bestFit="1" customWidth="1"/>
    <col min="4365" max="4365" width="20.57421875" style="0" bestFit="1" customWidth="1"/>
    <col min="4609" max="4609" width="11.28125" style="0" bestFit="1" customWidth="1"/>
    <col min="4610" max="4610" width="10.57421875" style="0" bestFit="1" customWidth="1"/>
    <col min="4611" max="4611" width="16.28125" style="0" bestFit="1" customWidth="1"/>
    <col min="4612" max="4612" width="16.28125" style="0" customWidth="1"/>
    <col min="4613" max="4613" width="11.57421875" style="0" bestFit="1" customWidth="1"/>
    <col min="4614" max="4614" width="15.140625" style="0" bestFit="1" customWidth="1"/>
    <col min="4615" max="4615" width="11.421875" style="0" bestFit="1" customWidth="1"/>
    <col min="4619" max="4619" width="19.00390625" style="0" bestFit="1" customWidth="1"/>
    <col min="4620" max="4620" width="7.28125" style="0" bestFit="1" customWidth="1"/>
    <col min="4621" max="4621" width="20.57421875" style="0" bestFit="1" customWidth="1"/>
    <col min="4865" max="4865" width="11.28125" style="0" bestFit="1" customWidth="1"/>
    <col min="4866" max="4866" width="10.57421875" style="0" bestFit="1" customWidth="1"/>
    <col min="4867" max="4867" width="16.28125" style="0" bestFit="1" customWidth="1"/>
    <col min="4868" max="4868" width="16.28125" style="0" customWidth="1"/>
    <col min="4869" max="4869" width="11.57421875" style="0" bestFit="1" customWidth="1"/>
    <col min="4870" max="4870" width="15.140625" style="0" bestFit="1" customWidth="1"/>
    <col min="4871" max="4871" width="11.421875" style="0" bestFit="1" customWidth="1"/>
    <col min="4875" max="4875" width="19.00390625" style="0" bestFit="1" customWidth="1"/>
    <col min="4876" max="4876" width="7.28125" style="0" bestFit="1" customWidth="1"/>
    <col min="4877" max="4877" width="20.57421875" style="0" bestFit="1" customWidth="1"/>
    <col min="5121" max="5121" width="11.28125" style="0" bestFit="1" customWidth="1"/>
    <col min="5122" max="5122" width="10.57421875" style="0" bestFit="1" customWidth="1"/>
    <col min="5123" max="5123" width="16.28125" style="0" bestFit="1" customWidth="1"/>
    <col min="5124" max="5124" width="16.28125" style="0" customWidth="1"/>
    <col min="5125" max="5125" width="11.57421875" style="0" bestFit="1" customWidth="1"/>
    <col min="5126" max="5126" width="15.140625" style="0" bestFit="1" customWidth="1"/>
    <col min="5127" max="5127" width="11.421875" style="0" bestFit="1" customWidth="1"/>
    <col min="5131" max="5131" width="19.00390625" style="0" bestFit="1" customWidth="1"/>
    <col min="5132" max="5132" width="7.28125" style="0" bestFit="1" customWidth="1"/>
    <col min="5133" max="5133" width="20.57421875" style="0" bestFit="1" customWidth="1"/>
    <col min="5377" max="5377" width="11.28125" style="0" bestFit="1" customWidth="1"/>
    <col min="5378" max="5378" width="10.57421875" style="0" bestFit="1" customWidth="1"/>
    <col min="5379" max="5379" width="16.28125" style="0" bestFit="1" customWidth="1"/>
    <col min="5380" max="5380" width="16.28125" style="0" customWidth="1"/>
    <col min="5381" max="5381" width="11.57421875" style="0" bestFit="1" customWidth="1"/>
    <col min="5382" max="5382" width="15.140625" style="0" bestFit="1" customWidth="1"/>
    <col min="5383" max="5383" width="11.421875" style="0" bestFit="1" customWidth="1"/>
    <col min="5387" max="5387" width="19.00390625" style="0" bestFit="1" customWidth="1"/>
    <col min="5388" max="5388" width="7.28125" style="0" bestFit="1" customWidth="1"/>
    <col min="5389" max="5389" width="20.57421875" style="0" bestFit="1" customWidth="1"/>
    <col min="5633" max="5633" width="11.28125" style="0" bestFit="1" customWidth="1"/>
    <col min="5634" max="5634" width="10.57421875" style="0" bestFit="1" customWidth="1"/>
    <col min="5635" max="5635" width="16.28125" style="0" bestFit="1" customWidth="1"/>
    <col min="5636" max="5636" width="16.28125" style="0" customWidth="1"/>
    <col min="5637" max="5637" width="11.57421875" style="0" bestFit="1" customWidth="1"/>
    <col min="5638" max="5638" width="15.140625" style="0" bestFit="1" customWidth="1"/>
    <col min="5639" max="5639" width="11.421875" style="0" bestFit="1" customWidth="1"/>
    <col min="5643" max="5643" width="19.00390625" style="0" bestFit="1" customWidth="1"/>
    <col min="5644" max="5644" width="7.28125" style="0" bestFit="1" customWidth="1"/>
    <col min="5645" max="5645" width="20.57421875" style="0" bestFit="1" customWidth="1"/>
    <col min="5889" max="5889" width="11.28125" style="0" bestFit="1" customWidth="1"/>
    <col min="5890" max="5890" width="10.57421875" style="0" bestFit="1" customWidth="1"/>
    <col min="5891" max="5891" width="16.28125" style="0" bestFit="1" customWidth="1"/>
    <col min="5892" max="5892" width="16.28125" style="0" customWidth="1"/>
    <col min="5893" max="5893" width="11.57421875" style="0" bestFit="1" customWidth="1"/>
    <col min="5894" max="5894" width="15.140625" style="0" bestFit="1" customWidth="1"/>
    <col min="5895" max="5895" width="11.421875" style="0" bestFit="1" customWidth="1"/>
    <col min="5899" max="5899" width="19.00390625" style="0" bestFit="1" customWidth="1"/>
    <col min="5900" max="5900" width="7.28125" style="0" bestFit="1" customWidth="1"/>
    <col min="5901" max="5901" width="20.57421875" style="0" bestFit="1" customWidth="1"/>
    <col min="6145" max="6145" width="11.28125" style="0" bestFit="1" customWidth="1"/>
    <col min="6146" max="6146" width="10.57421875" style="0" bestFit="1" customWidth="1"/>
    <col min="6147" max="6147" width="16.28125" style="0" bestFit="1" customWidth="1"/>
    <col min="6148" max="6148" width="16.28125" style="0" customWidth="1"/>
    <col min="6149" max="6149" width="11.57421875" style="0" bestFit="1" customWidth="1"/>
    <col min="6150" max="6150" width="15.140625" style="0" bestFit="1" customWidth="1"/>
    <col min="6151" max="6151" width="11.421875" style="0" bestFit="1" customWidth="1"/>
    <col min="6155" max="6155" width="19.00390625" style="0" bestFit="1" customWidth="1"/>
    <col min="6156" max="6156" width="7.28125" style="0" bestFit="1" customWidth="1"/>
    <col min="6157" max="6157" width="20.57421875" style="0" bestFit="1" customWidth="1"/>
    <col min="6401" max="6401" width="11.28125" style="0" bestFit="1" customWidth="1"/>
    <col min="6402" max="6402" width="10.57421875" style="0" bestFit="1" customWidth="1"/>
    <col min="6403" max="6403" width="16.28125" style="0" bestFit="1" customWidth="1"/>
    <col min="6404" max="6404" width="16.28125" style="0" customWidth="1"/>
    <col min="6405" max="6405" width="11.57421875" style="0" bestFit="1" customWidth="1"/>
    <col min="6406" max="6406" width="15.140625" style="0" bestFit="1" customWidth="1"/>
    <col min="6407" max="6407" width="11.421875" style="0" bestFit="1" customWidth="1"/>
    <col min="6411" max="6411" width="19.00390625" style="0" bestFit="1" customWidth="1"/>
    <col min="6412" max="6412" width="7.28125" style="0" bestFit="1" customWidth="1"/>
    <col min="6413" max="6413" width="20.57421875" style="0" bestFit="1" customWidth="1"/>
    <col min="6657" max="6657" width="11.28125" style="0" bestFit="1" customWidth="1"/>
    <col min="6658" max="6658" width="10.57421875" style="0" bestFit="1" customWidth="1"/>
    <col min="6659" max="6659" width="16.28125" style="0" bestFit="1" customWidth="1"/>
    <col min="6660" max="6660" width="16.28125" style="0" customWidth="1"/>
    <col min="6661" max="6661" width="11.57421875" style="0" bestFit="1" customWidth="1"/>
    <col min="6662" max="6662" width="15.140625" style="0" bestFit="1" customWidth="1"/>
    <col min="6663" max="6663" width="11.421875" style="0" bestFit="1" customWidth="1"/>
    <col min="6667" max="6667" width="19.00390625" style="0" bestFit="1" customWidth="1"/>
    <col min="6668" max="6668" width="7.28125" style="0" bestFit="1" customWidth="1"/>
    <col min="6669" max="6669" width="20.57421875" style="0" bestFit="1" customWidth="1"/>
    <col min="6913" max="6913" width="11.28125" style="0" bestFit="1" customWidth="1"/>
    <col min="6914" max="6914" width="10.57421875" style="0" bestFit="1" customWidth="1"/>
    <col min="6915" max="6915" width="16.28125" style="0" bestFit="1" customWidth="1"/>
    <col min="6916" max="6916" width="16.28125" style="0" customWidth="1"/>
    <col min="6917" max="6917" width="11.57421875" style="0" bestFit="1" customWidth="1"/>
    <col min="6918" max="6918" width="15.140625" style="0" bestFit="1" customWidth="1"/>
    <col min="6919" max="6919" width="11.421875" style="0" bestFit="1" customWidth="1"/>
    <col min="6923" max="6923" width="19.00390625" style="0" bestFit="1" customWidth="1"/>
    <col min="6924" max="6924" width="7.28125" style="0" bestFit="1" customWidth="1"/>
    <col min="6925" max="6925" width="20.57421875" style="0" bestFit="1" customWidth="1"/>
    <col min="7169" max="7169" width="11.28125" style="0" bestFit="1" customWidth="1"/>
    <col min="7170" max="7170" width="10.57421875" style="0" bestFit="1" customWidth="1"/>
    <col min="7171" max="7171" width="16.28125" style="0" bestFit="1" customWidth="1"/>
    <col min="7172" max="7172" width="16.28125" style="0" customWidth="1"/>
    <col min="7173" max="7173" width="11.57421875" style="0" bestFit="1" customWidth="1"/>
    <col min="7174" max="7174" width="15.140625" style="0" bestFit="1" customWidth="1"/>
    <col min="7175" max="7175" width="11.421875" style="0" bestFit="1" customWidth="1"/>
    <col min="7179" max="7179" width="19.00390625" style="0" bestFit="1" customWidth="1"/>
    <col min="7180" max="7180" width="7.28125" style="0" bestFit="1" customWidth="1"/>
    <col min="7181" max="7181" width="20.57421875" style="0" bestFit="1" customWidth="1"/>
    <col min="7425" max="7425" width="11.28125" style="0" bestFit="1" customWidth="1"/>
    <col min="7426" max="7426" width="10.57421875" style="0" bestFit="1" customWidth="1"/>
    <col min="7427" max="7427" width="16.28125" style="0" bestFit="1" customWidth="1"/>
    <col min="7428" max="7428" width="16.28125" style="0" customWidth="1"/>
    <col min="7429" max="7429" width="11.57421875" style="0" bestFit="1" customWidth="1"/>
    <col min="7430" max="7430" width="15.140625" style="0" bestFit="1" customWidth="1"/>
    <col min="7431" max="7431" width="11.421875" style="0" bestFit="1" customWidth="1"/>
    <col min="7435" max="7435" width="19.00390625" style="0" bestFit="1" customWidth="1"/>
    <col min="7436" max="7436" width="7.28125" style="0" bestFit="1" customWidth="1"/>
    <col min="7437" max="7437" width="20.57421875" style="0" bestFit="1" customWidth="1"/>
    <col min="7681" max="7681" width="11.28125" style="0" bestFit="1" customWidth="1"/>
    <col min="7682" max="7682" width="10.57421875" style="0" bestFit="1" customWidth="1"/>
    <col min="7683" max="7683" width="16.28125" style="0" bestFit="1" customWidth="1"/>
    <col min="7684" max="7684" width="16.28125" style="0" customWidth="1"/>
    <col min="7685" max="7685" width="11.57421875" style="0" bestFit="1" customWidth="1"/>
    <col min="7686" max="7686" width="15.140625" style="0" bestFit="1" customWidth="1"/>
    <col min="7687" max="7687" width="11.421875" style="0" bestFit="1" customWidth="1"/>
    <col min="7691" max="7691" width="19.00390625" style="0" bestFit="1" customWidth="1"/>
    <col min="7692" max="7692" width="7.28125" style="0" bestFit="1" customWidth="1"/>
    <col min="7693" max="7693" width="20.57421875" style="0" bestFit="1" customWidth="1"/>
    <col min="7937" max="7937" width="11.28125" style="0" bestFit="1" customWidth="1"/>
    <col min="7938" max="7938" width="10.57421875" style="0" bestFit="1" customWidth="1"/>
    <col min="7939" max="7939" width="16.28125" style="0" bestFit="1" customWidth="1"/>
    <col min="7940" max="7940" width="16.28125" style="0" customWidth="1"/>
    <col min="7941" max="7941" width="11.57421875" style="0" bestFit="1" customWidth="1"/>
    <col min="7942" max="7942" width="15.140625" style="0" bestFit="1" customWidth="1"/>
    <col min="7943" max="7943" width="11.421875" style="0" bestFit="1" customWidth="1"/>
    <col min="7947" max="7947" width="19.00390625" style="0" bestFit="1" customWidth="1"/>
    <col min="7948" max="7948" width="7.28125" style="0" bestFit="1" customWidth="1"/>
    <col min="7949" max="7949" width="20.57421875" style="0" bestFit="1" customWidth="1"/>
    <col min="8193" max="8193" width="11.28125" style="0" bestFit="1" customWidth="1"/>
    <col min="8194" max="8194" width="10.57421875" style="0" bestFit="1" customWidth="1"/>
    <col min="8195" max="8195" width="16.28125" style="0" bestFit="1" customWidth="1"/>
    <col min="8196" max="8196" width="16.28125" style="0" customWidth="1"/>
    <col min="8197" max="8197" width="11.57421875" style="0" bestFit="1" customWidth="1"/>
    <col min="8198" max="8198" width="15.140625" style="0" bestFit="1" customWidth="1"/>
    <col min="8199" max="8199" width="11.421875" style="0" bestFit="1" customWidth="1"/>
    <col min="8203" max="8203" width="19.00390625" style="0" bestFit="1" customWidth="1"/>
    <col min="8204" max="8204" width="7.28125" style="0" bestFit="1" customWidth="1"/>
    <col min="8205" max="8205" width="20.57421875" style="0" bestFit="1" customWidth="1"/>
    <col min="8449" max="8449" width="11.28125" style="0" bestFit="1" customWidth="1"/>
    <col min="8450" max="8450" width="10.57421875" style="0" bestFit="1" customWidth="1"/>
    <col min="8451" max="8451" width="16.28125" style="0" bestFit="1" customWidth="1"/>
    <col min="8452" max="8452" width="16.28125" style="0" customWidth="1"/>
    <col min="8453" max="8453" width="11.57421875" style="0" bestFit="1" customWidth="1"/>
    <col min="8454" max="8454" width="15.140625" style="0" bestFit="1" customWidth="1"/>
    <col min="8455" max="8455" width="11.421875" style="0" bestFit="1" customWidth="1"/>
    <col min="8459" max="8459" width="19.00390625" style="0" bestFit="1" customWidth="1"/>
    <col min="8460" max="8460" width="7.28125" style="0" bestFit="1" customWidth="1"/>
    <col min="8461" max="8461" width="20.57421875" style="0" bestFit="1" customWidth="1"/>
    <col min="8705" max="8705" width="11.28125" style="0" bestFit="1" customWidth="1"/>
    <col min="8706" max="8706" width="10.57421875" style="0" bestFit="1" customWidth="1"/>
    <col min="8707" max="8707" width="16.28125" style="0" bestFit="1" customWidth="1"/>
    <col min="8708" max="8708" width="16.28125" style="0" customWidth="1"/>
    <col min="8709" max="8709" width="11.57421875" style="0" bestFit="1" customWidth="1"/>
    <col min="8710" max="8710" width="15.140625" style="0" bestFit="1" customWidth="1"/>
    <col min="8711" max="8711" width="11.421875" style="0" bestFit="1" customWidth="1"/>
    <col min="8715" max="8715" width="19.00390625" style="0" bestFit="1" customWidth="1"/>
    <col min="8716" max="8716" width="7.28125" style="0" bestFit="1" customWidth="1"/>
    <col min="8717" max="8717" width="20.57421875" style="0" bestFit="1" customWidth="1"/>
    <col min="8961" max="8961" width="11.28125" style="0" bestFit="1" customWidth="1"/>
    <col min="8962" max="8962" width="10.57421875" style="0" bestFit="1" customWidth="1"/>
    <col min="8963" max="8963" width="16.28125" style="0" bestFit="1" customWidth="1"/>
    <col min="8964" max="8964" width="16.28125" style="0" customWidth="1"/>
    <col min="8965" max="8965" width="11.57421875" style="0" bestFit="1" customWidth="1"/>
    <col min="8966" max="8966" width="15.140625" style="0" bestFit="1" customWidth="1"/>
    <col min="8967" max="8967" width="11.421875" style="0" bestFit="1" customWidth="1"/>
    <col min="8971" max="8971" width="19.00390625" style="0" bestFit="1" customWidth="1"/>
    <col min="8972" max="8972" width="7.28125" style="0" bestFit="1" customWidth="1"/>
    <col min="8973" max="8973" width="20.57421875" style="0" bestFit="1" customWidth="1"/>
    <col min="9217" max="9217" width="11.28125" style="0" bestFit="1" customWidth="1"/>
    <col min="9218" max="9218" width="10.57421875" style="0" bestFit="1" customWidth="1"/>
    <col min="9219" max="9219" width="16.28125" style="0" bestFit="1" customWidth="1"/>
    <col min="9220" max="9220" width="16.28125" style="0" customWidth="1"/>
    <col min="9221" max="9221" width="11.57421875" style="0" bestFit="1" customWidth="1"/>
    <col min="9222" max="9222" width="15.140625" style="0" bestFit="1" customWidth="1"/>
    <col min="9223" max="9223" width="11.421875" style="0" bestFit="1" customWidth="1"/>
    <col min="9227" max="9227" width="19.00390625" style="0" bestFit="1" customWidth="1"/>
    <col min="9228" max="9228" width="7.28125" style="0" bestFit="1" customWidth="1"/>
    <col min="9229" max="9229" width="20.57421875" style="0" bestFit="1" customWidth="1"/>
    <col min="9473" max="9473" width="11.28125" style="0" bestFit="1" customWidth="1"/>
    <col min="9474" max="9474" width="10.57421875" style="0" bestFit="1" customWidth="1"/>
    <col min="9475" max="9475" width="16.28125" style="0" bestFit="1" customWidth="1"/>
    <col min="9476" max="9476" width="16.28125" style="0" customWidth="1"/>
    <col min="9477" max="9477" width="11.57421875" style="0" bestFit="1" customWidth="1"/>
    <col min="9478" max="9478" width="15.140625" style="0" bestFit="1" customWidth="1"/>
    <col min="9479" max="9479" width="11.421875" style="0" bestFit="1" customWidth="1"/>
    <col min="9483" max="9483" width="19.00390625" style="0" bestFit="1" customWidth="1"/>
    <col min="9484" max="9484" width="7.28125" style="0" bestFit="1" customWidth="1"/>
    <col min="9485" max="9485" width="20.57421875" style="0" bestFit="1" customWidth="1"/>
    <col min="9729" max="9729" width="11.28125" style="0" bestFit="1" customWidth="1"/>
    <col min="9730" max="9730" width="10.57421875" style="0" bestFit="1" customWidth="1"/>
    <col min="9731" max="9731" width="16.28125" style="0" bestFit="1" customWidth="1"/>
    <col min="9732" max="9732" width="16.28125" style="0" customWidth="1"/>
    <col min="9733" max="9733" width="11.57421875" style="0" bestFit="1" customWidth="1"/>
    <col min="9734" max="9734" width="15.140625" style="0" bestFit="1" customWidth="1"/>
    <col min="9735" max="9735" width="11.421875" style="0" bestFit="1" customWidth="1"/>
    <col min="9739" max="9739" width="19.00390625" style="0" bestFit="1" customWidth="1"/>
    <col min="9740" max="9740" width="7.28125" style="0" bestFit="1" customWidth="1"/>
    <col min="9741" max="9741" width="20.57421875" style="0" bestFit="1" customWidth="1"/>
    <col min="9985" max="9985" width="11.28125" style="0" bestFit="1" customWidth="1"/>
    <col min="9986" max="9986" width="10.57421875" style="0" bestFit="1" customWidth="1"/>
    <col min="9987" max="9987" width="16.28125" style="0" bestFit="1" customWidth="1"/>
    <col min="9988" max="9988" width="16.28125" style="0" customWidth="1"/>
    <col min="9989" max="9989" width="11.57421875" style="0" bestFit="1" customWidth="1"/>
    <col min="9990" max="9990" width="15.140625" style="0" bestFit="1" customWidth="1"/>
    <col min="9991" max="9991" width="11.421875" style="0" bestFit="1" customWidth="1"/>
    <col min="9995" max="9995" width="19.00390625" style="0" bestFit="1" customWidth="1"/>
    <col min="9996" max="9996" width="7.28125" style="0" bestFit="1" customWidth="1"/>
    <col min="9997" max="9997" width="20.57421875" style="0" bestFit="1" customWidth="1"/>
    <col min="10241" max="10241" width="11.28125" style="0" bestFit="1" customWidth="1"/>
    <col min="10242" max="10242" width="10.57421875" style="0" bestFit="1" customWidth="1"/>
    <col min="10243" max="10243" width="16.28125" style="0" bestFit="1" customWidth="1"/>
    <col min="10244" max="10244" width="16.28125" style="0" customWidth="1"/>
    <col min="10245" max="10245" width="11.57421875" style="0" bestFit="1" customWidth="1"/>
    <col min="10246" max="10246" width="15.140625" style="0" bestFit="1" customWidth="1"/>
    <col min="10247" max="10247" width="11.421875" style="0" bestFit="1" customWidth="1"/>
    <col min="10251" max="10251" width="19.00390625" style="0" bestFit="1" customWidth="1"/>
    <col min="10252" max="10252" width="7.28125" style="0" bestFit="1" customWidth="1"/>
    <col min="10253" max="10253" width="20.57421875" style="0" bestFit="1" customWidth="1"/>
    <col min="10497" max="10497" width="11.28125" style="0" bestFit="1" customWidth="1"/>
    <col min="10498" max="10498" width="10.57421875" style="0" bestFit="1" customWidth="1"/>
    <col min="10499" max="10499" width="16.28125" style="0" bestFit="1" customWidth="1"/>
    <col min="10500" max="10500" width="16.28125" style="0" customWidth="1"/>
    <col min="10501" max="10501" width="11.57421875" style="0" bestFit="1" customWidth="1"/>
    <col min="10502" max="10502" width="15.140625" style="0" bestFit="1" customWidth="1"/>
    <col min="10503" max="10503" width="11.421875" style="0" bestFit="1" customWidth="1"/>
    <col min="10507" max="10507" width="19.00390625" style="0" bestFit="1" customWidth="1"/>
    <col min="10508" max="10508" width="7.28125" style="0" bestFit="1" customWidth="1"/>
    <col min="10509" max="10509" width="20.57421875" style="0" bestFit="1" customWidth="1"/>
    <col min="10753" max="10753" width="11.28125" style="0" bestFit="1" customWidth="1"/>
    <col min="10754" max="10754" width="10.57421875" style="0" bestFit="1" customWidth="1"/>
    <col min="10755" max="10755" width="16.28125" style="0" bestFit="1" customWidth="1"/>
    <col min="10756" max="10756" width="16.28125" style="0" customWidth="1"/>
    <col min="10757" max="10757" width="11.57421875" style="0" bestFit="1" customWidth="1"/>
    <col min="10758" max="10758" width="15.140625" style="0" bestFit="1" customWidth="1"/>
    <col min="10759" max="10759" width="11.421875" style="0" bestFit="1" customWidth="1"/>
    <col min="10763" max="10763" width="19.00390625" style="0" bestFit="1" customWidth="1"/>
    <col min="10764" max="10764" width="7.28125" style="0" bestFit="1" customWidth="1"/>
    <col min="10765" max="10765" width="20.57421875" style="0" bestFit="1" customWidth="1"/>
    <col min="11009" max="11009" width="11.28125" style="0" bestFit="1" customWidth="1"/>
    <col min="11010" max="11010" width="10.57421875" style="0" bestFit="1" customWidth="1"/>
    <col min="11011" max="11011" width="16.28125" style="0" bestFit="1" customWidth="1"/>
    <col min="11012" max="11012" width="16.28125" style="0" customWidth="1"/>
    <col min="11013" max="11013" width="11.57421875" style="0" bestFit="1" customWidth="1"/>
    <col min="11014" max="11014" width="15.140625" style="0" bestFit="1" customWidth="1"/>
    <col min="11015" max="11015" width="11.421875" style="0" bestFit="1" customWidth="1"/>
    <col min="11019" max="11019" width="19.00390625" style="0" bestFit="1" customWidth="1"/>
    <col min="11020" max="11020" width="7.28125" style="0" bestFit="1" customWidth="1"/>
    <col min="11021" max="11021" width="20.57421875" style="0" bestFit="1" customWidth="1"/>
    <col min="11265" max="11265" width="11.28125" style="0" bestFit="1" customWidth="1"/>
    <col min="11266" max="11266" width="10.57421875" style="0" bestFit="1" customWidth="1"/>
    <col min="11267" max="11267" width="16.28125" style="0" bestFit="1" customWidth="1"/>
    <col min="11268" max="11268" width="16.28125" style="0" customWidth="1"/>
    <col min="11269" max="11269" width="11.57421875" style="0" bestFit="1" customWidth="1"/>
    <col min="11270" max="11270" width="15.140625" style="0" bestFit="1" customWidth="1"/>
    <col min="11271" max="11271" width="11.421875" style="0" bestFit="1" customWidth="1"/>
    <col min="11275" max="11275" width="19.00390625" style="0" bestFit="1" customWidth="1"/>
    <col min="11276" max="11276" width="7.28125" style="0" bestFit="1" customWidth="1"/>
    <col min="11277" max="11277" width="20.57421875" style="0" bestFit="1" customWidth="1"/>
    <col min="11521" max="11521" width="11.28125" style="0" bestFit="1" customWidth="1"/>
    <col min="11522" max="11522" width="10.57421875" style="0" bestFit="1" customWidth="1"/>
    <col min="11523" max="11523" width="16.28125" style="0" bestFit="1" customWidth="1"/>
    <col min="11524" max="11524" width="16.28125" style="0" customWidth="1"/>
    <col min="11525" max="11525" width="11.57421875" style="0" bestFit="1" customWidth="1"/>
    <col min="11526" max="11526" width="15.140625" style="0" bestFit="1" customWidth="1"/>
    <col min="11527" max="11527" width="11.421875" style="0" bestFit="1" customWidth="1"/>
    <col min="11531" max="11531" width="19.00390625" style="0" bestFit="1" customWidth="1"/>
    <col min="11532" max="11532" width="7.28125" style="0" bestFit="1" customWidth="1"/>
    <col min="11533" max="11533" width="20.57421875" style="0" bestFit="1" customWidth="1"/>
    <col min="11777" max="11777" width="11.28125" style="0" bestFit="1" customWidth="1"/>
    <col min="11778" max="11778" width="10.57421875" style="0" bestFit="1" customWidth="1"/>
    <col min="11779" max="11779" width="16.28125" style="0" bestFit="1" customWidth="1"/>
    <col min="11780" max="11780" width="16.28125" style="0" customWidth="1"/>
    <col min="11781" max="11781" width="11.57421875" style="0" bestFit="1" customWidth="1"/>
    <col min="11782" max="11782" width="15.140625" style="0" bestFit="1" customWidth="1"/>
    <col min="11783" max="11783" width="11.421875" style="0" bestFit="1" customWidth="1"/>
    <col min="11787" max="11787" width="19.00390625" style="0" bestFit="1" customWidth="1"/>
    <col min="11788" max="11788" width="7.28125" style="0" bestFit="1" customWidth="1"/>
    <col min="11789" max="11789" width="20.57421875" style="0" bestFit="1" customWidth="1"/>
    <col min="12033" max="12033" width="11.28125" style="0" bestFit="1" customWidth="1"/>
    <col min="12034" max="12034" width="10.57421875" style="0" bestFit="1" customWidth="1"/>
    <col min="12035" max="12035" width="16.28125" style="0" bestFit="1" customWidth="1"/>
    <col min="12036" max="12036" width="16.28125" style="0" customWidth="1"/>
    <col min="12037" max="12037" width="11.57421875" style="0" bestFit="1" customWidth="1"/>
    <col min="12038" max="12038" width="15.140625" style="0" bestFit="1" customWidth="1"/>
    <col min="12039" max="12039" width="11.421875" style="0" bestFit="1" customWidth="1"/>
    <col min="12043" max="12043" width="19.00390625" style="0" bestFit="1" customWidth="1"/>
    <col min="12044" max="12044" width="7.28125" style="0" bestFit="1" customWidth="1"/>
    <col min="12045" max="12045" width="20.57421875" style="0" bestFit="1" customWidth="1"/>
    <col min="12289" max="12289" width="11.28125" style="0" bestFit="1" customWidth="1"/>
    <col min="12290" max="12290" width="10.57421875" style="0" bestFit="1" customWidth="1"/>
    <col min="12291" max="12291" width="16.28125" style="0" bestFit="1" customWidth="1"/>
    <col min="12292" max="12292" width="16.28125" style="0" customWidth="1"/>
    <col min="12293" max="12293" width="11.57421875" style="0" bestFit="1" customWidth="1"/>
    <col min="12294" max="12294" width="15.140625" style="0" bestFit="1" customWidth="1"/>
    <col min="12295" max="12295" width="11.421875" style="0" bestFit="1" customWidth="1"/>
    <col min="12299" max="12299" width="19.00390625" style="0" bestFit="1" customWidth="1"/>
    <col min="12300" max="12300" width="7.28125" style="0" bestFit="1" customWidth="1"/>
    <col min="12301" max="12301" width="20.57421875" style="0" bestFit="1" customWidth="1"/>
    <col min="12545" max="12545" width="11.28125" style="0" bestFit="1" customWidth="1"/>
    <col min="12546" max="12546" width="10.57421875" style="0" bestFit="1" customWidth="1"/>
    <col min="12547" max="12547" width="16.28125" style="0" bestFit="1" customWidth="1"/>
    <col min="12548" max="12548" width="16.28125" style="0" customWidth="1"/>
    <col min="12549" max="12549" width="11.57421875" style="0" bestFit="1" customWidth="1"/>
    <col min="12550" max="12550" width="15.140625" style="0" bestFit="1" customWidth="1"/>
    <col min="12551" max="12551" width="11.421875" style="0" bestFit="1" customWidth="1"/>
    <col min="12555" max="12555" width="19.00390625" style="0" bestFit="1" customWidth="1"/>
    <col min="12556" max="12556" width="7.28125" style="0" bestFit="1" customWidth="1"/>
    <col min="12557" max="12557" width="20.57421875" style="0" bestFit="1" customWidth="1"/>
    <col min="12801" max="12801" width="11.28125" style="0" bestFit="1" customWidth="1"/>
    <col min="12802" max="12802" width="10.57421875" style="0" bestFit="1" customWidth="1"/>
    <col min="12803" max="12803" width="16.28125" style="0" bestFit="1" customWidth="1"/>
    <col min="12804" max="12804" width="16.28125" style="0" customWidth="1"/>
    <col min="12805" max="12805" width="11.57421875" style="0" bestFit="1" customWidth="1"/>
    <col min="12806" max="12806" width="15.140625" style="0" bestFit="1" customWidth="1"/>
    <col min="12807" max="12807" width="11.421875" style="0" bestFit="1" customWidth="1"/>
    <col min="12811" max="12811" width="19.00390625" style="0" bestFit="1" customWidth="1"/>
    <col min="12812" max="12812" width="7.28125" style="0" bestFit="1" customWidth="1"/>
    <col min="12813" max="12813" width="20.57421875" style="0" bestFit="1" customWidth="1"/>
    <col min="13057" max="13057" width="11.28125" style="0" bestFit="1" customWidth="1"/>
    <col min="13058" max="13058" width="10.57421875" style="0" bestFit="1" customWidth="1"/>
    <col min="13059" max="13059" width="16.28125" style="0" bestFit="1" customWidth="1"/>
    <col min="13060" max="13060" width="16.28125" style="0" customWidth="1"/>
    <col min="13061" max="13061" width="11.57421875" style="0" bestFit="1" customWidth="1"/>
    <col min="13062" max="13062" width="15.140625" style="0" bestFit="1" customWidth="1"/>
    <col min="13063" max="13063" width="11.421875" style="0" bestFit="1" customWidth="1"/>
    <col min="13067" max="13067" width="19.00390625" style="0" bestFit="1" customWidth="1"/>
    <col min="13068" max="13068" width="7.28125" style="0" bestFit="1" customWidth="1"/>
    <col min="13069" max="13069" width="20.57421875" style="0" bestFit="1" customWidth="1"/>
    <col min="13313" max="13313" width="11.28125" style="0" bestFit="1" customWidth="1"/>
    <col min="13314" max="13314" width="10.57421875" style="0" bestFit="1" customWidth="1"/>
    <col min="13315" max="13315" width="16.28125" style="0" bestFit="1" customWidth="1"/>
    <col min="13316" max="13316" width="16.28125" style="0" customWidth="1"/>
    <col min="13317" max="13317" width="11.57421875" style="0" bestFit="1" customWidth="1"/>
    <col min="13318" max="13318" width="15.140625" style="0" bestFit="1" customWidth="1"/>
    <col min="13319" max="13319" width="11.421875" style="0" bestFit="1" customWidth="1"/>
    <col min="13323" max="13323" width="19.00390625" style="0" bestFit="1" customWidth="1"/>
    <col min="13324" max="13324" width="7.28125" style="0" bestFit="1" customWidth="1"/>
    <col min="13325" max="13325" width="20.57421875" style="0" bestFit="1" customWidth="1"/>
    <col min="13569" max="13569" width="11.28125" style="0" bestFit="1" customWidth="1"/>
    <col min="13570" max="13570" width="10.57421875" style="0" bestFit="1" customWidth="1"/>
    <col min="13571" max="13571" width="16.28125" style="0" bestFit="1" customWidth="1"/>
    <col min="13572" max="13572" width="16.28125" style="0" customWidth="1"/>
    <col min="13573" max="13573" width="11.57421875" style="0" bestFit="1" customWidth="1"/>
    <col min="13574" max="13574" width="15.140625" style="0" bestFit="1" customWidth="1"/>
    <col min="13575" max="13575" width="11.421875" style="0" bestFit="1" customWidth="1"/>
    <col min="13579" max="13579" width="19.00390625" style="0" bestFit="1" customWidth="1"/>
    <col min="13580" max="13580" width="7.28125" style="0" bestFit="1" customWidth="1"/>
    <col min="13581" max="13581" width="20.57421875" style="0" bestFit="1" customWidth="1"/>
    <col min="13825" max="13825" width="11.28125" style="0" bestFit="1" customWidth="1"/>
    <col min="13826" max="13826" width="10.57421875" style="0" bestFit="1" customWidth="1"/>
    <col min="13827" max="13827" width="16.28125" style="0" bestFit="1" customWidth="1"/>
    <col min="13828" max="13828" width="16.28125" style="0" customWidth="1"/>
    <col min="13829" max="13829" width="11.57421875" style="0" bestFit="1" customWidth="1"/>
    <col min="13830" max="13830" width="15.140625" style="0" bestFit="1" customWidth="1"/>
    <col min="13831" max="13831" width="11.421875" style="0" bestFit="1" customWidth="1"/>
    <col min="13835" max="13835" width="19.00390625" style="0" bestFit="1" customWidth="1"/>
    <col min="13836" max="13836" width="7.28125" style="0" bestFit="1" customWidth="1"/>
    <col min="13837" max="13837" width="20.57421875" style="0" bestFit="1" customWidth="1"/>
    <col min="14081" max="14081" width="11.28125" style="0" bestFit="1" customWidth="1"/>
    <col min="14082" max="14082" width="10.57421875" style="0" bestFit="1" customWidth="1"/>
    <col min="14083" max="14083" width="16.28125" style="0" bestFit="1" customWidth="1"/>
    <col min="14084" max="14084" width="16.28125" style="0" customWidth="1"/>
    <col min="14085" max="14085" width="11.57421875" style="0" bestFit="1" customWidth="1"/>
    <col min="14086" max="14086" width="15.140625" style="0" bestFit="1" customWidth="1"/>
    <col min="14087" max="14087" width="11.421875" style="0" bestFit="1" customWidth="1"/>
    <col min="14091" max="14091" width="19.00390625" style="0" bestFit="1" customWidth="1"/>
    <col min="14092" max="14092" width="7.28125" style="0" bestFit="1" customWidth="1"/>
    <col min="14093" max="14093" width="20.57421875" style="0" bestFit="1" customWidth="1"/>
    <col min="14337" max="14337" width="11.28125" style="0" bestFit="1" customWidth="1"/>
    <col min="14338" max="14338" width="10.57421875" style="0" bestFit="1" customWidth="1"/>
    <col min="14339" max="14339" width="16.28125" style="0" bestFit="1" customWidth="1"/>
    <col min="14340" max="14340" width="16.28125" style="0" customWidth="1"/>
    <col min="14341" max="14341" width="11.57421875" style="0" bestFit="1" customWidth="1"/>
    <col min="14342" max="14342" width="15.140625" style="0" bestFit="1" customWidth="1"/>
    <col min="14343" max="14343" width="11.421875" style="0" bestFit="1" customWidth="1"/>
    <col min="14347" max="14347" width="19.00390625" style="0" bestFit="1" customWidth="1"/>
    <col min="14348" max="14348" width="7.28125" style="0" bestFit="1" customWidth="1"/>
    <col min="14349" max="14349" width="20.57421875" style="0" bestFit="1" customWidth="1"/>
    <col min="14593" max="14593" width="11.28125" style="0" bestFit="1" customWidth="1"/>
    <col min="14594" max="14594" width="10.57421875" style="0" bestFit="1" customWidth="1"/>
    <col min="14595" max="14595" width="16.28125" style="0" bestFit="1" customWidth="1"/>
    <col min="14596" max="14596" width="16.28125" style="0" customWidth="1"/>
    <col min="14597" max="14597" width="11.57421875" style="0" bestFit="1" customWidth="1"/>
    <col min="14598" max="14598" width="15.140625" style="0" bestFit="1" customWidth="1"/>
    <col min="14599" max="14599" width="11.421875" style="0" bestFit="1" customWidth="1"/>
    <col min="14603" max="14603" width="19.00390625" style="0" bestFit="1" customWidth="1"/>
    <col min="14604" max="14604" width="7.28125" style="0" bestFit="1" customWidth="1"/>
    <col min="14605" max="14605" width="20.57421875" style="0" bestFit="1" customWidth="1"/>
    <col min="14849" max="14849" width="11.28125" style="0" bestFit="1" customWidth="1"/>
    <col min="14850" max="14850" width="10.57421875" style="0" bestFit="1" customWidth="1"/>
    <col min="14851" max="14851" width="16.28125" style="0" bestFit="1" customWidth="1"/>
    <col min="14852" max="14852" width="16.28125" style="0" customWidth="1"/>
    <col min="14853" max="14853" width="11.57421875" style="0" bestFit="1" customWidth="1"/>
    <col min="14854" max="14854" width="15.140625" style="0" bestFit="1" customWidth="1"/>
    <col min="14855" max="14855" width="11.421875" style="0" bestFit="1" customWidth="1"/>
    <col min="14859" max="14859" width="19.00390625" style="0" bestFit="1" customWidth="1"/>
    <col min="14860" max="14860" width="7.28125" style="0" bestFit="1" customWidth="1"/>
    <col min="14861" max="14861" width="20.57421875" style="0" bestFit="1" customWidth="1"/>
    <col min="15105" max="15105" width="11.28125" style="0" bestFit="1" customWidth="1"/>
    <col min="15106" max="15106" width="10.57421875" style="0" bestFit="1" customWidth="1"/>
    <col min="15107" max="15107" width="16.28125" style="0" bestFit="1" customWidth="1"/>
    <col min="15108" max="15108" width="16.28125" style="0" customWidth="1"/>
    <col min="15109" max="15109" width="11.57421875" style="0" bestFit="1" customWidth="1"/>
    <col min="15110" max="15110" width="15.140625" style="0" bestFit="1" customWidth="1"/>
    <col min="15111" max="15111" width="11.421875" style="0" bestFit="1" customWidth="1"/>
    <col min="15115" max="15115" width="19.00390625" style="0" bestFit="1" customWidth="1"/>
    <col min="15116" max="15116" width="7.28125" style="0" bestFit="1" customWidth="1"/>
    <col min="15117" max="15117" width="20.57421875" style="0" bestFit="1" customWidth="1"/>
    <col min="15361" max="15361" width="11.28125" style="0" bestFit="1" customWidth="1"/>
    <col min="15362" max="15362" width="10.57421875" style="0" bestFit="1" customWidth="1"/>
    <col min="15363" max="15363" width="16.28125" style="0" bestFit="1" customWidth="1"/>
    <col min="15364" max="15364" width="16.28125" style="0" customWidth="1"/>
    <col min="15365" max="15365" width="11.57421875" style="0" bestFit="1" customWidth="1"/>
    <col min="15366" max="15366" width="15.140625" style="0" bestFit="1" customWidth="1"/>
    <col min="15367" max="15367" width="11.421875" style="0" bestFit="1" customWidth="1"/>
    <col min="15371" max="15371" width="19.00390625" style="0" bestFit="1" customWidth="1"/>
    <col min="15372" max="15372" width="7.28125" style="0" bestFit="1" customWidth="1"/>
    <col min="15373" max="15373" width="20.57421875" style="0" bestFit="1" customWidth="1"/>
    <col min="15617" max="15617" width="11.28125" style="0" bestFit="1" customWidth="1"/>
    <col min="15618" max="15618" width="10.57421875" style="0" bestFit="1" customWidth="1"/>
    <col min="15619" max="15619" width="16.28125" style="0" bestFit="1" customWidth="1"/>
    <col min="15620" max="15620" width="16.28125" style="0" customWidth="1"/>
    <col min="15621" max="15621" width="11.57421875" style="0" bestFit="1" customWidth="1"/>
    <col min="15622" max="15622" width="15.140625" style="0" bestFit="1" customWidth="1"/>
    <col min="15623" max="15623" width="11.421875" style="0" bestFit="1" customWidth="1"/>
    <col min="15627" max="15627" width="19.00390625" style="0" bestFit="1" customWidth="1"/>
    <col min="15628" max="15628" width="7.28125" style="0" bestFit="1" customWidth="1"/>
    <col min="15629" max="15629" width="20.57421875" style="0" bestFit="1" customWidth="1"/>
    <col min="15873" max="15873" width="11.28125" style="0" bestFit="1" customWidth="1"/>
    <col min="15874" max="15874" width="10.57421875" style="0" bestFit="1" customWidth="1"/>
    <col min="15875" max="15875" width="16.28125" style="0" bestFit="1" customWidth="1"/>
    <col min="15876" max="15876" width="16.28125" style="0" customWidth="1"/>
    <col min="15877" max="15877" width="11.57421875" style="0" bestFit="1" customWidth="1"/>
    <col min="15878" max="15878" width="15.140625" style="0" bestFit="1" customWidth="1"/>
    <col min="15879" max="15879" width="11.421875" style="0" bestFit="1" customWidth="1"/>
    <col min="15883" max="15883" width="19.00390625" style="0" bestFit="1" customWidth="1"/>
    <col min="15884" max="15884" width="7.28125" style="0" bestFit="1" customWidth="1"/>
    <col min="15885" max="15885" width="20.57421875" style="0" bestFit="1" customWidth="1"/>
    <col min="16129" max="16129" width="11.28125" style="0" bestFit="1" customWidth="1"/>
    <col min="16130" max="16130" width="10.57421875" style="0" bestFit="1" customWidth="1"/>
    <col min="16131" max="16131" width="16.28125" style="0" bestFit="1" customWidth="1"/>
    <col min="16132" max="16132" width="16.28125" style="0" customWidth="1"/>
    <col min="16133" max="16133" width="11.57421875" style="0" bestFit="1" customWidth="1"/>
    <col min="16134" max="16134" width="15.140625" style="0" bestFit="1" customWidth="1"/>
    <col min="16135" max="16135" width="11.421875" style="0" bestFit="1" customWidth="1"/>
    <col min="16139" max="16139" width="19.00390625" style="0" bestFit="1" customWidth="1"/>
    <col min="16140" max="16140" width="7.28125" style="0" bestFit="1" customWidth="1"/>
    <col min="16141" max="16141" width="20.57421875" style="0" bestFit="1" customWidth="1"/>
  </cols>
  <sheetData>
    <row r="1" spans="1:7" ht="19.5" thickBot="1" thickTop="1">
      <c r="A1" s="344" t="s">
        <v>722</v>
      </c>
      <c r="B1" s="345"/>
      <c r="C1" s="345"/>
      <c r="D1" s="345"/>
      <c r="E1" s="345"/>
      <c r="F1" s="345"/>
      <c r="G1" s="97"/>
    </row>
    <row r="2" spans="1:7" s="35" customFormat="1" ht="16.5" thickBot="1" thickTop="1">
      <c r="A2" s="33" t="s">
        <v>551</v>
      </c>
      <c r="B2" s="33" t="s">
        <v>551</v>
      </c>
      <c r="C2" s="33" t="s">
        <v>552</v>
      </c>
      <c r="D2" s="33" t="s">
        <v>723</v>
      </c>
      <c r="E2" s="34" t="s">
        <v>554</v>
      </c>
      <c r="F2" s="33" t="s">
        <v>555</v>
      </c>
      <c r="G2" s="33" t="s">
        <v>724</v>
      </c>
    </row>
    <row r="3" spans="1:7" ht="15.75" thickTop="1">
      <c r="A3" s="105" t="s">
        <v>250</v>
      </c>
      <c r="B3" s="106"/>
      <c r="C3" s="84" t="s">
        <v>560</v>
      </c>
      <c r="D3" s="84"/>
      <c r="E3" s="40">
        <v>43.3</v>
      </c>
      <c r="F3" s="41" t="s">
        <v>557</v>
      </c>
      <c r="G3" s="84"/>
    </row>
    <row r="4" spans="1:12" ht="15">
      <c r="A4" s="62" t="s">
        <v>251</v>
      </c>
      <c r="B4" s="49"/>
      <c r="C4" s="50" t="s">
        <v>567</v>
      </c>
      <c r="D4" s="50"/>
      <c r="E4" s="45">
        <v>32.8</v>
      </c>
      <c r="F4" s="51" t="s">
        <v>593</v>
      </c>
      <c r="G4" s="52"/>
      <c r="K4" s="31" t="s">
        <v>563</v>
      </c>
      <c r="L4" s="25"/>
    </row>
    <row r="5" spans="1:12" ht="15">
      <c r="A5" s="62" t="s">
        <v>252</v>
      </c>
      <c r="B5" s="49" t="s">
        <v>252</v>
      </c>
      <c r="C5" s="50" t="s">
        <v>725</v>
      </c>
      <c r="D5" s="50"/>
      <c r="E5" s="45">
        <v>148.8</v>
      </c>
      <c r="F5" s="51" t="s">
        <v>566</v>
      </c>
      <c r="G5" s="50"/>
      <c r="K5" s="31" t="s">
        <v>552</v>
      </c>
      <c r="L5" s="25" t="s">
        <v>524</v>
      </c>
    </row>
    <row r="6" spans="1:12" ht="15">
      <c r="A6" s="62" t="s">
        <v>726</v>
      </c>
      <c r="B6" s="49" t="s">
        <v>726</v>
      </c>
      <c r="C6" s="50" t="s">
        <v>727</v>
      </c>
      <c r="D6" s="50"/>
      <c r="E6" s="45">
        <v>12.4</v>
      </c>
      <c r="F6" s="51" t="s">
        <v>566</v>
      </c>
      <c r="G6" s="50"/>
      <c r="K6" s="24" t="s">
        <v>567</v>
      </c>
      <c r="L6" s="26">
        <v>36.699999999999996</v>
      </c>
    </row>
    <row r="7" spans="1:12" ht="15">
      <c r="A7" s="62" t="s">
        <v>253</v>
      </c>
      <c r="B7" s="49" t="s">
        <v>253</v>
      </c>
      <c r="C7" s="50" t="s">
        <v>630</v>
      </c>
      <c r="D7" s="50"/>
      <c r="E7" s="45">
        <v>1.8</v>
      </c>
      <c r="F7" s="51" t="s">
        <v>566</v>
      </c>
      <c r="G7" s="52"/>
      <c r="K7" s="27" t="s">
        <v>570</v>
      </c>
      <c r="L7" s="28">
        <v>76.5</v>
      </c>
    </row>
    <row r="8" spans="1:13" ht="15">
      <c r="A8" s="62" t="s">
        <v>254</v>
      </c>
      <c r="B8" s="49" t="s">
        <v>254</v>
      </c>
      <c r="C8" s="50" t="s">
        <v>728</v>
      </c>
      <c r="D8" s="50"/>
      <c r="E8" s="45">
        <v>16.4</v>
      </c>
      <c r="F8" s="51" t="s">
        <v>566</v>
      </c>
      <c r="G8" s="50"/>
      <c r="K8" s="27" t="s">
        <v>725</v>
      </c>
      <c r="L8" s="28">
        <v>148.8</v>
      </c>
      <c r="M8" t="s">
        <v>729</v>
      </c>
    </row>
    <row r="9" spans="1:12" ht="15">
      <c r="A9" s="62" t="s">
        <v>255</v>
      </c>
      <c r="B9" s="49" t="s">
        <v>255</v>
      </c>
      <c r="C9" s="50" t="s">
        <v>728</v>
      </c>
      <c r="D9" s="50"/>
      <c r="E9" s="45">
        <v>14</v>
      </c>
      <c r="F9" s="51" t="s">
        <v>566</v>
      </c>
      <c r="G9" s="50"/>
      <c r="K9" s="27" t="s">
        <v>727</v>
      </c>
      <c r="L9" s="28">
        <v>12.4</v>
      </c>
    </row>
    <row r="10" spans="1:12" ht="15">
      <c r="A10" s="62" t="s">
        <v>256</v>
      </c>
      <c r="B10" s="49"/>
      <c r="C10" s="50" t="s">
        <v>730</v>
      </c>
      <c r="D10" s="50"/>
      <c r="E10" s="45">
        <v>7.5</v>
      </c>
      <c r="F10" s="51" t="s">
        <v>593</v>
      </c>
      <c r="G10" s="52"/>
      <c r="K10" s="27" t="s">
        <v>560</v>
      </c>
      <c r="L10" s="28">
        <v>43.3</v>
      </c>
    </row>
    <row r="11" spans="1:13" ht="15">
      <c r="A11" s="62" t="s">
        <v>257</v>
      </c>
      <c r="B11" s="49" t="s">
        <v>257</v>
      </c>
      <c r="C11" s="50" t="s">
        <v>567</v>
      </c>
      <c r="D11" s="50"/>
      <c r="E11" s="45">
        <v>3.9</v>
      </c>
      <c r="F11" s="51" t="s">
        <v>593</v>
      </c>
      <c r="G11" s="50"/>
      <c r="K11" s="27" t="s">
        <v>630</v>
      </c>
      <c r="L11" s="28">
        <v>1.8</v>
      </c>
      <c r="M11" t="s">
        <v>729</v>
      </c>
    </row>
    <row r="12" spans="1:12" ht="15">
      <c r="A12" s="62" t="s">
        <v>258</v>
      </c>
      <c r="B12" s="49" t="s">
        <v>258</v>
      </c>
      <c r="C12" s="50" t="s">
        <v>570</v>
      </c>
      <c r="D12" s="61" t="s">
        <v>653</v>
      </c>
      <c r="E12" s="45">
        <v>28.9</v>
      </c>
      <c r="F12" s="51" t="s">
        <v>450</v>
      </c>
      <c r="G12" s="50"/>
      <c r="K12" s="27" t="s">
        <v>728</v>
      </c>
      <c r="L12" s="28">
        <v>30.4</v>
      </c>
    </row>
    <row r="13" spans="1:12" ht="15">
      <c r="A13" s="62" t="s">
        <v>259</v>
      </c>
      <c r="B13" s="49"/>
      <c r="C13" s="50" t="s">
        <v>570</v>
      </c>
      <c r="D13" s="61" t="s">
        <v>653</v>
      </c>
      <c r="E13" s="45">
        <v>19.3</v>
      </c>
      <c r="F13" s="51" t="s">
        <v>450</v>
      </c>
      <c r="G13" s="52"/>
      <c r="K13" s="27" t="s">
        <v>730</v>
      </c>
      <c r="L13" s="28">
        <v>7.5</v>
      </c>
    </row>
    <row r="14" spans="1:12" ht="15.75" thickBot="1">
      <c r="A14" s="107" t="s">
        <v>260</v>
      </c>
      <c r="B14" s="108"/>
      <c r="C14" s="70" t="s">
        <v>570</v>
      </c>
      <c r="D14" s="109" t="s">
        <v>653</v>
      </c>
      <c r="E14" s="71">
        <v>28.3</v>
      </c>
      <c r="F14" s="72" t="s">
        <v>450</v>
      </c>
      <c r="G14" s="70"/>
      <c r="K14" s="29" t="s">
        <v>507</v>
      </c>
      <c r="L14" s="30">
        <v>357.4</v>
      </c>
    </row>
    <row r="15" spans="1:7" ht="16.5" thickBot="1" thickTop="1">
      <c r="A15" s="73" t="s">
        <v>524</v>
      </c>
      <c r="B15" s="73"/>
      <c r="C15" s="74"/>
      <c r="D15" s="74"/>
      <c r="E15" s="94">
        <f>SUM(E3:E14)</f>
        <v>357.4</v>
      </c>
      <c r="F15" s="76"/>
      <c r="G15" s="76"/>
    </row>
    <row r="16" ht="15.75" thickTop="1"/>
  </sheetData>
  <sheetProtection algorithmName="SHA-512" hashValue="bIeh4BGDbP6Y8vaP4AEQb8Kp/rcuL+5+8s5KHKWnIPES+vRuS3978ybAwbxuvP6TvGHrDQxqVgQdBRB2rfAm1A==" saltValue="uTzuRUYht1PlvFd3xrgp2w==" spinCount="100000" sheet="1" objects="1" scenarios="1"/>
  <mergeCells count="1">
    <mergeCell ref="A1:F1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L55"/>
  <sheetViews>
    <sheetView workbookViewId="0" topLeftCell="A1">
      <selection activeCell="E3" sqref="E3"/>
    </sheetView>
  </sheetViews>
  <sheetFormatPr defaultColWidth="9.140625" defaultRowHeight="15"/>
  <cols>
    <col min="2" max="2" width="68.421875" style="0" bestFit="1" customWidth="1"/>
    <col min="3" max="3" width="13.00390625" style="0" customWidth="1"/>
    <col min="4" max="4" width="46.00390625" style="0" bestFit="1" customWidth="1"/>
    <col min="5" max="5" width="17.421875" style="0" customWidth="1"/>
    <col min="6" max="6" width="24.28125" style="0" customWidth="1"/>
    <col min="7" max="7" width="16.28125" style="0" hidden="1" customWidth="1"/>
    <col min="8" max="9" width="20.7109375" style="0" hidden="1" customWidth="1"/>
    <col min="11" max="11" width="71.421875" style="0" bestFit="1" customWidth="1"/>
    <col min="12" max="12" width="21.421875" style="0" customWidth="1"/>
  </cols>
  <sheetData>
    <row r="1" spans="1:10" ht="15">
      <c r="A1" s="266"/>
      <c r="B1" s="267" t="s">
        <v>1053</v>
      </c>
      <c r="C1" s="268"/>
      <c r="D1" s="269"/>
      <c r="E1" s="269"/>
      <c r="F1" s="270"/>
      <c r="G1" s="271"/>
      <c r="H1" s="270"/>
      <c r="I1" s="270"/>
      <c r="J1" s="269"/>
    </row>
    <row r="2" spans="1:12" ht="30">
      <c r="A2" s="272" t="s">
        <v>1267</v>
      </c>
      <c r="B2" s="272" t="s">
        <v>1268</v>
      </c>
      <c r="C2" s="272" t="s">
        <v>1398</v>
      </c>
      <c r="D2" s="272" t="s">
        <v>1269</v>
      </c>
      <c r="E2" s="272" t="s">
        <v>1270</v>
      </c>
      <c r="F2" s="272" t="s">
        <v>1054</v>
      </c>
      <c r="G2" s="273" t="s">
        <v>1271</v>
      </c>
      <c r="H2" s="274" t="s">
        <v>1056</v>
      </c>
      <c r="I2" s="275" t="s">
        <v>1057</v>
      </c>
      <c r="J2" s="269"/>
      <c r="K2" s="269"/>
      <c r="L2" s="269"/>
    </row>
    <row r="3" spans="1:12" ht="15">
      <c r="A3" s="276" t="s">
        <v>1272</v>
      </c>
      <c r="B3" s="276" t="s">
        <v>1273</v>
      </c>
      <c r="C3" s="277">
        <v>94.22</v>
      </c>
      <c r="D3" s="278" t="s">
        <v>1274</v>
      </c>
      <c r="E3" s="279" t="s">
        <v>1275</v>
      </c>
      <c r="F3" s="280" t="s">
        <v>1058</v>
      </c>
      <c r="G3" s="281">
        <f>C3</f>
        <v>94.22</v>
      </c>
      <c r="H3" s="282"/>
      <c r="I3" s="283">
        <f>H3*G3</f>
        <v>0</v>
      </c>
      <c r="J3" s="269"/>
      <c r="K3" s="13" t="s">
        <v>506</v>
      </c>
      <c r="L3" t="s">
        <v>523</v>
      </c>
    </row>
    <row r="4" spans="1:12" ht="15">
      <c r="A4" s="276" t="s">
        <v>1276</v>
      </c>
      <c r="B4" s="276" t="s">
        <v>1273</v>
      </c>
      <c r="C4" s="277">
        <v>147.2</v>
      </c>
      <c r="D4" s="278" t="s">
        <v>1277</v>
      </c>
      <c r="E4" s="279" t="s">
        <v>1275</v>
      </c>
      <c r="F4" s="280" t="s">
        <v>1058</v>
      </c>
      <c r="G4" s="281">
        <f aca="true" t="shared" si="0" ref="G4:G55">C4</f>
        <v>147.2</v>
      </c>
      <c r="H4" s="282"/>
      <c r="I4" s="283">
        <f aca="true" t="shared" si="1" ref="I4:I8">H4*G4</f>
        <v>0</v>
      </c>
      <c r="J4" s="269"/>
      <c r="K4" s="14" t="s">
        <v>1278</v>
      </c>
      <c r="L4" s="15">
        <v>8.2</v>
      </c>
    </row>
    <row r="5" spans="1:12" ht="15">
      <c r="A5" s="276" t="s">
        <v>1279</v>
      </c>
      <c r="B5" s="284" t="s">
        <v>1280</v>
      </c>
      <c r="C5" s="285">
        <v>44.46</v>
      </c>
      <c r="D5" s="286" t="s">
        <v>1277</v>
      </c>
      <c r="E5" s="279" t="s">
        <v>1281</v>
      </c>
      <c r="F5" s="280" t="s">
        <v>1058</v>
      </c>
      <c r="G5" s="281">
        <f t="shared" si="0"/>
        <v>44.46</v>
      </c>
      <c r="H5" s="282"/>
      <c r="I5" s="283">
        <f t="shared" si="1"/>
        <v>0</v>
      </c>
      <c r="J5" s="269"/>
      <c r="K5" s="14" t="s">
        <v>1282</v>
      </c>
      <c r="L5" s="15">
        <v>11.12</v>
      </c>
    </row>
    <row r="6" spans="1:12" ht="15">
      <c r="A6" s="276" t="s">
        <v>1283</v>
      </c>
      <c r="B6" s="284" t="s">
        <v>1284</v>
      </c>
      <c r="C6" s="285">
        <v>36.88</v>
      </c>
      <c r="D6" s="286" t="s">
        <v>1277</v>
      </c>
      <c r="E6" s="279" t="s">
        <v>1275</v>
      </c>
      <c r="F6" s="280" t="s">
        <v>1058</v>
      </c>
      <c r="G6" s="281">
        <f t="shared" si="0"/>
        <v>36.88</v>
      </c>
      <c r="H6" s="282"/>
      <c r="I6" s="283">
        <f t="shared" si="1"/>
        <v>0</v>
      </c>
      <c r="J6" s="269"/>
      <c r="K6" s="14" t="s">
        <v>567</v>
      </c>
      <c r="L6" s="15">
        <v>137.43</v>
      </c>
    </row>
    <row r="7" spans="1:12" ht="15">
      <c r="A7" s="276" t="s">
        <v>1285</v>
      </c>
      <c r="B7" s="284" t="s">
        <v>1286</v>
      </c>
      <c r="C7" s="285">
        <v>48.49</v>
      </c>
      <c r="D7" s="286" t="s">
        <v>1287</v>
      </c>
      <c r="E7" s="279" t="s">
        <v>1275</v>
      </c>
      <c r="F7" s="280" t="s">
        <v>1058</v>
      </c>
      <c r="G7" s="281">
        <f t="shared" si="0"/>
        <v>48.49</v>
      </c>
      <c r="H7" s="282"/>
      <c r="I7" s="283">
        <f t="shared" si="1"/>
        <v>0</v>
      </c>
      <c r="J7" s="269"/>
      <c r="K7" s="14" t="s">
        <v>1288</v>
      </c>
      <c r="L7" s="15">
        <v>10.87</v>
      </c>
    </row>
    <row r="8" spans="1:12" ht="15">
      <c r="A8" s="276" t="s">
        <v>1289</v>
      </c>
      <c r="B8" s="284" t="s">
        <v>1290</v>
      </c>
      <c r="C8" s="285">
        <v>47.29</v>
      </c>
      <c r="D8" s="286" t="s">
        <v>1287</v>
      </c>
      <c r="E8" s="279" t="s">
        <v>1275</v>
      </c>
      <c r="F8" s="280" t="s">
        <v>1058</v>
      </c>
      <c r="G8" s="281">
        <f t="shared" si="0"/>
        <v>47.29</v>
      </c>
      <c r="H8" s="282"/>
      <c r="I8" s="283">
        <f t="shared" si="1"/>
        <v>0</v>
      </c>
      <c r="J8" s="269"/>
      <c r="K8" s="14" t="s">
        <v>1291</v>
      </c>
      <c r="L8" s="15">
        <v>15.47</v>
      </c>
    </row>
    <row r="9" spans="1:12" ht="15">
      <c r="A9" s="276" t="s">
        <v>1292</v>
      </c>
      <c r="B9" s="284" t="s">
        <v>1293</v>
      </c>
      <c r="C9" s="285">
        <v>17.44</v>
      </c>
      <c r="D9" s="286" t="s">
        <v>1294</v>
      </c>
      <c r="E9" s="279" t="s">
        <v>1281</v>
      </c>
      <c r="F9" s="280" t="s">
        <v>1296</v>
      </c>
      <c r="G9" s="281">
        <v>0</v>
      </c>
      <c r="H9" s="287" t="s">
        <v>1296</v>
      </c>
      <c r="I9" s="280" t="s">
        <v>1296</v>
      </c>
      <c r="J9" s="269"/>
      <c r="K9" s="14" t="s">
        <v>1297</v>
      </c>
      <c r="L9" s="15">
        <v>14.13</v>
      </c>
    </row>
    <row r="10" spans="1:12" ht="15">
      <c r="A10" s="276" t="s">
        <v>1298</v>
      </c>
      <c r="B10" s="284" t="s">
        <v>1299</v>
      </c>
      <c r="C10" s="285">
        <v>5.45</v>
      </c>
      <c r="D10" s="286" t="s">
        <v>1300</v>
      </c>
      <c r="E10" s="279" t="s">
        <v>1281</v>
      </c>
      <c r="F10" s="280" t="s">
        <v>1296</v>
      </c>
      <c r="G10" s="281">
        <v>0</v>
      </c>
      <c r="H10" s="287" t="s">
        <v>1296</v>
      </c>
      <c r="I10" s="280" t="s">
        <v>1296</v>
      </c>
      <c r="J10" s="269"/>
      <c r="K10" s="14" t="s">
        <v>1301</v>
      </c>
      <c r="L10" s="15">
        <v>4.4</v>
      </c>
    </row>
    <row r="11" spans="1:12" ht="15">
      <c r="A11" s="276" t="s">
        <v>1302</v>
      </c>
      <c r="B11" s="284" t="s">
        <v>1297</v>
      </c>
      <c r="C11" s="285">
        <v>14.13</v>
      </c>
      <c r="D11" s="286" t="s">
        <v>1287</v>
      </c>
      <c r="E11" s="279" t="s">
        <v>1281</v>
      </c>
      <c r="F11" s="280" t="s">
        <v>1296</v>
      </c>
      <c r="G11" s="281">
        <v>0</v>
      </c>
      <c r="H11" s="287" t="s">
        <v>1296</v>
      </c>
      <c r="I11" s="280" t="s">
        <v>1296</v>
      </c>
      <c r="J11" s="269"/>
      <c r="K11" s="14" t="s">
        <v>1280</v>
      </c>
      <c r="L11" s="15">
        <v>44.46</v>
      </c>
    </row>
    <row r="12" spans="1:12" ht="15">
      <c r="A12" s="276" t="s">
        <v>1303</v>
      </c>
      <c r="B12" s="288" t="s">
        <v>1301</v>
      </c>
      <c r="C12" s="285">
        <v>4.4</v>
      </c>
      <c r="D12" s="286" t="s">
        <v>1304</v>
      </c>
      <c r="E12" s="279" t="s">
        <v>1281</v>
      </c>
      <c r="F12" s="280" t="s">
        <v>1296</v>
      </c>
      <c r="G12" s="281">
        <v>0</v>
      </c>
      <c r="H12" s="287" t="s">
        <v>1296</v>
      </c>
      <c r="I12" s="280" t="s">
        <v>1296</v>
      </c>
      <c r="J12" s="269"/>
      <c r="K12" s="14" t="s">
        <v>560</v>
      </c>
      <c r="L12" s="15">
        <v>92.66</v>
      </c>
    </row>
    <row r="13" spans="1:12" ht="15">
      <c r="A13" s="276" t="s">
        <v>1305</v>
      </c>
      <c r="B13" s="284" t="s">
        <v>1306</v>
      </c>
      <c r="C13" s="285">
        <v>62.41</v>
      </c>
      <c r="D13" s="286" t="s">
        <v>1307</v>
      </c>
      <c r="E13" s="279" t="s">
        <v>1275</v>
      </c>
      <c r="F13" s="280" t="s">
        <v>1058</v>
      </c>
      <c r="G13" s="281">
        <f t="shared" si="0"/>
        <v>62.41</v>
      </c>
      <c r="H13" s="282"/>
      <c r="I13" s="283">
        <f aca="true" t="shared" si="2" ref="I13:I40">H13*G13</f>
        <v>0</v>
      </c>
      <c r="J13" s="269"/>
      <c r="K13" s="14" t="s">
        <v>1308</v>
      </c>
      <c r="L13" s="15">
        <v>14.46</v>
      </c>
    </row>
    <row r="14" spans="1:12" ht="15">
      <c r="A14" s="276" t="s">
        <v>1309</v>
      </c>
      <c r="B14" s="284" t="s">
        <v>1310</v>
      </c>
      <c r="C14" s="285">
        <v>38.22</v>
      </c>
      <c r="D14" s="286" t="s">
        <v>1277</v>
      </c>
      <c r="E14" s="279" t="s">
        <v>1275</v>
      </c>
      <c r="F14" s="280" t="s">
        <v>1058</v>
      </c>
      <c r="G14" s="281">
        <f t="shared" si="0"/>
        <v>38.22</v>
      </c>
      <c r="H14" s="282"/>
      <c r="I14" s="283">
        <f t="shared" si="2"/>
        <v>0</v>
      </c>
      <c r="J14" s="269"/>
      <c r="K14" s="14" t="s">
        <v>1310</v>
      </c>
      <c r="L14" s="15">
        <v>38.22</v>
      </c>
    </row>
    <row r="15" spans="1:12" ht="15">
      <c r="A15" s="276" t="s">
        <v>1311</v>
      </c>
      <c r="B15" s="284" t="s">
        <v>1312</v>
      </c>
      <c r="C15" s="285">
        <v>32.76</v>
      </c>
      <c r="D15" s="286" t="s">
        <v>1313</v>
      </c>
      <c r="E15" s="279" t="s">
        <v>1275</v>
      </c>
      <c r="F15" s="280" t="s">
        <v>1058</v>
      </c>
      <c r="G15" s="281">
        <f t="shared" si="0"/>
        <v>32.76</v>
      </c>
      <c r="H15" s="282"/>
      <c r="I15" s="283">
        <f t="shared" si="2"/>
        <v>0</v>
      </c>
      <c r="J15" s="269"/>
      <c r="K15" s="14" t="s">
        <v>1314</v>
      </c>
      <c r="L15" s="15">
        <v>4.93</v>
      </c>
    </row>
    <row r="16" spans="1:12" ht="15">
      <c r="A16" s="276" t="s">
        <v>1315</v>
      </c>
      <c r="B16" s="284" t="s">
        <v>1316</v>
      </c>
      <c r="C16" s="285">
        <v>72.45</v>
      </c>
      <c r="D16" s="286" t="s">
        <v>1277</v>
      </c>
      <c r="E16" s="279" t="s">
        <v>1275</v>
      </c>
      <c r="F16" s="280" t="s">
        <v>1058</v>
      </c>
      <c r="G16" s="281">
        <f t="shared" si="0"/>
        <v>72.45</v>
      </c>
      <c r="H16" s="282"/>
      <c r="I16" s="283">
        <f t="shared" si="2"/>
        <v>0</v>
      </c>
      <c r="J16" s="269"/>
      <c r="K16" s="14" t="s">
        <v>1299</v>
      </c>
      <c r="L16" s="15">
        <v>5.45</v>
      </c>
    </row>
    <row r="17" spans="1:12" ht="15">
      <c r="A17" s="276" t="s">
        <v>1317</v>
      </c>
      <c r="B17" s="284" t="s">
        <v>1278</v>
      </c>
      <c r="C17" s="285">
        <v>4.13</v>
      </c>
      <c r="D17" s="286" t="s">
        <v>1287</v>
      </c>
      <c r="E17" s="279" t="s">
        <v>1275</v>
      </c>
      <c r="F17" s="280" t="s">
        <v>1058</v>
      </c>
      <c r="G17" s="281">
        <f t="shared" si="0"/>
        <v>4.13</v>
      </c>
      <c r="H17" s="282"/>
      <c r="I17" s="283">
        <f t="shared" si="2"/>
        <v>0</v>
      </c>
      <c r="J17" s="269"/>
      <c r="K17" s="14" t="s">
        <v>1318</v>
      </c>
      <c r="L17" s="15">
        <v>5.94</v>
      </c>
    </row>
    <row r="18" spans="1:12" ht="15">
      <c r="A18" s="276" t="s">
        <v>1319</v>
      </c>
      <c r="B18" s="284" t="s">
        <v>1320</v>
      </c>
      <c r="C18" s="285">
        <v>2.17</v>
      </c>
      <c r="D18" s="286" t="s">
        <v>1287</v>
      </c>
      <c r="E18" s="279" t="s">
        <v>1275</v>
      </c>
      <c r="F18" s="280" t="s">
        <v>1058</v>
      </c>
      <c r="G18" s="281">
        <f t="shared" si="0"/>
        <v>2.17</v>
      </c>
      <c r="H18" s="282"/>
      <c r="I18" s="283">
        <f t="shared" si="2"/>
        <v>0</v>
      </c>
      <c r="J18" s="269"/>
      <c r="K18" s="14" t="s">
        <v>1293</v>
      </c>
      <c r="L18" s="15">
        <v>17.44</v>
      </c>
    </row>
    <row r="19" spans="1:12" ht="15">
      <c r="A19" s="276" t="s">
        <v>1321</v>
      </c>
      <c r="B19" s="284" t="s">
        <v>1322</v>
      </c>
      <c r="C19" s="285">
        <v>10.5</v>
      </c>
      <c r="D19" s="286" t="s">
        <v>1287</v>
      </c>
      <c r="E19" s="279" t="s">
        <v>1275</v>
      </c>
      <c r="F19" s="280" t="s">
        <v>1058</v>
      </c>
      <c r="G19" s="281">
        <f t="shared" si="0"/>
        <v>10.5</v>
      </c>
      <c r="H19" s="282"/>
      <c r="I19" s="283">
        <f t="shared" si="2"/>
        <v>0</v>
      </c>
      <c r="J19" s="269"/>
      <c r="K19" s="14" t="s">
        <v>1323</v>
      </c>
      <c r="L19" s="15">
        <v>5.05</v>
      </c>
    </row>
    <row r="20" spans="1:12" ht="15">
      <c r="A20" s="276" t="s">
        <v>1324</v>
      </c>
      <c r="B20" s="284" t="s">
        <v>1325</v>
      </c>
      <c r="C20" s="285">
        <v>6.91</v>
      </c>
      <c r="D20" s="286" t="s">
        <v>1287</v>
      </c>
      <c r="E20" s="279" t="s">
        <v>1275</v>
      </c>
      <c r="F20" s="280" t="s">
        <v>1058</v>
      </c>
      <c r="G20" s="281">
        <f t="shared" si="0"/>
        <v>6.91</v>
      </c>
      <c r="H20" s="282"/>
      <c r="I20" s="283">
        <f t="shared" si="2"/>
        <v>0</v>
      </c>
      <c r="J20" s="269"/>
      <c r="K20" s="14" t="s">
        <v>1320</v>
      </c>
      <c r="L20" s="15">
        <v>4.34</v>
      </c>
    </row>
    <row r="21" spans="1:12" ht="15">
      <c r="A21" s="276" t="s">
        <v>1326</v>
      </c>
      <c r="B21" s="284" t="s">
        <v>1308</v>
      </c>
      <c r="C21" s="285">
        <v>14.46</v>
      </c>
      <c r="D21" s="286" t="s">
        <v>1287</v>
      </c>
      <c r="E21" s="279" t="s">
        <v>1275</v>
      </c>
      <c r="F21" s="280" t="s">
        <v>1058</v>
      </c>
      <c r="G21" s="281">
        <f t="shared" si="0"/>
        <v>14.46</v>
      </c>
      <c r="H21" s="282"/>
      <c r="I21" s="283">
        <f t="shared" si="2"/>
        <v>0</v>
      </c>
      <c r="J21" s="269"/>
      <c r="K21" s="14" t="s">
        <v>569</v>
      </c>
      <c r="L21" s="15">
        <v>9</v>
      </c>
    </row>
    <row r="22" spans="1:12" ht="15">
      <c r="A22" s="276" t="s">
        <v>1327</v>
      </c>
      <c r="B22" s="284" t="s">
        <v>560</v>
      </c>
      <c r="C22" s="285">
        <v>44.45</v>
      </c>
      <c r="D22" s="286" t="s">
        <v>1287</v>
      </c>
      <c r="E22" s="279" t="s">
        <v>1275</v>
      </c>
      <c r="F22" s="280" t="s">
        <v>1058</v>
      </c>
      <c r="G22" s="281">
        <f t="shared" si="0"/>
        <v>44.45</v>
      </c>
      <c r="H22" s="282"/>
      <c r="I22" s="283">
        <f t="shared" si="2"/>
        <v>0</v>
      </c>
      <c r="J22" s="269"/>
      <c r="K22" s="14" t="s">
        <v>1312</v>
      </c>
      <c r="L22" s="15">
        <v>32.76</v>
      </c>
    </row>
    <row r="23" spans="1:12" ht="15">
      <c r="A23" s="276" t="s">
        <v>1328</v>
      </c>
      <c r="B23" s="284" t="s">
        <v>567</v>
      </c>
      <c r="C23" s="285">
        <v>12.83</v>
      </c>
      <c r="D23" s="286" t="s">
        <v>1287</v>
      </c>
      <c r="E23" s="279" t="s">
        <v>1275</v>
      </c>
      <c r="F23" s="280" t="s">
        <v>1058</v>
      </c>
      <c r="G23" s="281">
        <f t="shared" si="0"/>
        <v>12.83</v>
      </c>
      <c r="H23" s="282"/>
      <c r="I23" s="283">
        <f t="shared" si="2"/>
        <v>0</v>
      </c>
      <c r="J23" s="269"/>
      <c r="K23" s="14" t="s">
        <v>1290</v>
      </c>
      <c r="L23" s="15">
        <v>47.29</v>
      </c>
    </row>
    <row r="24" spans="1:12" ht="15">
      <c r="A24" s="276" t="s">
        <v>1329</v>
      </c>
      <c r="B24" s="284" t="s">
        <v>567</v>
      </c>
      <c r="C24" s="285">
        <v>20.14</v>
      </c>
      <c r="D24" s="286" t="s">
        <v>1287</v>
      </c>
      <c r="E24" s="279" t="s">
        <v>1275</v>
      </c>
      <c r="F24" s="280" t="s">
        <v>1058</v>
      </c>
      <c r="G24" s="281">
        <f t="shared" si="0"/>
        <v>20.14</v>
      </c>
      <c r="H24" s="282"/>
      <c r="I24" s="283">
        <f t="shared" si="2"/>
        <v>0</v>
      </c>
      <c r="J24" s="269"/>
      <c r="K24" s="14" t="s">
        <v>1284</v>
      </c>
      <c r="L24" s="15">
        <v>36.88</v>
      </c>
    </row>
    <row r="25" spans="1:12" ht="15">
      <c r="A25" s="276" t="s">
        <v>1330</v>
      </c>
      <c r="B25" s="284" t="s">
        <v>567</v>
      </c>
      <c r="C25" s="285">
        <v>35.53</v>
      </c>
      <c r="D25" s="286" t="s">
        <v>1287</v>
      </c>
      <c r="E25" s="279" t="s">
        <v>1275</v>
      </c>
      <c r="F25" s="280" t="s">
        <v>1058</v>
      </c>
      <c r="G25" s="281">
        <f t="shared" si="0"/>
        <v>35.53</v>
      </c>
      <c r="H25" s="282"/>
      <c r="I25" s="283">
        <f t="shared" si="2"/>
        <v>0</v>
      </c>
      <c r="J25" s="269"/>
      <c r="K25" s="14" t="s">
        <v>1286</v>
      </c>
      <c r="L25" s="15">
        <v>48.49</v>
      </c>
    </row>
    <row r="26" spans="1:12" ht="15">
      <c r="A26" s="276" t="s">
        <v>1331</v>
      </c>
      <c r="B26" s="284" t="s">
        <v>569</v>
      </c>
      <c r="C26" s="285">
        <v>4.5</v>
      </c>
      <c r="D26" s="286" t="s">
        <v>1332</v>
      </c>
      <c r="E26" s="279" t="s">
        <v>1275</v>
      </c>
      <c r="F26" s="280" t="s">
        <v>1058</v>
      </c>
      <c r="G26" s="281">
        <f t="shared" si="0"/>
        <v>4.5</v>
      </c>
      <c r="H26" s="282"/>
      <c r="I26" s="283">
        <f t="shared" si="2"/>
        <v>0</v>
      </c>
      <c r="J26" s="269"/>
      <c r="K26" s="14" t="s">
        <v>1333</v>
      </c>
      <c r="L26" s="15">
        <v>73.66</v>
      </c>
    </row>
    <row r="27" spans="1:12" ht="15">
      <c r="A27" s="276" t="s">
        <v>1334</v>
      </c>
      <c r="B27" s="289" t="s">
        <v>1335</v>
      </c>
      <c r="C27" s="290">
        <v>9.71</v>
      </c>
      <c r="D27" s="286" t="s">
        <v>1336</v>
      </c>
      <c r="E27" s="279" t="s">
        <v>1275</v>
      </c>
      <c r="F27" s="280" t="s">
        <v>1058</v>
      </c>
      <c r="G27" s="281">
        <f t="shared" si="0"/>
        <v>9.71</v>
      </c>
      <c r="H27" s="282"/>
      <c r="I27" s="283">
        <f t="shared" si="2"/>
        <v>0</v>
      </c>
      <c r="J27" s="269"/>
      <c r="K27" s="14" t="s">
        <v>1337</v>
      </c>
      <c r="L27" s="15">
        <v>23.25</v>
      </c>
    </row>
    <row r="28" spans="1:12" ht="15">
      <c r="A28" s="276" t="s">
        <v>1338</v>
      </c>
      <c r="B28" s="284" t="s">
        <v>1339</v>
      </c>
      <c r="C28" s="290">
        <v>18.05</v>
      </c>
      <c r="D28" s="286" t="s">
        <v>1340</v>
      </c>
      <c r="E28" s="279" t="s">
        <v>1275</v>
      </c>
      <c r="F28" s="280" t="s">
        <v>1058</v>
      </c>
      <c r="G28" s="281">
        <f t="shared" si="0"/>
        <v>18.05</v>
      </c>
      <c r="H28" s="282"/>
      <c r="I28" s="283">
        <f t="shared" si="2"/>
        <v>0</v>
      </c>
      <c r="J28" s="269"/>
      <c r="K28" s="14" t="s">
        <v>1341</v>
      </c>
      <c r="L28" s="15">
        <v>26.83</v>
      </c>
    </row>
    <row r="29" spans="1:12" ht="15">
      <c r="A29" s="276" t="s">
        <v>1342</v>
      </c>
      <c r="B29" s="284" t="s">
        <v>1339</v>
      </c>
      <c r="C29" s="290">
        <v>11.43</v>
      </c>
      <c r="D29" s="286" t="s">
        <v>1343</v>
      </c>
      <c r="E29" s="279" t="s">
        <v>1275</v>
      </c>
      <c r="F29" s="280" t="s">
        <v>1058</v>
      </c>
      <c r="G29" s="281">
        <f t="shared" si="0"/>
        <v>11.43</v>
      </c>
      <c r="H29" s="282"/>
      <c r="I29" s="283">
        <f t="shared" si="2"/>
        <v>0</v>
      </c>
      <c r="J29" s="269"/>
      <c r="K29" s="14" t="s">
        <v>1344</v>
      </c>
      <c r="L29" s="15">
        <v>33.35</v>
      </c>
    </row>
    <row r="30" spans="1:12" ht="15">
      <c r="A30" s="276" t="s">
        <v>1345</v>
      </c>
      <c r="B30" s="284" t="s">
        <v>1323</v>
      </c>
      <c r="C30" s="290">
        <v>5.05</v>
      </c>
      <c r="D30" s="286" t="s">
        <v>1346</v>
      </c>
      <c r="E30" s="279" t="s">
        <v>1275</v>
      </c>
      <c r="F30" s="280" t="s">
        <v>1058</v>
      </c>
      <c r="G30" s="281">
        <f t="shared" si="0"/>
        <v>5.05</v>
      </c>
      <c r="H30" s="282"/>
      <c r="I30" s="283">
        <f t="shared" si="2"/>
        <v>0</v>
      </c>
      <c r="J30" s="269"/>
      <c r="K30" s="14" t="s">
        <v>1347</v>
      </c>
      <c r="L30" s="15">
        <v>70.55</v>
      </c>
    </row>
    <row r="31" spans="1:12" ht="15">
      <c r="A31" s="276" t="s">
        <v>1348</v>
      </c>
      <c r="B31" s="284" t="s">
        <v>1341</v>
      </c>
      <c r="C31" s="290">
        <v>26.83</v>
      </c>
      <c r="D31" s="286" t="s">
        <v>1349</v>
      </c>
      <c r="E31" s="279" t="s">
        <v>1275</v>
      </c>
      <c r="F31" s="280" t="s">
        <v>1058</v>
      </c>
      <c r="G31" s="281">
        <f t="shared" si="0"/>
        <v>26.83</v>
      </c>
      <c r="H31" s="282"/>
      <c r="I31" s="283">
        <f t="shared" si="2"/>
        <v>0</v>
      </c>
      <c r="J31" s="269"/>
      <c r="K31" s="14" t="s">
        <v>1350</v>
      </c>
      <c r="L31" s="15">
        <v>54.46</v>
      </c>
    </row>
    <row r="32" spans="1:12" ht="15">
      <c r="A32" s="276" t="s">
        <v>1351</v>
      </c>
      <c r="B32" s="284" t="s">
        <v>1352</v>
      </c>
      <c r="C32" s="290">
        <v>6.18</v>
      </c>
      <c r="D32" s="286" t="s">
        <v>1353</v>
      </c>
      <c r="E32" s="279" t="s">
        <v>1275</v>
      </c>
      <c r="F32" s="280" t="s">
        <v>1058</v>
      </c>
      <c r="G32" s="281">
        <f t="shared" si="0"/>
        <v>6.18</v>
      </c>
      <c r="H32" s="282"/>
      <c r="I32" s="283">
        <f t="shared" si="2"/>
        <v>0</v>
      </c>
      <c r="J32" s="269"/>
      <c r="K32" s="14" t="s">
        <v>1354</v>
      </c>
      <c r="L32" s="15">
        <v>44.120000000000005</v>
      </c>
    </row>
    <row r="33" spans="1:12" ht="15">
      <c r="A33" s="276" t="s">
        <v>1355</v>
      </c>
      <c r="B33" s="284" t="s">
        <v>1352</v>
      </c>
      <c r="C33" s="290">
        <v>30.09</v>
      </c>
      <c r="D33" s="286" t="s">
        <v>1356</v>
      </c>
      <c r="E33" s="279" t="s">
        <v>1275</v>
      </c>
      <c r="F33" s="280" t="s">
        <v>1058</v>
      </c>
      <c r="G33" s="281">
        <f t="shared" si="0"/>
        <v>30.09</v>
      </c>
      <c r="H33" s="282"/>
      <c r="I33" s="283">
        <f t="shared" si="2"/>
        <v>0</v>
      </c>
      <c r="J33" s="269"/>
      <c r="K33" s="14" t="s">
        <v>1339</v>
      </c>
      <c r="L33" s="15">
        <v>29.48</v>
      </c>
    </row>
    <row r="34" spans="1:12" ht="15">
      <c r="A34" s="276" t="s">
        <v>1357</v>
      </c>
      <c r="B34" s="284" t="s">
        <v>1354</v>
      </c>
      <c r="C34" s="290">
        <v>24.77</v>
      </c>
      <c r="D34" s="286" t="s">
        <v>1358</v>
      </c>
      <c r="E34" s="279" t="s">
        <v>1275</v>
      </c>
      <c r="F34" s="280" t="s">
        <v>1058</v>
      </c>
      <c r="G34" s="281">
        <f t="shared" si="0"/>
        <v>24.77</v>
      </c>
      <c r="H34" s="282"/>
      <c r="I34" s="283">
        <f t="shared" si="2"/>
        <v>0</v>
      </c>
      <c r="J34" s="269"/>
      <c r="K34" s="14" t="s">
        <v>1273</v>
      </c>
      <c r="L34" s="15">
        <v>241.42</v>
      </c>
    </row>
    <row r="35" spans="1:12" ht="15">
      <c r="A35" s="276" t="s">
        <v>1359</v>
      </c>
      <c r="B35" s="284" t="s">
        <v>1354</v>
      </c>
      <c r="C35" s="290">
        <v>19.35</v>
      </c>
      <c r="D35" s="286" t="s">
        <v>1360</v>
      </c>
      <c r="E35" s="279" t="s">
        <v>1275</v>
      </c>
      <c r="F35" s="280" t="s">
        <v>1058</v>
      </c>
      <c r="G35" s="281">
        <f t="shared" si="0"/>
        <v>19.35</v>
      </c>
      <c r="H35" s="282"/>
      <c r="I35" s="283">
        <f t="shared" si="2"/>
        <v>0</v>
      </c>
      <c r="J35" s="269"/>
      <c r="K35" s="14" t="s">
        <v>1335</v>
      </c>
      <c r="L35" s="15">
        <v>9.71</v>
      </c>
    </row>
    <row r="36" spans="1:12" ht="15">
      <c r="A36" s="276" t="s">
        <v>1361</v>
      </c>
      <c r="B36" s="284" t="s">
        <v>1318</v>
      </c>
      <c r="C36" s="290">
        <v>5.94</v>
      </c>
      <c r="D36" s="286" t="s">
        <v>1362</v>
      </c>
      <c r="E36" s="279" t="s">
        <v>1275</v>
      </c>
      <c r="F36" s="280" t="s">
        <v>1058</v>
      </c>
      <c r="G36" s="281">
        <f t="shared" si="0"/>
        <v>5.94</v>
      </c>
      <c r="H36" s="282"/>
      <c r="I36" s="283">
        <f t="shared" si="2"/>
        <v>0</v>
      </c>
      <c r="J36" s="269"/>
      <c r="K36" s="14" t="s">
        <v>1352</v>
      </c>
      <c r="L36" s="15">
        <v>36.269999999999996</v>
      </c>
    </row>
    <row r="37" spans="1:12" ht="28.5">
      <c r="A37" s="276" t="s">
        <v>1363</v>
      </c>
      <c r="B37" s="284" t="s">
        <v>1337</v>
      </c>
      <c r="C37" s="290">
        <v>8.69</v>
      </c>
      <c r="D37" s="286" t="s">
        <v>1364</v>
      </c>
      <c r="E37" s="279" t="s">
        <v>1275</v>
      </c>
      <c r="F37" s="280" t="s">
        <v>1058</v>
      </c>
      <c r="G37" s="281">
        <f t="shared" si="0"/>
        <v>8.69</v>
      </c>
      <c r="H37" s="282"/>
      <c r="I37" s="283">
        <f t="shared" si="2"/>
        <v>0</v>
      </c>
      <c r="J37" s="269"/>
      <c r="K37" s="14" t="s">
        <v>1316</v>
      </c>
      <c r="L37" s="15">
        <v>72.45</v>
      </c>
    </row>
    <row r="38" spans="1:12" ht="28.5">
      <c r="A38" s="276" t="s">
        <v>1365</v>
      </c>
      <c r="B38" s="284" t="s">
        <v>1337</v>
      </c>
      <c r="C38" s="290">
        <v>14.56</v>
      </c>
      <c r="D38" s="286" t="s">
        <v>1366</v>
      </c>
      <c r="E38" s="279" t="s">
        <v>1275</v>
      </c>
      <c r="F38" s="280" t="s">
        <v>1058</v>
      </c>
      <c r="G38" s="281">
        <f t="shared" si="0"/>
        <v>14.56</v>
      </c>
      <c r="H38" s="282"/>
      <c r="I38" s="283">
        <f t="shared" si="2"/>
        <v>0</v>
      </c>
      <c r="J38" s="269"/>
      <c r="K38" s="14" t="s">
        <v>1306</v>
      </c>
      <c r="L38" s="15">
        <v>62.41</v>
      </c>
    </row>
    <row r="39" spans="1:12" ht="15">
      <c r="A39" s="276" t="s">
        <v>1367</v>
      </c>
      <c r="B39" s="284" t="s">
        <v>1314</v>
      </c>
      <c r="C39" s="290">
        <v>4.93</v>
      </c>
      <c r="D39" s="286" t="s">
        <v>1368</v>
      </c>
      <c r="E39" s="279" t="s">
        <v>1275</v>
      </c>
      <c r="F39" s="280" t="s">
        <v>1058</v>
      </c>
      <c r="G39" s="281">
        <f t="shared" si="0"/>
        <v>4.93</v>
      </c>
      <c r="H39" s="282"/>
      <c r="I39" s="283">
        <f t="shared" si="2"/>
        <v>0</v>
      </c>
      <c r="J39" s="269"/>
      <c r="K39" s="14" t="s">
        <v>1322</v>
      </c>
      <c r="L39" s="15">
        <v>21.189999999999998</v>
      </c>
    </row>
    <row r="40" spans="1:12" ht="15">
      <c r="A40" s="276" t="s">
        <v>1369</v>
      </c>
      <c r="B40" s="284" t="s">
        <v>1291</v>
      </c>
      <c r="C40" s="290">
        <v>15.47</v>
      </c>
      <c r="D40" s="286" t="s">
        <v>1370</v>
      </c>
      <c r="E40" s="279" t="s">
        <v>1275</v>
      </c>
      <c r="F40" s="280" t="s">
        <v>1058</v>
      </c>
      <c r="G40" s="281">
        <f t="shared" si="0"/>
        <v>15.47</v>
      </c>
      <c r="H40" s="282"/>
      <c r="I40" s="283">
        <f t="shared" si="2"/>
        <v>0</v>
      </c>
      <c r="J40" s="269"/>
      <c r="K40" s="14" t="s">
        <v>1325</v>
      </c>
      <c r="L40" s="15">
        <v>14.01</v>
      </c>
    </row>
    <row r="41" spans="1:12" ht="15">
      <c r="A41" s="276" t="s">
        <v>1371</v>
      </c>
      <c r="B41" s="284" t="s">
        <v>1282</v>
      </c>
      <c r="C41" s="290">
        <v>11.12</v>
      </c>
      <c r="D41" s="286" t="s">
        <v>1372</v>
      </c>
      <c r="E41" s="279" t="s">
        <v>1295</v>
      </c>
      <c r="F41" s="280" t="s">
        <v>1296</v>
      </c>
      <c r="G41" s="281">
        <v>0</v>
      </c>
      <c r="H41" s="287" t="s">
        <v>1296</v>
      </c>
      <c r="I41" s="280" t="s">
        <v>1296</v>
      </c>
      <c r="J41" s="269"/>
      <c r="K41" s="14" t="s">
        <v>507</v>
      </c>
      <c r="L41" s="15">
        <v>1422.15</v>
      </c>
    </row>
    <row r="42" spans="1:12" ht="15">
      <c r="A42" s="276" t="s">
        <v>1373</v>
      </c>
      <c r="B42" s="284" t="s">
        <v>1288</v>
      </c>
      <c r="C42" s="290">
        <v>10.87</v>
      </c>
      <c r="D42" s="286" t="s">
        <v>1374</v>
      </c>
      <c r="E42" s="279" t="s">
        <v>1295</v>
      </c>
      <c r="F42" s="280" t="s">
        <v>1296</v>
      </c>
      <c r="G42" s="281">
        <v>0</v>
      </c>
      <c r="H42" s="287" t="s">
        <v>1296</v>
      </c>
      <c r="I42" s="280" t="s">
        <v>1296</v>
      </c>
      <c r="J42" s="269"/>
      <c r="K42" s="269"/>
      <c r="L42" s="269"/>
    </row>
    <row r="43" spans="1:12" ht="15">
      <c r="A43" s="276" t="s">
        <v>1375</v>
      </c>
      <c r="B43" s="284" t="s">
        <v>1350</v>
      </c>
      <c r="C43" s="290">
        <v>54.46</v>
      </c>
      <c r="D43" s="286" t="s">
        <v>1376</v>
      </c>
      <c r="E43" s="279" t="s">
        <v>1275</v>
      </c>
      <c r="F43" s="280" t="s">
        <v>1058</v>
      </c>
      <c r="G43" s="281">
        <f t="shared" si="0"/>
        <v>54.46</v>
      </c>
      <c r="H43" s="282"/>
      <c r="I43" s="283">
        <f aca="true" t="shared" si="3" ref="I43:I55">H43*G43</f>
        <v>0</v>
      </c>
      <c r="J43" s="269"/>
      <c r="K43" s="269"/>
      <c r="L43" s="269"/>
    </row>
    <row r="44" spans="1:12" ht="15">
      <c r="A44" s="276" t="s">
        <v>1377</v>
      </c>
      <c r="B44" s="284" t="s">
        <v>1347</v>
      </c>
      <c r="C44" s="290">
        <v>70.55</v>
      </c>
      <c r="D44" s="286" t="s">
        <v>1362</v>
      </c>
      <c r="E44" s="279" t="s">
        <v>1275</v>
      </c>
      <c r="F44" s="280" t="s">
        <v>1058</v>
      </c>
      <c r="G44" s="281">
        <f t="shared" si="0"/>
        <v>70.55</v>
      </c>
      <c r="H44" s="282"/>
      <c r="I44" s="283">
        <f t="shared" si="3"/>
        <v>0</v>
      </c>
      <c r="J44" s="269"/>
      <c r="K44" s="269"/>
      <c r="L44" s="269"/>
    </row>
    <row r="45" spans="1:12" ht="15">
      <c r="A45" s="276" t="s">
        <v>1378</v>
      </c>
      <c r="B45" s="284" t="s">
        <v>1344</v>
      </c>
      <c r="C45" s="290">
        <v>33.35</v>
      </c>
      <c r="D45" s="286" t="s">
        <v>1379</v>
      </c>
      <c r="E45" s="279" t="s">
        <v>1275</v>
      </c>
      <c r="F45" s="280" t="s">
        <v>1058</v>
      </c>
      <c r="G45" s="281">
        <f t="shared" si="0"/>
        <v>33.35</v>
      </c>
      <c r="H45" s="282"/>
      <c r="I45" s="283">
        <f t="shared" si="3"/>
        <v>0</v>
      </c>
      <c r="J45" s="269"/>
      <c r="K45" s="269"/>
      <c r="L45" s="269"/>
    </row>
    <row r="46" spans="1:12" ht="15">
      <c r="A46" s="276" t="s">
        <v>1380</v>
      </c>
      <c r="B46" s="284" t="s">
        <v>1333</v>
      </c>
      <c r="C46" s="290">
        <v>73.66</v>
      </c>
      <c r="D46" s="286" t="s">
        <v>1381</v>
      </c>
      <c r="E46" s="279" t="s">
        <v>1275</v>
      </c>
      <c r="F46" s="280" t="s">
        <v>1058</v>
      </c>
      <c r="G46" s="281">
        <f t="shared" si="0"/>
        <v>73.66</v>
      </c>
      <c r="H46" s="282"/>
      <c r="I46" s="283">
        <f t="shared" si="3"/>
        <v>0</v>
      </c>
      <c r="J46" s="269"/>
      <c r="K46" s="269"/>
      <c r="L46" s="269"/>
    </row>
    <row r="47" spans="1:12" ht="15">
      <c r="A47" s="276" t="s">
        <v>1382</v>
      </c>
      <c r="B47" s="284" t="s">
        <v>1278</v>
      </c>
      <c r="C47" s="290">
        <v>4.07</v>
      </c>
      <c r="D47" s="286" t="s">
        <v>1362</v>
      </c>
      <c r="E47" s="279" t="s">
        <v>1275</v>
      </c>
      <c r="F47" s="280" t="s">
        <v>1058</v>
      </c>
      <c r="G47" s="281">
        <f t="shared" si="0"/>
        <v>4.07</v>
      </c>
      <c r="H47" s="282"/>
      <c r="I47" s="283">
        <f t="shared" si="3"/>
        <v>0</v>
      </c>
      <c r="J47" s="269"/>
      <c r="K47" s="269"/>
      <c r="L47" s="269"/>
    </row>
    <row r="48" spans="1:12" ht="15">
      <c r="A48" s="276" t="s">
        <v>1383</v>
      </c>
      <c r="B48" s="284" t="s">
        <v>1320</v>
      </c>
      <c r="C48" s="290">
        <v>2.17</v>
      </c>
      <c r="D48" s="286" t="s">
        <v>1384</v>
      </c>
      <c r="E48" s="279" t="s">
        <v>1275</v>
      </c>
      <c r="F48" s="280" t="s">
        <v>1058</v>
      </c>
      <c r="G48" s="281">
        <f t="shared" si="0"/>
        <v>2.17</v>
      </c>
      <c r="H48" s="282"/>
      <c r="I48" s="283">
        <f t="shared" si="3"/>
        <v>0</v>
      </c>
      <c r="J48" s="269"/>
      <c r="K48" s="269"/>
      <c r="L48" s="269"/>
    </row>
    <row r="49" spans="1:12" ht="15">
      <c r="A49" s="276" t="s">
        <v>1385</v>
      </c>
      <c r="B49" s="284" t="s">
        <v>1322</v>
      </c>
      <c r="C49" s="290">
        <v>10.69</v>
      </c>
      <c r="D49" s="286" t="s">
        <v>1386</v>
      </c>
      <c r="E49" s="279" t="s">
        <v>1275</v>
      </c>
      <c r="F49" s="280" t="s">
        <v>1058</v>
      </c>
      <c r="G49" s="281">
        <f t="shared" si="0"/>
        <v>10.69</v>
      </c>
      <c r="H49" s="282"/>
      <c r="I49" s="283">
        <f t="shared" si="3"/>
        <v>0</v>
      </c>
      <c r="J49" s="269"/>
      <c r="K49" s="269"/>
      <c r="L49" s="269"/>
    </row>
    <row r="50" spans="1:12" ht="15">
      <c r="A50" s="276" t="s">
        <v>1387</v>
      </c>
      <c r="B50" s="284" t="s">
        <v>1325</v>
      </c>
      <c r="C50" s="290">
        <v>7.1</v>
      </c>
      <c r="D50" s="286" t="s">
        <v>1388</v>
      </c>
      <c r="E50" s="279" t="s">
        <v>1275</v>
      </c>
      <c r="F50" s="280" t="s">
        <v>1058</v>
      </c>
      <c r="G50" s="281">
        <f t="shared" si="0"/>
        <v>7.1</v>
      </c>
      <c r="H50" s="282"/>
      <c r="I50" s="283">
        <f t="shared" si="3"/>
        <v>0</v>
      </c>
      <c r="J50" s="269"/>
      <c r="K50" s="269"/>
      <c r="L50" s="269"/>
    </row>
    <row r="51" spans="1:12" ht="15">
      <c r="A51" s="276" t="s">
        <v>1389</v>
      </c>
      <c r="B51" s="288" t="s">
        <v>567</v>
      </c>
      <c r="C51" s="290">
        <v>12.83</v>
      </c>
      <c r="D51" s="286" t="s">
        <v>1390</v>
      </c>
      <c r="E51" s="279" t="s">
        <v>1275</v>
      </c>
      <c r="F51" s="280" t="s">
        <v>1058</v>
      </c>
      <c r="G51" s="281">
        <f t="shared" si="0"/>
        <v>12.83</v>
      </c>
      <c r="H51" s="282"/>
      <c r="I51" s="283">
        <f t="shared" si="3"/>
        <v>0</v>
      </c>
      <c r="J51" s="269"/>
      <c r="K51" s="269"/>
      <c r="L51" s="269"/>
    </row>
    <row r="52" spans="1:12" ht="15">
      <c r="A52" s="276" t="s">
        <v>1391</v>
      </c>
      <c r="B52" s="288" t="s">
        <v>567</v>
      </c>
      <c r="C52" s="290">
        <v>26.22</v>
      </c>
      <c r="D52" s="286" t="s">
        <v>1392</v>
      </c>
      <c r="E52" s="279" t="s">
        <v>1275</v>
      </c>
      <c r="F52" s="280" t="s">
        <v>1058</v>
      </c>
      <c r="G52" s="281">
        <f t="shared" si="0"/>
        <v>26.22</v>
      </c>
      <c r="H52" s="282"/>
      <c r="I52" s="283">
        <f t="shared" si="3"/>
        <v>0</v>
      </c>
      <c r="J52" s="269"/>
      <c r="K52" s="269"/>
      <c r="L52" s="269"/>
    </row>
    <row r="53" spans="1:12" ht="15">
      <c r="A53" s="276" t="s">
        <v>1393</v>
      </c>
      <c r="B53" s="288" t="s">
        <v>567</v>
      </c>
      <c r="C53" s="290">
        <v>29.88</v>
      </c>
      <c r="D53" s="286" t="s">
        <v>1394</v>
      </c>
      <c r="E53" s="279" t="s">
        <v>1275</v>
      </c>
      <c r="F53" s="280" t="s">
        <v>1058</v>
      </c>
      <c r="G53" s="281">
        <f t="shared" si="0"/>
        <v>29.88</v>
      </c>
      <c r="H53" s="282"/>
      <c r="I53" s="283">
        <f t="shared" si="3"/>
        <v>0</v>
      </c>
      <c r="J53" s="269"/>
      <c r="K53" s="269"/>
      <c r="L53" s="269"/>
    </row>
    <row r="54" spans="1:12" ht="15">
      <c r="A54" s="276" t="s">
        <v>1395</v>
      </c>
      <c r="B54" s="288" t="s">
        <v>560</v>
      </c>
      <c r="C54" s="290">
        <v>48.21</v>
      </c>
      <c r="D54" s="286" t="s">
        <v>1396</v>
      </c>
      <c r="E54" s="279" t="s">
        <v>1275</v>
      </c>
      <c r="F54" s="280" t="s">
        <v>1058</v>
      </c>
      <c r="G54" s="281">
        <f t="shared" si="0"/>
        <v>48.21</v>
      </c>
      <c r="H54" s="282"/>
      <c r="I54" s="283">
        <f t="shared" si="3"/>
        <v>0</v>
      </c>
      <c r="J54" s="269"/>
      <c r="K54" s="269"/>
      <c r="L54" s="269"/>
    </row>
    <row r="55" spans="1:12" ht="15">
      <c r="A55" s="276" t="s">
        <v>1397</v>
      </c>
      <c r="B55" s="288" t="s">
        <v>569</v>
      </c>
      <c r="C55" s="290">
        <v>4.5</v>
      </c>
      <c r="D55" s="286"/>
      <c r="E55" s="279" t="s">
        <v>1275</v>
      </c>
      <c r="F55" s="280" t="s">
        <v>1058</v>
      </c>
      <c r="G55" s="281">
        <f t="shared" si="0"/>
        <v>4.5</v>
      </c>
      <c r="H55" s="282"/>
      <c r="I55" s="283">
        <f t="shared" si="3"/>
        <v>0</v>
      </c>
      <c r="J55" s="269"/>
      <c r="K55" s="269"/>
      <c r="L55" s="269"/>
    </row>
  </sheetData>
  <sheetProtection algorithmName="SHA-512" hashValue="QCw1IANHFKpNNvBjeHS+KeMvwAh/RyYdnJeZuIGLM2g7t+Vl1bxolW8r02wPZVvJIM0P8+CQOfJiATDkzHuBXA==" saltValue="4SgXocgSO8JZoaxsQZgGhw==" spinCount="100000" sheet="1" objects="1" scenarios="1"/>
  <printOptions/>
  <pageMargins left="0.7" right="0.7" top="0.787401575" bottom="0.787401575" header="0.3" footer="0.3"/>
  <pageSetup fitToHeight="0" fitToWidth="1" horizontalDpi="600" verticalDpi="600" orientation="portrait" paperSize="9" scale="3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I154"/>
  <sheetViews>
    <sheetView workbookViewId="0" topLeftCell="A1">
      <selection activeCell="E28" sqref="E28"/>
    </sheetView>
  </sheetViews>
  <sheetFormatPr defaultColWidth="8.8515625" defaultRowHeight="15"/>
  <cols>
    <col min="1" max="1" width="10.28125" style="254" customWidth="1"/>
    <col min="2" max="2" width="31.140625" style="3" customWidth="1"/>
    <col min="3" max="3" width="12.8515625" style="3" customWidth="1"/>
    <col min="4" max="4" width="35.140625" style="3" customWidth="1"/>
    <col min="5" max="5" width="14.140625" style="3" customWidth="1"/>
    <col min="6" max="6" width="8.8515625" style="3" customWidth="1"/>
    <col min="7" max="7" width="21.57421875" style="3" customWidth="1"/>
    <col min="8" max="8" width="15.421875" style="3" bestFit="1" customWidth="1"/>
    <col min="9" max="16384" width="8.8515625" style="3" customWidth="1"/>
  </cols>
  <sheetData>
    <row r="1" spans="1:4" ht="14.1" customHeight="1">
      <c r="A1" s="348" t="s">
        <v>1073</v>
      </c>
      <c r="B1" s="349"/>
      <c r="C1" s="349"/>
      <c r="D1" s="349"/>
    </row>
    <row r="2" spans="1:5" ht="30">
      <c r="A2" s="202" t="s">
        <v>820</v>
      </c>
      <c r="B2" s="203" t="s">
        <v>1074</v>
      </c>
      <c r="C2" s="204" t="s">
        <v>1075</v>
      </c>
      <c r="D2" s="203" t="s">
        <v>1076</v>
      </c>
      <c r="E2" s="8" t="s">
        <v>1430</v>
      </c>
    </row>
    <row r="3" spans="1:4" ht="15.75" thickBot="1">
      <c r="A3" s="346" t="s">
        <v>1077</v>
      </c>
      <c r="B3" s="347"/>
      <c r="C3" s="347"/>
      <c r="D3" s="347"/>
    </row>
    <row r="4" spans="1:5" ht="15.75" thickBot="1">
      <c r="A4" s="205"/>
      <c r="B4" s="206" t="s">
        <v>1078</v>
      </c>
      <c r="C4" s="207">
        <v>1438.5</v>
      </c>
      <c r="D4" s="208" t="s">
        <v>1079</v>
      </c>
      <c r="E4" s="208" t="s">
        <v>1432</v>
      </c>
    </row>
    <row r="5" spans="1:4" ht="15">
      <c r="A5" s="209"/>
      <c r="B5" s="210"/>
      <c r="C5" s="211">
        <f>C4</f>
        <v>1438.5</v>
      </c>
      <c r="D5" s="210"/>
    </row>
    <row r="6" spans="1:4" ht="15.75" thickBot="1">
      <c r="A6" s="346" t="s">
        <v>1080</v>
      </c>
      <c r="B6" s="347"/>
      <c r="C6" s="347"/>
      <c r="D6" s="347"/>
    </row>
    <row r="7" spans="1:5" ht="15.75" thickTop="1">
      <c r="A7" s="212" t="s">
        <v>1081</v>
      </c>
      <c r="B7" s="213" t="s">
        <v>1082</v>
      </c>
      <c r="C7" s="214">
        <v>240.28</v>
      </c>
      <c r="D7" s="215" t="s">
        <v>1083</v>
      </c>
      <c r="E7" s="215" t="s">
        <v>1431</v>
      </c>
    </row>
    <row r="8" spans="1:5" ht="15">
      <c r="A8" s="216" t="s">
        <v>1084</v>
      </c>
      <c r="B8" s="217" t="s">
        <v>1085</v>
      </c>
      <c r="C8" s="218">
        <v>21.75</v>
      </c>
      <c r="D8" s="219"/>
      <c r="E8" s="219" t="s">
        <v>1086</v>
      </c>
    </row>
    <row r="9" spans="1:5" ht="15.75" thickBot="1">
      <c r="A9" s="220" t="s">
        <v>1084</v>
      </c>
      <c r="B9" s="221" t="s">
        <v>1087</v>
      </c>
      <c r="C9" s="222">
        <v>44.33</v>
      </c>
      <c r="D9" s="223" t="s">
        <v>1083</v>
      </c>
      <c r="E9" s="223" t="s">
        <v>1431</v>
      </c>
    </row>
    <row r="10" spans="1:4" ht="15.75" thickTop="1">
      <c r="A10" s="224"/>
      <c r="B10" s="225"/>
      <c r="C10" s="226">
        <f>C9+C8+C7</f>
        <v>306.36</v>
      </c>
      <c r="D10" s="210"/>
    </row>
    <row r="11" spans="1:4" ht="15.75" thickBot="1">
      <c r="A11" s="209"/>
      <c r="B11" s="210"/>
      <c r="C11" s="210"/>
      <c r="D11" s="210"/>
    </row>
    <row r="12" spans="1:4" ht="15.75" thickBot="1">
      <c r="A12" s="350" t="s">
        <v>1088</v>
      </c>
      <c r="B12" s="351"/>
      <c r="C12" s="351"/>
      <c r="D12" s="352"/>
    </row>
    <row r="13" spans="1:5" ht="15.75" thickBot="1">
      <c r="A13" s="211" t="s">
        <v>1256</v>
      </c>
      <c r="B13" s="211" t="s">
        <v>1253</v>
      </c>
      <c r="C13" s="211" t="s">
        <v>1254</v>
      </c>
      <c r="D13" s="211" t="s">
        <v>1255</v>
      </c>
      <c r="E13" s="7" t="s">
        <v>765</v>
      </c>
    </row>
    <row r="14" spans="1:5" ht="15.75" thickTop="1">
      <c r="A14" s="227" t="s">
        <v>1089</v>
      </c>
      <c r="B14" s="228" t="s">
        <v>1090</v>
      </c>
      <c r="C14" s="229">
        <v>26.03</v>
      </c>
      <c r="D14" s="230" t="s">
        <v>1091</v>
      </c>
      <c r="E14" s="215" t="s">
        <v>1086</v>
      </c>
    </row>
    <row r="15" spans="1:9" ht="15">
      <c r="A15" s="231" t="s">
        <v>1092</v>
      </c>
      <c r="B15" s="232" t="s">
        <v>1093</v>
      </c>
      <c r="C15" s="233">
        <v>16.26</v>
      </c>
      <c r="D15" s="230" t="s">
        <v>1091</v>
      </c>
      <c r="E15" s="230" t="s">
        <v>1086</v>
      </c>
      <c r="G15" s="13" t="s">
        <v>506</v>
      </c>
      <c r="H15" t="s">
        <v>1257</v>
      </c>
      <c r="I15"/>
    </row>
    <row r="16" spans="1:9" ht="15">
      <c r="A16" s="234" t="s">
        <v>1094</v>
      </c>
      <c r="B16" s="235" t="s">
        <v>1095</v>
      </c>
      <c r="C16" s="2">
        <v>17.92</v>
      </c>
      <c r="D16" s="230" t="s">
        <v>1091</v>
      </c>
      <c r="E16" s="230" t="s">
        <v>1086</v>
      </c>
      <c r="G16" s="14" t="s">
        <v>1106</v>
      </c>
      <c r="H16" s="15">
        <v>19.06</v>
      </c>
      <c r="I16"/>
    </row>
    <row r="17" spans="1:9" ht="15">
      <c r="A17" s="234" t="s">
        <v>1096</v>
      </c>
      <c r="B17" s="235" t="s">
        <v>569</v>
      </c>
      <c r="C17" s="2">
        <v>4.14</v>
      </c>
      <c r="D17" s="219"/>
      <c r="E17" s="219" t="s">
        <v>1086</v>
      </c>
      <c r="G17" s="14" t="s">
        <v>739</v>
      </c>
      <c r="H17" s="15">
        <v>9.18</v>
      </c>
      <c r="I17"/>
    </row>
    <row r="18" spans="1:9" ht="15">
      <c r="A18" s="234" t="s">
        <v>1097</v>
      </c>
      <c r="B18" s="235" t="s">
        <v>1098</v>
      </c>
      <c r="C18" s="2">
        <v>24.44</v>
      </c>
      <c r="D18" s="219" t="s">
        <v>1099</v>
      </c>
      <c r="E18" s="219" t="s">
        <v>1086</v>
      </c>
      <c r="G18" s="14" t="s">
        <v>1120</v>
      </c>
      <c r="H18" s="15">
        <v>9.57</v>
      </c>
      <c r="I18"/>
    </row>
    <row r="19" spans="1:9" ht="15">
      <c r="A19" s="234" t="s">
        <v>1100</v>
      </c>
      <c r="B19" s="235" t="s">
        <v>1101</v>
      </c>
      <c r="C19" s="2">
        <v>30.79</v>
      </c>
      <c r="D19" s="219" t="s">
        <v>1099</v>
      </c>
      <c r="E19" s="219" t="s">
        <v>1086</v>
      </c>
      <c r="G19" s="14" t="s">
        <v>1093</v>
      </c>
      <c r="H19" s="15">
        <v>16.26</v>
      </c>
      <c r="I19"/>
    </row>
    <row r="20" spans="1:9" ht="15">
      <c r="A20" s="234" t="s">
        <v>1102</v>
      </c>
      <c r="B20" s="235" t="s">
        <v>1103</v>
      </c>
      <c r="C20" s="2">
        <v>4.81</v>
      </c>
      <c r="D20" s="219" t="s">
        <v>1099</v>
      </c>
      <c r="E20" s="219" t="s">
        <v>1086</v>
      </c>
      <c r="G20" s="14" t="s">
        <v>1095</v>
      </c>
      <c r="H20" s="15">
        <v>17.92</v>
      </c>
      <c r="I20"/>
    </row>
    <row r="21" spans="1:9" ht="15">
      <c r="A21" s="234" t="s">
        <v>1104</v>
      </c>
      <c r="B21" s="235" t="s">
        <v>765</v>
      </c>
      <c r="C21" s="2">
        <v>7.15</v>
      </c>
      <c r="D21" s="219" t="s">
        <v>1091</v>
      </c>
      <c r="E21" s="219" t="s">
        <v>1086</v>
      </c>
      <c r="G21" s="14" t="s">
        <v>764</v>
      </c>
      <c r="H21" s="15">
        <v>6.14</v>
      </c>
      <c r="I21"/>
    </row>
    <row r="22" spans="1:9" ht="15">
      <c r="A22" s="234" t="s">
        <v>1105</v>
      </c>
      <c r="B22" s="235" t="s">
        <v>1106</v>
      </c>
      <c r="C22" s="2">
        <v>19.06</v>
      </c>
      <c r="D22" s="219" t="s">
        <v>1091</v>
      </c>
      <c r="E22" s="219" t="s">
        <v>1086</v>
      </c>
      <c r="G22" s="14" t="s">
        <v>1109</v>
      </c>
      <c r="H22" s="15">
        <v>31.63</v>
      </c>
      <c r="I22"/>
    </row>
    <row r="23" spans="1:9" ht="15">
      <c r="A23" s="234" t="s">
        <v>1107</v>
      </c>
      <c r="B23" s="235" t="s">
        <v>739</v>
      </c>
      <c r="C23" s="2">
        <v>9.18</v>
      </c>
      <c r="D23" s="219" t="s">
        <v>1091</v>
      </c>
      <c r="E23" s="219" t="s">
        <v>1086</v>
      </c>
      <c r="G23" s="14" t="s">
        <v>1115</v>
      </c>
      <c r="H23" s="15">
        <v>570.34</v>
      </c>
      <c r="I23"/>
    </row>
    <row r="24" spans="1:9" ht="15">
      <c r="A24" s="234" t="s">
        <v>1108</v>
      </c>
      <c r="B24" s="235" t="s">
        <v>1109</v>
      </c>
      <c r="C24" s="2">
        <v>19.18</v>
      </c>
      <c r="D24" s="219" t="s">
        <v>1091</v>
      </c>
      <c r="E24" s="219" t="s">
        <v>1086</v>
      </c>
      <c r="G24" s="14" t="s">
        <v>765</v>
      </c>
      <c r="H24" s="15">
        <v>7.15</v>
      </c>
      <c r="I24"/>
    </row>
    <row r="25" spans="1:9" ht="15">
      <c r="A25" s="234" t="s">
        <v>1110</v>
      </c>
      <c r="B25" s="235" t="s">
        <v>764</v>
      </c>
      <c r="C25" s="2">
        <v>6.14</v>
      </c>
      <c r="D25" s="219" t="s">
        <v>1091</v>
      </c>
      <c r="E25" s="219" t="s">
        <v>1086</v>
      </c>
      <c r="G25" s="14" t="s">
        <v>1117</v>
      </c>
      <c r="H25" s="15">
        <v>16.38</v>
      </c>
      <c r="I25"/>
    </row>
    <row r="26" spans="1:9" ht="15">
      <c r="A26" s="234" t="s">
        <v>1111</v>
      </c>
      <c r="B26" s="236" t="s">
        <v>1112</v>
      </c>
      <c r="C26" s="237">
        <v>4.85</v>
      </c>
      <c r="D26" s="219" t="s">
        <v>1099</v>
      </c>
      <c r="E26" s="219" t="s">
        <v>1086</v>
      </c>
      <c r="G26" s="14" t="s">
        <v>1090</v>
      </c>
      <c r="H26" s="15">
        <v>26.03</v>
      </c>
      <c r="I26"/>
    </row>
    <row r="27" spans="1:9" ht="15">
      <c r="A27" s="234" t="s">
        <v>1113</v>
      </c>
      <c r="B27" s="235" t="s">
        <v>1109</v>
      </c>
      <c r="C27" s="237">
        <v>12.45</v>
      </c>
      <c r="D27" s="219" t="s">
        <v>1091</v>
      </c>
      <c r="E27" s="219" t="s">
        <v>1086</v>
      </c>
      <c r="G27" s="14" t="s">
        <v>569</v>
      </c>
      <c r="H27" s="15">
        <v>4.14</v>
      </c>
      <c r="I27"/>
    </row>
    <row r="28" spans="1:9" ht="30">
      <c r="A28" s="234" t="s">
        <v>1114</v>
      </c>
      <c r="B28" s="217" t="s">
        <v>1115</v>
      </c>
      <c r="C28" s="2">
        <v>570.34</v>
      </c>
      <c r="D28" s="219" t="s">
        <v>1083</v>
      </c>
      <c r="E28" s="330" t="s">
        <v>1433</v>
      </c>
      <c r="G28" s="14" t="s">
        <v>1103</v>
      </c>
      <c r="H28" s="15">
        <v>4.81</v>
      </c>
      <c r="I28"/>
    </row>
    <row r="29" spans="1:9" ht="15">
      <c r="A29" s="234" t="s">
        <v>1116</v>
      </c>
      <c r="B29" s="236" t="s">
        <v>1117</v>
      </c>
      <c r="C29" s="237">
        <v>16.38</v>
      </c>
      <c r="D29" s="219" t="s">
        <v>1118</v>
      </c>
      <c r="E29" s="219" t="s">
        <v>1086</v>
      </c>
      <c r="G29" s="14" t="s">
        <v>1101</v>
      </c>
      <c r="H29" s="15">
        <v>30.79</v>
      </c>
      <c r="I29"/>
    </row>
    <row r="30" spans="1:9" ht="15">
      <c r="A30" s="238" t="s">
        <v>1119</v>
      </c>
      <c r="B30" s="236" t="s">
        <v>1120</v>
      </c>
      <c r="C30" s="237">
        <v>9.57</v>
      </c>
      <c r="D30" s="219"/>
      <c r="E30" s="219" t="s">
        <v>1086</v>
      </c>
      <c r="G30" s="14" t="s">
        <v>1112</v>
      </c>
      <c r="H30" s="15">
        <v>4.85</v>
      </c>
      <c r="I30"/>
    </row>
    <row r="31" spans="1:9" ht="15.75" thickBot="1">
      <c r="A31" s="239" t="s">
        <v>1121</v>
      </c>
      <c r="B31" s="240" t="s">
        <v>1122</v>
      </c>
      <c r="C31" s="241">
        <v>13.95</v>
      </c>
      <c r="D31" s="242" t="s">
        <v>1083</v>
      </c>
      <c r="E31" s="242" t="s">
        <v>1086</v>
      </c>
      <c r="G31" s="14" t="s">
        <v>1098</v>
      </c>
      <c r="H31" s="15">
        <v>24.44</v>
      </c>
      <c r="I31"/>
    </row>
    <row r="32" spans="1:9" ht="15.75" thickTop="1">
      <c r="A32" s="209"/>
      <c r="B32" s="243"/>
      <c r="C32" s="211">
        <f>SUM(C14:C31)</f>
        <v>812.6400000000001</v>
      </c>
      <c r="D32" s="210"/>
      <c r="G32" s="14" t="s">
        <v>1122</v>
      </c>
      <c r="H32" s="15">
        <v>13.95</v>
      </c>
      <c r="I32"/>
    </row>
    <row r="33" spans="1:8" ht="15">
      <c r="A33" s="209"/>
      <c r="B33" s="243"/>
      <c r="C33" s="210"/>
      <c r="D33" s="210"/>
      <c r="G33" s="14" t="s">
        <v>507</v>
      </c>
      <c r="H33" s="15">
        <v>812.64</v>
      </c>
    </row>
    <row r="34" spans="1:4" ht="15">
      <c r="A34" s="346" t="s">
        <v>1123</v>
      </c>
      <c r="B34" s="347"/>
      <c r="C34" s="347"/>
      <c r="D34" s="347"/>
    </row>
    <row r="35" spans="1:5" ht="15.75" thickBot="1">
      <c r="A35" s="211" t="s">
        <v>1256</v>
      </c>
      <c r="B35" s="211" t="s">
        <v>1253</v>
      </c>
      <c r="C35" s="211" t="s">
        <v>1254</v>
      </c>
      <c r="D35" s="211" t="s">
        <v>1255</v>
      </c>
      <c r="E35" s="7" t="s">
        <v>765</v>
      </c>
    </row>
    <row r="36" spans="1:9" ht="15.75" thickTop="1">
      <c r="A36" s="212" t="s">
        <v>1124</v>
      </c>
      <c r="B36" s="244" t="s">
        <v>1125</v>
      </c>
      <c r="C36" s="245">
        <v>33.34</v>
      </c>
      <c r="D36" s="246" t="s">
        <v>1126</v>
      </c>
      <c r="E36" s="246" t="s">
        <v>1086</v>
      </c>
      <c r="G36" s="13" t="s">
        <v>506</v>
      </c>
      <c r="H36" t="s">
        <v>1257</v>
      </c>
      <c r="I36"/>
    </row>
    <row r="37" spans="1:9" ht="15">
      <c r="A37" s="227" t="s">
        <v>1127</v>
      </c>
      <c r="B37" s="235" t="s">
        <v>1090</v>
      </c>
      <c r="C37" s="2">
        <v>84.75</v>
      </c>
      <c r="D37" s="219" t="s">
        <v>1091</v>
      </c>
      <c r="E37" s="219" t="s">
        <v>1086</v>
      </c>
      <c r="G37" s="14" t="s">
        <v>1129</v>
      </c>
      <c r="H37" s="15">
        <v>8.49</v>
      </c>
      <c r="I37"/>
    </row>
    <row r="38" spans="1:9" ht="15">
      <c r="A38" s="234" t="s">
        <v>1128</v>
      </c>
      <c r="B38" s="247" t="s">
        <v>1129</v>
      </c>
      <c r="C38" s="2">
        <v>8.49</v>
      </c>
      <c r="D38" s="219" t="s">
        <v>1091</v>
      </c>
      <c r="E38" s="219" t="s">
        <v>1086</v>
      </c>
      <c r="G38" s="14" t="s">
        <v>1133</v>
      </c>
      <c r="H38" s="15">
        <v>15.96</v>
      </c>
      <c r="I38"/>
    </row>
    <row r="39" spans="1:9" ht="15">
      <c r="A39" s="234" t="s">
        <v>1130</v>
      </c>
      <c r="B39" s="247" t="s">
        <v>1131</v>
      </c>
      <c r="C39" s="2">
        <v>3.57</v>
      </c>
      <c r="D39" s="219" t="s">
        <v>1079</v>
      </c>
      <c r="E39" s="219" t="s">
        <v>1431</v>
      </c>
      <c r="G39" s="14" t="s">
        <v>1131</v>
      </c>
      <c r="H39" s="15">
        <v>3.57</v>
      </c>
      <c r="I39"/>
    </row>
    <row r="40" spans="1:9" ht="15">
      <c r="A40" s="234" t="s">
        <v>1132</v>
      </c>
      <c r="B40" s="247" t="s">
        <v>1133</v>
      </c>
      <c r="C40" s="2">
        <v>15.96</v>
      </c>
      <c r="D40" s="219" t="s">
        <v>1079</v>
      </c>
      <c r="E40" s="219" t="s">
        <v>1431</v>
      </c>
      <c r="G40" s="14" t="s">
        <v>763</v>
      </c>
      <c r="H40" s="15">
        <v>142.68</v>
      </c>
      <c r="I40"/>
    </row>
    <row r="41" spans="1:9" ht="15">
      <c r="A41" s="234" t="s">
        <v>1134</v>
      </c>
      <c r="B41" s="247" t="s">
        <v>763</v>
      </c>
      <c r="C41" s="2">
        <v>71.34</v>
      </c>
      <c r="D41" s="219" t="s">
        <v>1091</v>
      </c>
      <c r="E41" s="219" t="s">
        <v>1086</v>
      </c>
      <c r="G41" s="14" t="s">
        <v>1125</v>
      </c>
      <c r="H41" s="15">
        <v>33.34</v>
      </c>
      <c r="I41"/>
    </row>
    <row r="42" spans="1:9" ht="15.75" thickBot="1">
      <c r="A42" s="239" t="s">
        <v>1135</v>
      </c>
      <c r="B42" s="248" t="s">
        <v>763</v>
      </c>
      <c r="C42" s="241">
        <v>71.34</v>
      </c>
      <c r="D42" s="223" t="s">
        <v>1091</v>
      </c>
      <c r="E42" s="223" t="s">
        <v>1086</v>
      </c>
      <c r="G42" s="14" t="s">
        <v>1090</v>
      </c>
      <c r="H42" s="15">
        <v>84.75</v>
      </c>
      <c r="I42"/>
    </row>
    <row r="43" spans="1:9" ht="15.75" thickTop="1">
      <c r="A43" s="209"/>
      <c r="B43" s="243"/>
      <c r="C43" s="211">
        <f>SUM(C36:C42)</f>
        <v>288.79</v>
      </c>
      <c r="D43" s="210"/>
      <c r="E43" s="210"/>
      <c r="G43" s="14" t="s">
        <v>507</v>
      </c>
      <c r="H43" s="15">
        <v>288.79</v>
      </c>
      <c r="I43"/>
    </row>
    <row r="44" spans="1:9" ht="15">
      <c r="A44" s="209"/>
      <c r="B44" s="243"/>
      <c r="C44" s="210"/>
      <c r="D44" s="210"/>
      <c r="E44" s="210"/>
      <c r="G44"/>
      <c r="H44"/>
      <c r="I44"/>
    </row>
    <row r="45" spans="1:9" ht="15">
      <c r="A45" s="346" t="s">
        <v>1136</v>
      </c>
      <c r="B45" s="347"/>
      <c r="C45" s="347"/>
      <c r="D45" s="347"/>
      <c r="G45"/>
      <c r="H45"/>
      <c r="I45"/>
    </row>
    <row r="46" spans="1:9" ht="15.75" thickBot="1">
      <c r="A46" s="211" t="s">
        <v>1256</v>
      </c>
      <c r="B46" s="211" t="s">
        <v>1253</v>
      </c>
      <c r="C46" s="211" t="s">
        <v>1254</v>
      </c>
      <c r="D46" s="211" t="s">
        <v>1255</v>
      </c>
      <c r="E46" s="7" t="s">
        <v>765</v>
      </c>
      <c r="G46"/>
      <c r="H46"/>
      <c r="I46"/>
    </row>
    <row r="47" spans="1:9" ht="15.75" thickTop="1">
      <c r="A47" s="212" t="s">
        <v>1137</v>
      </c>
      <c r="B47" s="249" t="s">
        <v>1095</v>
      </c>
      <c r="C47" s="214">
        <v>25.68</v>
      </c>
      <c r="D47" s="246" t="s">
        <v>1091</v>
      </c>
      <c r="E47" s="246" t="s">
        <v>1086</v>
      </c>
      <c r="G47" s="13" t="s">
        <v>506</v>
      </c>
      <c r="H47" t="s">
        <v>1257</v>
      </c>
      <c r="I47"/>
    </row>
    <row r="48" spans="1:9" ht="15">
      <c r="A48" s="234" t="s">
        <v>1138</v>
      </c>
      <c r="B48" s="247" t="s">
        <v>739</v>
      </c>
      <c r="C48" s="2">
        <v>38.74</v>
      </c>
      <c r="D48" s="219" t="s">
        <v>1091</v>
      </c>
      <c r="E48" s="219" t="s">
        <v>1086</v>
      </c>
      <c r="G48" s="14" t="s">
        <v>1150</v>
      </c>
      <c r="H48" s="15">
        <v>17.14</v>
      </c>
      <c r="I48"/>
    </row>
    <row r="49" spans="1:9" ht="15">
      <c r="A49" s="234" t="s">
        <v>1139</v>
      </c>
      <c r="B49" s="247" t="s">
        <v>569</v>
      </c>
      <c r="C49" s="2">
        <v>4.14</v>
      </c>
      <c r="D49" s="219"/>
      <c r="E49" s="219" t="s">
        <v>1086</v>
      </c>
      <c r="G49" s="14" t="s">
        <v>739</v>
      </c>
      <c r="H49" s="15">
        <v>84.88</v>
      </c>
      <c r="I49"/>
    </row>
    <row r="50" spans="1:9" ht="15">
      <c r="A50" s="234" t="s">
        <v>1140</v>
      </c>
      <c r="B50" s="247" t="s">
        <v>765</v>
      </c>
      <c r="C50" s="2">
        <v>2.87</v>
      </c>
      <c r="D50" s="219" t="s">
        <v>1091</v>
      </c>
      <c r="E50" s="219" t="s">
        <v>1086</v>
      </c>
      <c r="G50" s="14" t="s">
        <v>1167</v>
      </c>
      <c r="H50" s="15">
        <v>17.55</v>
      </c>
      <c r="I50"/>
    </row>
    <row r="51" spans="1:9" ht="15">
      <c r="A51" s="234" t="s">
        <v>1141</v>
      </c>
      <c r="B51" s="247" t="s">
        <v>1101</v>
      </c>
      <c r="C51" s="2">
        <v>17.6</v>
      </c>
      <c r="D51" s="219" t="s">
        <v>1099</v>
      </c>
      <c r="E51" s="219" t="s">
        <v>1086</v>
      </c>
      <c r="G51" s="14" t="s">
        <v>1145</v>
      </c>
      <c r="H51" s="15">
        <v>31.51</v>
      </c>
      <c r="I51"/>
    </row>
    <row r="52" spans="1:9" ht="15">
      <c r="A52" s="234" t="s">
        <v>1142</v>
      </c>
      <c r="B52" s="247" t="s">
        <v>1143</v>
      </c>
      <c r="C52" s="2">
        <v>8.39</v>
      </c>
      <c r="D52" s="219" t="s">
        <v>1099</v>
      </c>
      <c r="E52" s="219" t="s">
        <v>1086</v>
      </c>
      <c r="G52" s="14" t="s">
        <v>520</v>
      </c>
      <c r="H52" s="15">
        <v>105.62</v>
      </c>
      <c r="I52"/>
    </row>
    <row r="53" spans="1:9" ht="15">
      <c r="A53" s="234" t="s">
        <v>1144</v>
      </c>
      <c r="B53" s="247" t="s">
        <v>1145</v>
      </c>
      <c r="C53" s="2">
        <v>31.51</v>
      </c>
      <c r="D53" s="219" t="s">
        <v>1091</v>
      </c>
      <c r="E53" s="219" t="s">
        <v>1086</v>
      </c>
      <c r="G53" s="14" t="s">
        <v>1154</v>
      </c>
      <c r="H53" s="15">
        <v>36.63</v>
      </c>
      <c r="I53"/>
    </row>
    <row r="54" spans="1:9" ht="15">
      <c r="A54" s="234" t="s">
        <v>1146</v>
      </c>
      <c r="B54" s="247" t="s">
        <v>520</v>
      </c>
      <c r="C54" s="2">
        <v>34.5</v>
      </c>
      <c r="D54" s="219" t="s">
        <v>1099</v>
      </c>
      <c r="E54" s="219" t="s">
        <v>1086</v>
      </c>
      <c r="G54" s="14" t="s">
        <v>1120</v>
      </c>
      <c r="H54" s="15">
        <v>9.57</v>
      </c>
      <c r="I54"/>
    </row>
    <row r="55" spans="1:9" ht="15">
      <c r="A55" s="234" t="s">
        <v>1147</v>
      </c>
      <c r="B55" s="247" t="s">
        <v>1148</v>
      </c>
      <c r="C55" s="2">
        <v>17.91</v>
      </c>
      <c r="D55" s="219" t="s">
        <v>1118</v>
      </c>
      <c r="E55" s="219" t="s">
        <v>1086</v>
      </c>
      <c r="G55" s="14" t="s">
        <v>1163</v>
      </c>
      <c r="H55" s="15">
        <v>35.56</v>
      </c>
      <c r="I55"/>
    </row>
    <row r="56" spans="1:9" ht="15">
      <c r="A56" s="234" t="s">
        <v>1149</v>
      </c>
      <c r="B56" s="247" t="s">
        <v>1150</v>
      </c>
      <c r="C56" s="2">
        <v>17.14</v>
      </c>
      <c r="D56" s="219" t="s">
        <v>1118</v>
      </c>
      <c r="E56" s="219" t="s">
        <v>1086</v>
      </c>
      <c r="G56" s="14" t="s">
        <v>1157</v>
      </c>
      <c r="H56" s="15">
        <v>172.37</v>
      </c>
      <c r="I56"/>
    </row>
    <row r="57" spans="1:9" ht="15">
      <c r="A57" s="234" t="s">
        <v>1151</v>
      </c>
      <c r="B57" s="247" t="s">
        <v>1152</v>
      </c>
      <c r="C57" s="2">
        <v>71.45</v>
      </c>
      <c r="D57" s="219" t="s">
        <v>1118</v>
      </c>
      <c r="E57" s="219" t="s">
        <v>1431</v>
      </c>
      <c r="G57" s="14" t="s">
        <v>1095</v>
      </c>
      <c r="H57" s="15">
        <v>25.68</v>
      </c>
      <c r="I57"/>
    </row>
    <row r="58" spans="1:9" ht="15">
      <c r="A58" s="234" t="s">
        <v>1153</v>
      </c>
      <c r="B58" s="247" t="s">
        <v>1154</v>
      </c>
      <c r="C58" s="2">
        <v>36.63</v>
      </c>
      <c r="D58" s="219" t="s">
        <v>1118</v>
      </c>
      <c r="E58" s="219" t="s">
        <v>1431</v>
      </c>
      <c r="G58" s="14" t="s">
        <v>1161</v>
      </c>
      <c r="H58" s="15">
        <v>36.63</v>
      </c>
      <c r="I58"/>
    </row>
    <row r="59" spans="1:9" ht="15">
      <c r="A59" s="234" t="s">
        <v>1155</v>
      </c>
      <c r="B59" s="247" t="s">
        <v>567</v>
      </c>
      <c r="C59" s="2">
        <v>46.14</v>
      </c>
      <c r="D59" s="219" t="s">
        <v>1118</v>
      </c>
      <c r="E59" s="219" t="s">
        <v>1086</v>
      </c>
      <c r="G59" s="14" t="s">
        <v>1152</v>
      </c>
      <c r="H59" s="15">
        <v>71.45</v>
      </c>
      <c r="I59"/>
    </row>
    <row r="60" spans="1:9" ht="15">
      <c r="A60" s="234" t="s">
        <v>1156</v>
      </c>
      <c r="B60" s="247" t="s">
        <v>1157</v>
      </c>
      <c r="C60" s="2">
        <v>172.37</v>
      </c>
      <c r="D60" s="219" t="s">
        <v>1118</v>
      </c>
      <c r="E60" s="219" t="s">
        <v>1431</v>
      </c>
      <c r="G60" s="14" t="s">
        <v>1177</v>
      </c>
      <c r="H60" s="15">
        <v>16.68</v>
      </c>
      <c r="I60"/>
    </row>
    <row r="61" spans="1:9" ht="15">
      <c r="A61" s="234" t="s">
        <v>1158</v>
      </c>
      <c r="B61" s="247" t="s">
        <v>1117</v>
      </c>
      <c r="C61" s="2">
        <v>16.38</v>
      </c>
      <c r="D61" s="219" t="s">
        <v>1118</v>
      </c>
      <c r="E61" s="219" t="s">
        <v>1086</v>
      </c>
      <c r="G61" s="14" t="s">
        <v>1171</v>
      </c>
      <c r="H61" s="15">
        <v>5.42</v>
      </c>
      <c r="I61"/>
    </row>
    <row r="62" spans="1:9" ht="15">
      <c r="A62" s="234" t="s">
        <v>1159</v>
      </c>
      <c r="B62" s="247" t="s">
        <v>1120</v>
      </c>
      <c r="C62" s="2">
        <v>9.57</v>
      </c>
      <c r="D62" s="219"/>
      <c r="E62" s="219" t="s">
        <v>1086</v>
      </c>
      <c r="G62" s="14" t="s">
        <v>1131</v>
      </c>
      <c r="H62" s="15">
        <v>30.240000000000002</v>
      </c>
      <c r="I62"/>
    </row>
    <row r="63" spans="1:9" ht="15">
      <c r="A63" s="234" t="s">
        <v>1160</v>
      </c>
      <c r="B63" s="247" t="s">
        <v>1161</v>
      </c>
      <c r="C63" s="2">
        <v>36.63</v>
      </c>
      <c r="D63" s="219" t="s">
        <v>1118</v>
      </c>
      <c r="E63" s="219" t="s">
        <v>1086</v>
      </c>
      <c r="G63" s="14" t="s">
        <v>1148</v>
      </c>
      <c r="H63" s="15">
        <v>17.91</v>
      </c>
      <c r="I63"/>
    </row>
    <row r="64" spans="1:9" ht="15">
      <c r="A64" s="234" t="s">
        <v>1162</v>
      </c>
      <c r="B64" s="247" t="s">
        <v>1163</v>
      </c>
      <c r="C64" s="2">
        <v>35.56</v>
      </c>
      <c r="D64" s="219" t="s">
        <v>1091</v>
      </c>
      <c r="E64" s="219" t="s">
        <v>1086</v>
      </c>
      <c r="G64" s="14" t="s">
        <v>765</v>
      </c>
      <c r="H64" s="15">
        <v>2.87</v>
      </c>
      <c r="I64"/>
    </row>
    <row r="65" spans="1:8" ht="15">
      <c r="A65" s="234" t="s">
        <v>1164</v>
      </c>
      <c r="B65" s="247" t="s">
        <v>520</v>
      </c>
      <c r="C65" s="2">
        <v>35.56</v>
      </c>
      <c r="D65" s="219" t="s">
        <v>1118</v>
      </c>
      <c r="E65" s="219" t="s">
        <v>1086</v>
      </c>
      <c r="G65" s="14" t="s">
        <v>1175</v>
      </c>
      <c r="H65" s="15">
        <v>10.64</v>
      </c>
    </row>
    <row r="66" spans="1:8" ht="15">
      <c r="A66" s="234" t="s">
        <v>1165</v>
      </c>
      <c r="B66" s="247" t="s">
        <v>520</v>
      </c>
      <c r="C66" s="2">
        <v>35.56</v>
      </c>
      <c r="D66" s="219" t="s">
        <v>1118</v>
      </c>
      <c r="E66" s="219" t="s">
        <v>1086</v>
      </c>
      <c r="G66" s="14" t="s">
        <v>1173</v>
      </c>
      <c r="H66" s="15">
        <v>4.97</v>
      </c>
    </row>
    <row r="67" spans="1:8" ht="15">
      <c r="A67" s="234" t="s">
        <v>1166</v>
      </c>
      <c r="B67" s="247" t="s">
        <v>1167</v>
      </c>
      <c r="C67" s="2">
        <v>17.55</v>
      </c>
      <c r="D67" s="219" t="s">
        <v>1091</v>
      </c>
      <c r="E67" s="219" t="s">
        <v>1086</v>
      </c>
      <c r="G67" s="14" t="s">
        <v>1117</v>
      </c>
      <c r="H67" s="15">
        <v>16.38</v>
      </c>
    </row>
    <row r="68" spans="1:8" ht="15">
      <c r="A68" s="234" t="s">
        <v>1168</v>
      </c>
      <c r="B68" s="247" t="s">
        <v>1131</v>
      </c>
      <c r="C68" s="2">
        <v>16.96</v>
      </c>
      <c r="D68" s="219" t="s">
        <v>1118</v>
      </c>
      <c r="E68" s="219" t="s">
        <v>1431</v>
      </c>
      <c r="G68" s="14" t="s">
        <v>569</v>
      </c>
      <c r="H68" s="15">
        <v>4.14</v>
      </c>
    </row>
    <row r="69" spans="1:8" ht="15">
      <c r="A69" s="234" t="s">
        <v>1169</v>
      </c>
      <c r="B69" s="247" t="s">
        <v>1131</v>
      </c>
      <c r="C69" s="2">
        <v>13.28</v>
      </c>
      <c r="D69" s="219" t="s">
        <v>1118</v>
      </c>
      <c r="E69" s="219" t="s">
        <v>1431</v>
      </c>
      <c r="G69" s="14" t="s">
        <v>1101</v>
      </c>
      <c r="H69" s="15">
        <v>17.6</v>
      </c>
    </row>
    <row r="70" spans="1:8" ht="15">
      <c r="A70" s="234" t="s">
        <v>1170</v>
      </c>
      <c r="B70" s="247" t="s">
        <v>1171</v>
      </c>
      <c r="C70" s="2">
        <v>5.42</v>
      </c>
      <c r="D70" s="219" t="s">
        <v>1091</v>
      </c>
      <c r="E70" s="219" t="s">
        <v>1086</v>
      </c>
      <c r="G70" s="14" t="s">
        <v>1143</v>
      </c>
      <c r="H70" s="15">
        <v>8.39</v>
      </c>
    </row>
    <row r="71" spans="1:8" ht="15">
      <c r="A71" s="238" t="s">
        <v>1172</v>
      </c>
      <c r="B71" s="250" t="s">
        <v>1173</v>
      </c>
      <c r="C71" s="237">
        <v>4.97</v>
      </c>
      <c r="D71" s="219" t="s">
        <v>1099</v>
      </c>
      <c r="E71" s="219" t="s">
        <v>1086</v>
      </c>
      <c r="G71" s="14" t="s">
        <v>507</v>
      </c>
      <c r="H71" s="15">
        <v>779.8299999999999</v>
      </c>
    </row>
    <row r="72" spans="1:5" ht="15">
      <c r="A72" s="238" t="s">
        <v>1174</v>
      </c>
      <c r="B72" s="250" t="s">
        <v>1175</v>
      </c>
      <c r="C72" s="237">
        <v>10.64</v>
      </c>
      <c r="D72" s="219" t="s">
        <v>1099</v>
      </c>
      <c r="E72" s="219" t="s">
        <v>1086</v>
      </c>
    </row>
    <row r="73" spans="1:5" ht="15.75" thickBot="1">
      <c r="A73" s="239" t="s">
        <v>1176</v>
      </c>
      <c r="B73" s="248" t="s">
        <v>1177</v>
      </c>
      <c r="C73" s="241">
        <v>16.68</v>
      </c>
      <c r="D73" s="223" t="s">
        <v>1091</v>
      </c>
      <c r="E73" s="223" t="s">
        <v>1086</v>
      </c>
    </row>
    <row r="74" spans="1:4" ht="15.75" thickTop="1">
      <c r="A74" s="209"/>
      <c r="B74" s="243"/>
      <c r="C74" s="211">
        <f>SUM(C47:C73)</f>
        <v>779.8299999999998</v>
      </c>
      <c r="D74" s="210"/>
    </row>
    <row r="75" spans="1:4" ht="15">
      <c r="A75" s="209"/>
      <c r="B75" s="243"/>
      <c r="C75" s="210"/>
      <c r="D75" s="210"/>
    </row>
    <row r="76" spans="1:4" ht="15">
      <c r="A76" s="346" t="s">
        <v>1178</v>
      </c>
      <c r="B76" s="347"/>
      <c r="C76" s="347"/>
      <c r="D76" s="347"/>
    </row>
    <row r="77" spans="1:9" ht="15.75" thickBot="1">
      <c r="A77" s="211" t="s">
        <v>1256</v>
      </c>
      <c r="B77" s="211" t="s">
        <v>1253</v>
      </c>
      <c r="C77" s="211" t="s">
        <v>1254</v>
      </c>
      <c r="D77" s="211" t="s">
        <v>1255</v>
      </c>
      <c r="E77" s="7" t="s">
        <v>765</v>
      </c>
      <c r="G77" s="13" t="s">
        <v>506</v>
      </c>
      <c r="H77" t="s">
        <v>1257</v>
      </c>
      <c r="I77"/>
    </row>
    <row r="78" spans="1:9" ht="15.75" thickTop="1">
      <c r="A78" s="212" t="s">
        <v>1179</v>
      </c>
      <c r="B78" s="249" t="s">
        <v>782</v>
      </c>
      <c r="C78" s="214">
        <v>167.61</v>
      </c>
      <c r="D78" s="246" t="s">
        <v>1091</v>
      </c>
      <c r="E78" s="246" t="s">
        <v>1086</v>
      </c>
      <c r="G78" s="14" t="s">
        <v>1181</v>
      </c>
      <c r="H78" s="15">
        <v>90.84</v>
      </c>
      <c r="I78"/>
    </row>
    <row r="79" spans="1:9" ht="15">
      <c r="A79" s="234" t="s">
        <v>1180</v>
      </c>
      <c r="B79" s="250" t="s">
        <v>1181</v>
      </c>
      <c r="C79" s="237">
        <v>90.84</v>
      </c>
      <c r="D79" s="219" t="s">
        <v>1091</v>
      </c>
      <c r="E79" s="219" t="s">
        <v>1086</v>
      </c>
      <c r="G79" s="14" t="s">
        <v>782</v>
      </c>
      <c r="H79" s="15">
        <v>167.61</v>
      </c>
      <c r="I79"/>
    </row>
    <row r="80" spans="1:9" ht="15.75" thickBot="1">
      <c r="A80" s="251" t="s">
        <v>1182</v>
      </c>
      <c r="B80" s="240" t="s">
        <v>1095</v>
      </c>
      <c r="C80" s="241">
        <v>16.08</v>
      </c>
      <c r="D80" s="223" t="s">
        <v>1118</v>
      </c>
      <c r="E80" s="223" t="s">
        <v>1086</v>
      </c>
      <c r="G80" s="14" t="s">
        <v>1095</v>
      </c>
      <c r="H80" s="15">
        <v>16.08</v>
      </c>
      <c r="I80"/>
    </row>
    <row r="81" spans="1:9" ht="15.75" thickTop="1">
      <c r="A81" s="209"/>
      <c r="B81" s="243"/>
      <c r="C81" s="211">
        <f>C80+C79+C78</f>
        <v>274.53000000000003</v>
      </c>
      <c r="D81" s="210"/>
      <c r="G81" s="14" t="s">
        <v>507</v>
      </c>
      <c r="H81" s="15">
        <v>274.53000000000003</v>
      </c>
      <c r="I81"/>
    </row>
    <row r="82" spans="1:9" ht="15">
      <c r="A82" s="209"/>
      <c r="B82" s="243"/>
      <c r="C82" s="210"/>
      <c r="D82" s="210"/>
      <c r="G82"/>
      <c r="H82"/>
      <c r="I82"/>
    </row>
    <row r="83" spans="1:9" ht="15.75" thickBot="1">
      <c r="A83" s="355" t="s">
        <v>1183</v>
      </c>
      <c r="B83" s="356"/>
      <c r="C83" s="356"/>
      <c r="D83" s="356"/>
      <c r="G83"/>
      <c r="H83"/>
      <c r="I83"/>
    </row>
    <row r="84" spans="1:9" ht="16.5" thickBot="1" thickTop="1">
      <c r="A84" s="211" t="s">
        <v>1256</v>
      </c>
      <c r="B84" s="211" t="s">
        <v>1253</v>
      </c>
      <c r="C84" s="211" t="s">
        <v>1254</v>
      </c>
      <c r="D84" s="211" t="s">
        <v>1255</v>
      </c>
      <c r="E84" s="7" t="s">
        <v>765</v>
      </c>
      <c r="G84"/>
      <c r="H84"/>
      <c r="I84"/>
    </row>
    <row r="85" spans="1:9" ht="15.75" thickTop="1">
      <c r="A85" s="212" t="s">
        <v>1184</v>
      </c>
      <c r="B85" s="249" t="s">
        <v>1185</v>
      </c>
      <c r="C85" s="214">
        <v>25.68</v>
      </c>
      <c r="D85" s="246" t="s">
        <v>1091</v>
      </c>
      <c r="E85" s="246" t="s">
        <v>1086</v>
      </c>
      <c r="G85" s="13" t="s">
        <v>506</v>
      </c>
      <c r="H85" t="s">
        <v>1257</v>
      </c>
      <c r="I85"/>
    </row>
    <row r="86" spans="1:9" ht="15">
      <c r="A86" s="234" t="s">
        <v>1186</v>
      </c>
      <c r="B86" s="247" t="s">
        <v>739</v>
      </c>
      <c r="C86" s="2">
        <v>75.43</v>
      </c>
      <c r="D86" s="219" t="s">
        <v>1091</v>
      </c>
      <c r="E86" s="219" t="s">
        <v>1086</v>
      </c>
      <c r="G86" s="14" t="s">
        <v>739</v>
      </c>
      <c r="H86" s="15">
        <v>75.43</v>
      </c>
      <c r="I86"/>
    </row>
    <row r="87" spans="1:9" ht="15">
      <c r="A87" s="234" t="s">
        <v>1187</v>
      </c>
      <c r="B87" s="247" t="s">
        <v>569</v>
      </c>
      <c r="C87" s="2">
        <v>4.14</v>
      </c>
      <c r="D87" s="219"/>
      <c r="E87" s="219" t="s">
        <v>1086</v>
      </c>
      <c r="G87" s="14" t="s">
        <v>1208</v>
      </c>
      <c r="H87" s="15">
        <v>35.83</v>
      </c>
      <c r="I87"/>
    </row>
    <row r="88" spans="1:9" ht="15">
      <c r="A88" s="234" t="s">
        <v>1188</v>
      </c>
      <c r="B88" s="247" t="s">
        <v>765</v>
      </c>
      <c r="C88" s="2">
        <v>2.87</v>
      </c>
      <c r="D88" s="219" t="s">
        <v>1091</v>
      </c>
      <c r="E88" s="219" t="s">
        <v>1086</v>
      </c>
      <c r="G88" s="14" t="s">
        <v>1215</v>
      </c>
      <c r="H88" s="15">
        <v>36.42</v>
      </c>
      <c r="I88"/>
    </row>
    <row r="89" spans="1:9" ht="15">
      <c r="A89" s="234" t="s">
        <v>1189</v>
      </c>
      <c r="B89" s="247" t="s">
        <v>1101</v>
      </c>
      <c r="C89" s="2">
        <v>17.6</v>
      </c>
      <c r="D89" s="219" t="s">
        <v>1099</v>
      </c>
      <c r="E89" s="219" t="s">
        <v>1086</v>
      </c>
      <c r="G89" s="14" t="s">
        <v>794</v>
      </c>
      <c r="H89" s="15">
        <v>5.6</v>
      </c>
      <c r="I89"/>
    </row>
    <row r="90" spans="1:9" ht="15">
      <c r="A90" s="234" t="s">
        <v>1190</v>
      </c>
      <c r="B90" s="247" t="s">
        <v>1143</v>
      </c>
      <c r="C90" s="2">
        <v>8.39</v>
      </c>
      <c r="D90" s="219" t="s">
        <v>1099</v>
      </c>
      <c r="E90" s="219" t="s">
        <v>1086</v>
      </c>
      <c r="G90" s="14" t="s">
        <v>520</v>
      </c>
      <c r="H90" s="15">
        <v>375.31999999999994</v>
      </c>
      <c r="I90"/>
    </row>
    <row r="91" spans="1:9" ht="15">
      <c r="A91" s="234" t="s">
        <v>1191</v>
      </c>
      <c r="B91" s="247" t="s">
        <v>764</v>
      </c>
      <c r="C91" s="2">
        <v>5.43</v>
      </c>
      <c r="D91" s="219" t="s">
        <v>1091</v>
      </c>
      <c r="E91" s="219" t="s">
        <v>1086</v>
      </c>
      <c r="G91" s="14" t="s">
        <v>1120</v>
      </c>
      <c r="H91" s="15">
        <v>9.57</v>
      </c>
      <c r="I91"/>
    </row>
    <row r="92" spans="1:9" ht="15">
      <c r="A92" s="234" t="s">
        <v>1192</v>
      </c>
      <c r="B92" s="247" t="s">
        <v>794</v>
      </c>
      <c r="C92" s="2">
        <v>5.6</v>
      </c>
      <c r="D92" s="219" t="s">
        <v>1091</v>
      </c>
      <c r="E92" s="219" t="s">
        <v>1086</v>
      </c>
      <c r="G92" s="14" t="s">
        <v>1217</v>
      </c>
      <c r="H92" s="15">
        <v>17.11</v>
      </c>
      <c r="I92"/>
    </row>
    <row r="93" spans="1:9" ht="15">
      <c r="A93" s="234" t="s">
        <v>1193</v>
      </c>
      <c r="B93" s="247" t="s">
        <v>943</v>
      </c>
      <c r="C93" s="2">
        <v>20.17</v>
      </c>
      <c r="D93" s="219" t="s">
        <v>1091</v>
      </c>
      <c r="E93" s="219" t="s">
        <v>1086</v>
      </c>
      <c r="G93" s="14" t="s">
        <v>943</v>
      </c>
      <c r="H93" s="15">
        <v>20.17</v>
      </c>
      <c r="I93"/>
    </row>
    <row r="94" spans="1:9" ht="15">
      <c r="A94" s="234" t="s">
        <v>1194</v>
      </c>
      <c r="B94" s="247" t="s">
        <v>1195</v>
      </c>
      <c r="C94" s="2">
        <v>35.56</v>
      </c>
      <c r="D94" s="219" t="s">
        <v>1091</v>
      </c>
      <c r="E94" s="219" t="s">
        <v>1086</v>
      </c>
      <c r="G94" s="14" t="s">
        <v>1185</v>
      </c>
      <c r="H94" s="15">
        <v>25.68</v>
      </c>
      <c r="I94"/>
    </row>
    <row r="95" spans="1:9" ht="15">
      <c r="A95" s="234" t="s">
        <v>1196</v>
      </c>
      <c r="B95" s="247" t="s">
        <v>1197</v>
      </c>
      <c r="C95" s="2">
        <v>17.53</v>
      </c>
      <c r="D95" s="219" t="s">
        <v>1091</v>
      </c>
      <c r="E95" s="219" t="s">
        <v>1086</v>
      </c>
      <c r="G95" s="14" t="s">
        <v>764</v>
      </c>
      <c r="H95" s="15">
        <v>5.43</v>
      </c>
      <c r="I95"/>
    </row>
    <row r="96" spans="1:9" ht="15">
      <c r="A96" s="234" t="s">
        <v>1198</v>
      </c>
      <c r="B96" s="247" t="s">
        <v>520</v>
      </c>
      <c r="C96" s="2">
        <v>52.87</v>
      </c>
      <c r="D96" s="219" t="s">
        <v>1099</v>
      </c>
      <c r="E96" s="219" t="s">
        <v>1086</v>
      </c>
      <c r="G96" s="14" t="s">
        <v>1210</v>
      </c>
      <c r="H96" s="15">
        <v>52.29</v>
      </c>
      <c r="I96"/>
    </row>
    <row r="97" spans="1:9" ht="15">
      <c r="A97" s="234" t="s">
        <v>1199</v>
      </c>
      <c r="B97" s="247" t="s">
        <v>520</v>
      </c>
      <c r="C97" s="2">
        <v>17.83</v>
      </c>
      <c r="D97" s="219" t="s">
        <v>1099</v>
      </c>
      <c r="E97" s="219" t="s">
        <v>1086</v>
      </c>
      <c r="G97" s="14" t="s">
        <v>1219</v>
      </c>
      <c r="H97" s="15">
        <v>36.63</v>
      </c>
      <c r="I97"/>
    </row>
    <row r="98" spans="1:9" ht="15">
      <c r="A98" s="234" t="s">
        <v>1200</v>
      </c>
      <c r="B98" s="247" t="s">
        <v>520</v>
      </c>
      <c r="C98" s="2">
        <v>34.96</v>
      </c>
      <c r="D98" s="219" t="s">
        <v>1118</v>
      </c>
      <c r="E98" s="219" t="s">
        <v>1086</v>
      </c>
      <c r="G98" s="14" t="s">
        <v>1197</v>
      </c>
      <c r="H98" s="15">
        <v>17.53</v>
      </c>
      <c r="I98"/>
    </row>
    <row r="99" spans="1:9" ht="15">
      <c r="A99" s="234" t="s">
        <v>1201</v>
      </c>
      <c r="B99" s="247" t="s">
        <v>520</v>
      </c>
      <c r="C99" s="2">
        <v>169.24</v>
      </c>
      <c r="D99" s="219" t="s">
        <v>1118</v>
      </c>
      <c r="E99" s="219" t="s">
        <v>1086</v>
      </c>
      <c r="G99" s="14" t="s">
        <v>1195</v>
      </c>
      <c r="H99" s="15">
        <v>35.56</v>
      </c>
      <c r="I99"/>
    </row>
    <row r="100" spans="1:9" ht="15">
      <c r="A100" s="234" t="s">
        <v>1202</v>
      </c>
      <c r="B100" s="247" t="s">
        <v>520</v>
      </c>
      <c r="C100" s="2">
        <v>18.57</v>
      </c>
      <c r="D100" s="219" t="s">
        <v>1118</v>
      </c>
      <c r="E100" s="219" t="s">
        <v>1086</v>
      </c>
      <c r="G100" s="14" t="s">
        <v>765</v>
      </c>
      <c r="H100" s="15">
        <v>2.87</v>
      </c>
      <c r="I100"/>
    </row>
    <row r="101" spans="1:9" ht="15">
      <c r="A101" s="234" t="s">
        <v>1203</v>
      </c>
      <c r="B101" s="247" t="s">
        <v>520</v>
      </c>
      <c r="C101" s="2">
        <v>28.69</v>
      </c>
      <c r="D101" s="219" t="s">
        <v>1118</v>
      </c>
      <c r="E101" s="219" t="s">
        <v>1086</v>
      </c>
      <c r="G101" s="14" t="s">
        <v>1117</v>
      </c>
      <c r="H101" s="15">
        <v>16.38</v>
      </c>
      <c r="I101"/>
    </row>
    <row r="102" spans="1:9" ht="15">
      <c r="A102" s="234" t="s">
        <v>1204</v>
      </c>
      <c r="B102" s="247" t="s">
        <v>1117</v>
      </c>
      <c r="C102" s="2">
        <v>16.38</v>
      </c>
      <c r="D102" s="219" t="s">
        <v>1118</v>
      </c>
      <c r="E102" s="219" t="s">
        <v>1086</v>
      </c>
      <c r="G102" s="14" t="s">
        <v>569</v>
      </c>
      <c r="H102" s="15">
        <v>4.14</v>
      </c>
      <c r="I102"/>
    </row>
    <row r="103" spans="1:8" ht="15">
      <c r="A103" s="234" t="s">
        <v>1205</v>
      </c>
      <c r="B103" s="247" t="s">
        <v>1120</v>
      </c>
      <c r="C103" s="2">
        <v>9.57</v>
      </c>
      <c r="D103" s="219"/>
      <c r="E103" s="219" t="s">
        <v>1086</v>
      </c>
      <c r="G103" s="14" t="s">
        <v>1101</v>
      </c>
      <c r="H103" s="15">
        <v>17.6</v>
      </c>
    </row>
    <row r="104" spans="1:8" ht="15">
      <c r="A104" s="234" t="s">
        <v>1206</v>
      </c>
      <c r="B104" s="247" t="s">
        <v>520</v>
      </c>
      <c r="C104" s="2">
        <v>35.33</v>
      </c>
      <c r="D104" s="219" t="s">
        <v>1099</v>
      </c>
      <c r="E104" s="219" t="s">
        <v>1086</v>
      </c>
      <c r="G104" s="14" t="s">
        <v>1143</v>
      </c>
      <c r="H104" s="15">
        <v>8.39</v>
      </c>
    </row>
    <row r="105" spans="1:8" ht="15">
      <c r="A105" s="234" t="s">
        <v>1207</v>
      </c>
      <c r="B105" s="247" t="s">
        <v>1208</v>
      </c>
      <c r="C105" s="2">
        <v>35.83</v>
      </c>
      <c r="D105" s="219" t="s">
        <v>1099</v>
      </c>
      <c r="E105" s="219" t="s">
        <v>1086</v>
      </c>
      <c r="G105" s="14" t="s">
        <v>1212</v>
      </c>
      <c r="H105" s="15">
        <v>16.82</v>
      </c>
    </row>
    <row r="106" spans="1:8" ht="15">
      <c r="A106" s="234" t="s">
        <v>1209</v>
      </c>
      <c r="B106" s="247" t="s">
        <v>1210</v>
      </c>
      <c r="C106" s="2">
        <v>52.29</v>
      </c>
      <c r="D106" s="219" t="s">
        <v>1091</v>
      </c>
      <c r="E106" s="219" t="s">
        <v>1086</v>
      </c>
      <c r="G106" s="14" t="s">
        <v>507</v>
      </c>
      <c r="H106" s="15">
        <v>814.7699999999998</v>
      </c>
    </row>
    <row r="107" spans="1:5" ht="15">
      <c r="A107" s="234" t="s">
        <v>1211</v>
      </c>
      <c r="B107" s="247" t="s">
        <v>1212</v>
      </c>
      <c r="C107" s="2">
        <v>16.82</v>
      </c>
      <c r="D107" s="219" t="s">
        <v>1091</v>
      </c>
      <c r="E107" s="219" t="s">
        <v>1086</v>
      </c>
    </row>
    <row r="108" spans="1:5" ht="15">
      <c r="A108" s="234" t="s">
        <v>1213</v>
      </c>
      <c r="B108" s="247" t="s">
        <v>748</v>
      </c>
      <c r="C108" s="2">
        <v>17.83</v>
      </c>
      <c r="D108" s="219" t="s">
        <v>1091</v>
      </c>
      <c r="E108" s="219" t="s">
        <v>1086</v>
      </c>
    </row>
    <row r="109" spans="1:5" ht="15">
      <c r="A109" s="234" t="s">
        <v>1214</v>
      </c>
      <c r="B109" s="247" t="s">
        <v>1215</v>
      </c>
      <c r="C109" s="2">
        <v>36.42</v>
      </c>
      <c r="D109" s="219" t="s">
        <v>1091</v>
      </c>
      <c r="E109" s="219" t="s">
        <v>1086</v>
      </c>
    </row>
    <row r="110" spans="1:5" ht="15">
      <c r="A110" s="234" t="s">
        <v>1216</v>
      </c>
      <c r="B110" s="247" t="s">
        <v>1217</v>
      </c>
      <c r="C110" s="2">
        <v>17.11</v>
      </c>
      <c r="D110" s="219" t="s">
        <v>1091</v>
      </c>
      <c r="E110" s="219" t="s">
        <v>1086</v>
      </c>
    </row>
    <row r="111" spans="1:5" ht="15.75" thickBot="1">
      <c r="A111" s="239" t="s">
        <v>1218</v>
      </c>
      <c r="B111" s="248" t="s">
        <v>1219</v>
      </c>
      <c r="C111" s="241">
        <v>36.63</v>
      </c>
      <c r="D111" s="223" t="s">
        <v>1091</v>
      </c>
      <c r="E111" s="223" t="s">
        <v>1086</v>
      </c>
    </row>
    <row r="112" spans="1:4" ht="15.75" thickTop="1">
      <c r="A112" s="209"/>
      <c r="B112" s="243"/>
      <c r="C112" s="211">
        <f>SUM(C85:C111)</f>
        <v>814.7700000000001</v>
      </c>
      <c r="D112" s="210"/>
    </row>
    <row r="113" spans="1:4" ht="15">
      <c r="A113" s="209"/>
      <c r="B113" s="243"/>
      <c r="C113" s="210"/>
      <c r="D113" s="210"/>
    </row>
    <row r="114" spans="1:5" ht="15.75" thickBot="1">
      <c r="A114" s="355" t="s">
        <v>1220</v>
      </c>
      <c r="B114" s="356"/>
      <c r="C114" s="356"/>
      <c r="D114" s="356"/>
      <c r="E114" s="252"/>
    </row>
    <row r="115" spans="1:9" ht="16.5" thickBot="1" thickTop="1">
      <c r="A115" s="211" t="s">
        <v>1256</v>
      </c>
      <c r="B115" s="211" t="s">
        <v>1253</v>
      </c>
      <c r="C115" s="211" t="s">
        <v>1254</v>
      </c>
      <c r="D115" s="211" t="s">
        <v>1255</v>
      </c>
      <c r="E115" s="7" t="s">
        <v>765</v>
      </c>
      <c r="G115" s="13" t="s">
        <v>506</v>
      </c>
      <c r="H115" t="s">
        <v>1257</v>
      </c>
      <c r="I115"/>
    </row>
    <row r="116" spans="1:9" ht="15.75" thickTop="1">
      <c r="A116" s="212" t="s">
        <v>1221</v>
      </c>
      <c r="B116" s="249" t="s">
        <v>1095</v>
      </c>
      <c r="C116" s="214">
        <v>25.68</v>
      </c>
      <c r="D116" s="246" t="s">
        <v>1091</v>
      </c>
      <c r="E116" s="246" t="s">
        <v>1086</v>
      </c>
      <c r="G116" s="14" t="s">
        <v>739</v>
      </c>
      <c r="H116" s="15">
        <v>88.89</v>
      </c>
      <c r="I116"/>
    </row>
    <row r="117" spans="1:9" ht="15">
      <c r="A117" s="234" t="s">
        <v>1222</v>
      </c>
      <c r="B117" s="247" t="s">
        <v>739</v>
      </c>
      <c r="C117" s="2">
        <v>88.89</v>
      </c>
      <c r="D117" s="219" t="s">
        <v>1091</v>
      </c>
      <c r="E117" s="219" t="s">
        <v>1086</v>
      </c>
      <c r="G117" s="14" t="s">
        <v>725</v>
      </c>
      <c r="H117" s="15">
        <v>12.43</v>
      </c>
      <c r="I117"/>
    </row>
    <row r="118" spans="1:9" ht="15">
      <c r="A118" s="234" t="s">
        <v>1223</v>
      </c>
      <c r="B118" s="247" t="s">
        <v>569</v>
      </c>
      <c r="C118" s="2">
        <v>4.14</v>
      </c>
      <c r="D118" s="219"/>
      <c r="E118" s="219" t="s">
        <v>1086</v>
      </c>
      <c r="G118" s="14" t="s">
        <v>572</v>
      </c>
      <c r="H118" s="15">
        <v>6.15</v>
      </c>
      <c r="I118"/>
    </row>
    <row r="119" spans="1:9" ht="15">
      <c r="A119" s="234" t="s">
        <v>1224</v>
      </c>
      <c r="B119" s="247" t="s">
        <v>1101</v>
      </c>
      <c r="C119" s="2">
        <v>14.19</v>
      </c>
      <c r="D119" s="219" t="s">
        <v>1099</v>
      </c>
      <c r="E119" s="219" t="s">
        <v>1086</v>
      </c>
      <c r="G119" s="14" t="s">
        <v>748</v>
      </c>
      <c r="H119" s="15">
        <v>84.45</v>
      </c>
      <c r="I119"/>
    </row>
    <row r="120" spans="1:9" ht="15">
      <c r="A120" s="234" t="s">
        <v>1225</v>
      </c>
      <c r="B120" s="247" t="s">
        <v>1143</v>
      </c>
      <c r="C120" s="2">
        <v>14.35</v>
      </c>
      <c r="D120" s="219" t="s">
        <v>1099</v>
      </c>
      <c r="E120" s="219" t="s">
        <v>1086</v>
      </c>
      <c r="G120" s="14" t="s">
        <v>1247</v>
      </c>
      <c r="H120" s="15">
        <v>54.65</v>
      </c>
      <c r="I120"/>
    </row>
    <row r="121" spans="1:9" ht="15">
      <c r="A121" s="234" t="s">
        <v>1226</v>
      </c>
      <c r="B121" s="235" t="s">
        <v>1103</v>
      </c>
      <c r="C121" s="2">
        <v>3.87</v>
      </c>
      <c r="D121" s="219" t="s">
        <v>1099</v>
      </c>
      <c r="E121" s="219" t="s">
        <v>1086</v>
      </c>
      <c r="G121" s="14" t="s">
        <v>1241</v>
      </c>
      <c r="H121" s="15">
        <v>54.5</v>
      </c>
      <c r="I121"/>
    </row>
    <row r="122" spans="1:9" ht="15">
      <c r="A122" s="234" t="s">
        <v>1227</v>
      </c>
      <c r="B122" s="247" t="s">
        <v>1131</v>
      </c>
      <c r="C122" s="2">
        <v>10.64</v>
      </c>
      <c r="D122" s="219" t="s">
        <v>1118</v>
      </c>
      <c r="E122" s="219" t="s">
        <v>1086</v>
      </c>
      <c r="G122" s="14" t="s">
        <v>1239</v>
      </c>
      <c r="H122" s="15">
        <v>27.18</v>
      </c>
      <c r="I122"/>
    </row>
    <row r="123" spans="1:9" ht="15">
      <c r="A123" s="234" t="s">
        <v>1228</v>
      </c>
      <c r="B123" s="247" t="s">
        <v>725</v>
      </c>
      <c r="C123" s="2">
        <v>12.43</v>
      </c>
      <c r="D123" s="219" t="s">
        <v>1118</v>
      </c>
      <c r="E123" s="219" t="s">
        <v>1431</v>
      </c>
      <c r="G123" s="14" t="s">
        <v>1120</v>
      </c>
      <c r="H123" s="15">
        <v>9.57</v>
      </c>
      <c r="I123"/>
    </row>
    <row r="124" spans="1:9" ht="15">
      <c r="A124" s="234" t="s">
        <v>1229</v>
      </c>
      <c r="B124" s="247" t="s">
        <v>572</v>
      </c>
      <c r="C124" s="2">
        <v>6.15</v>
      </c>
      <c r="D124" s="219" t="s">
        <v>1091</v>
      </c>
      <c r="E124" s="219" t="s">
        <v>1086</v>
      </c>
      <c r="G124" s="14" t="s">
        <v>1095</v>
      </c>
      <c r="H124" s="15">
        <v>25.68</v>
      </c>
      <c r="I124"/>
    </row>
    <row r="125" spans="1:9" ht="15">
      <c r="A125" s="234" t="s">
        <v>1230</v>
      </c>
      <c r="B125" s="247" t="s">
        <v>1231</v>
      </c>
      <c r="C125" s="2">
        <v>88.71</v>
      </c>
      <c r="D125" s="219" t="s">
        <v>1232</v>
      </c>
      <c r="E125" s="219" t="s">
        <v>1086</v>
      </c>
      <c r="G125" s="14" t="s">
        <v>764</v>
      </c>
      <c r="H125" s="15">
        <v>17.73</v>
      </c>
      <c r="I125"/>
    </row>
    <row r="126" spans="1:9" ht="15">
      <c r="A126" s="234" t="s">
        <v>1233</v>
      </c>
      <c r="B126" s="247" t="s">
        <v>763</v>
      </c>
      <c r="C126" s="2">
        <v>90.05</v>
      </c>
      <c r="D126" s="219" t="s">
        <v>1091</v>
      </c>
      <c r="E126" s="219" t="s">
        <v>1086</v>
      </c>
      <c r="G126" s="14" t="s">
        <v>1231</v>
      </c>
      <c r="H126" s="15">
        <v>88.71</v>
      </c>
      <c r="I126"/>
    </row>
    <row r="127" spans="1:9" ht="15">
      <c r="A127" s="234" t="s">
        <v>1234</v>
      </c>
      <c r="B127" s="247" t="s">
        <v>748</v>
      </c>
      <c r="C127" s="2">
        <v>42.6</v>
      </c>
      <c r="D127" s="219" t="s">
        <v>1091</v>
      </c>
      <c r="E127" s="219" t="s">
        <v>1086</v>
      </c>
      <c r="G127" s="14" t="s">
        <v>1131</v>
      </c>
      <c r="H127" s="15">
        <v>10.64</v>
      </c>
      <c r="I127"/>
    </row>
    <row r="128" spans="1:9" ht="15">
      <c r="A128" s="234" t="s">
        <v>1235</v>
      </c>
      <c r="B128" s="247" t="s">
        <v>748</v>
      </c>
      <c r="C128" s="2">
        <v>41.85</v>
      </c>
      <c r="D128" s="219" t="s">
        <v>1091</v>
      </c>
      <c r="E128" s="219" t="s">
        <v>1086</v>
      </c>
      <c r="G128" s="14" t="s">
        <v>763</v>
      </c>
      <c r="H128" s="15">
        <v>249.67</v>
      </c>
      <c r="I128"/>
    </row>
    <row r="129" spans="1:9" ht="15">
      <c r="A129" s="234" t="s">
        <v>1236</v>
      </c>
      <c r="B129" s="247" t="s">
        <v>1117</v>
      </c>
      <c r="C129" s="2">
        <v>16.38</v>
      </c>
      <c r="D129" s="219" t="s">
        <v>1118</v>
      </c>
      <c r="E129" s="219" t="s">
        <v>1086</v>
      </c>
      <c r="G129" s="14" t="s">
        <v>1117</v>
      </c>
      <c r="H129" s="15">
        <v>16.38</v>
      </c>
      <c r="I129"/>
    </row>
    <row r="130" spans="1:9" ht="15">
      <c r="A130" s="234" t="s">
        <v>1237</v>
      </c>
      <c r="B130" s="247" t="s">
        <v>1120</v>
      </c>
      <c r="C130" s="2">
        <v>9.57</v>
      </c>
      <c r="D130" s="219"/>
      <c r="E130" s="219" t="s">
        <v>1086</v>
      </c>
      <c r="G130" s="14" t="s">
        <v>569</v>
      </c>
      <c r="H130" s="15">
        <v>4.14</v>
      </c>
      <c r="I130"/>
    </row>
    <row r="131" spans="1:9" ht="15">
      <c r="A131" s="234" t="s">
        <v>1238</v>
      </c>
      <c r="B131" s="247" t="s">
        <v>1239</v>
      </c>
      <c r="C131" s="2">
        <v>27.18</v>
      </c>
      <c r="D131" s="219" t="s">
        <v>1099</v>
      </c>
      <c r="E131" s="219" t="s">
        <v>1086</v>
      </c>
      <c r="G131" s="14" t="s">
        <v>1103</v>
      </c>
      <c r="H131" s="15">
        <v>3.87</v>
      </c>
      <c r="I131"/>
    </row>
    <row r="132" spans="1:9" ht="15">
      <c r="A132" s="234" t="s">
        <v>1240</v>
      </c>
      <c r="B132" s="247" t="s">
        <v>1241</v>
      </c>
      <c r="C132" s="2">
        <v>19.23</v>
      </c>
      <c r="D132" s="219" t="s">
        <v>1118</v>
      </c>
      <c r="E132" s="219" t="s">
        <v>1086</v>
      </c>
      <c r="G132" s="14" t="s">
        <v>1101</v>
      </c>
      <c r="H132" s="15">
        <v>14.19</v>
      </c>
      <c r="I132"/>
    </row>
    <row r="133" spans="1:8" ht="15">
      <c r="A133" s="234" t="s">
        <v>1242</v>
      </c>
      <c r="B133" s="247" t="s">
        <v>1241</v>
      </c>
      <c r="C133" s="2">
        <v>17.82</v>
      </c>
      <c r="D133" s="219" t="s">
        <v>1118</v>
      </c>
      <c r="E133" s="219" t="s">
        <v>1086</v>
      </c>
      <c r="G133" s="14" t="s">
        <v>1143</v>
      </c>
      <c r="H133" s="15">
        <v>14.35</v>
      </c>
    </row>
    <row r="134" spans="1:8" ht="15">
      <c r="A134" s="234" t="s">
        <v>1243</v>
      </c>
      <c r="B134" s="247" t="s">
        <v>1241</v>
      </c>
      <c r="C134" s="2">
        <v>17.45</v>
      </c>
      <c r="D134" s="219" t="s">
        <v>1118</v>
      </c>
      <c r="E134" s="219" t="s">
        <v>1086</v>
      </c>
      <c r="G134" s="14" t="s">
        <v>507</v>
      </c>
      <c r="H134" s="15">
        <v>783.1800000000001</v>
      </c>
    </row>
    <row r="135" spans="1:5" ht="15">
      <c r="A135" s="234" t="s">
        <v>1244</v>
      </c>
      <c r="B135" s="247" t="s">
        <v>763</v>
      </c>
      <c r="C135" s="2">
        <v>90.05</v>
      </c>
      <c r="D135" s="219" t="s">
        <v>1091</v>
      </c>
      <c r="E135" s="219" t="s">
        <v>1086</v>
      </c>
    </row>
    <row r="136" spans="1:5" ht="15">
      <c r="A136" s="234" t="s">
        <v>1245</v>
      </c>
      <c r="B136" s="247" t="s">
        <v>763</v>
      </c>
      <c r="C136" s="2">
        <v>69.57</v>
      </c>
      <c r="D136" s="219" t="s">
        <v>1091</v>
      </c>
      <c r="E136" s="219" t="s">
        <v>1086</v>
      </c>
    </row>
    <row r="137" spans="1:5" ht="15">
      <c r="A137" s="234" t="s">
        <v>1246</v>
      </c>
      <c r="B137" s="247" t="s">
        <v>1247</v>
      </c>
      <c r="C137" s="2">
        <v>54.65</v>
      </c>
      <c r="D137" s="219" t="s">
        <v>1091</v>
      </c>
      <c r="E137" s="219" t="s">
        <v>1086</v>
      </c>
    </row>
    <row r="138" spans="1:5" ht="15.75" thickBot="1">
      <c r="A138" s="239" t="s">
        <v>1248</v>
      </c>
      <c r="B138" s="248" t="s">
        <v>764</v>
      </c>
      <c r="C138" s="241">
        <v>17.73</v>
      </c>
      <c r="D138" s="223" t="s">
        <v>1091</v>
      </c>
      <c r="E138" s="223" t="s">
        <v>1086</v>
      </c>
    </row>
    <row r="139" spans="1:4" ht="15.75" thickTop="1">
      <c r="A139" s="253"/>
      <c r="B139" s="243"/>
      <c r="C139" s="211">
        <f>SUM(C116:C138)</f>
        <v>783.1800000000002</v>
      </c>
      <c r="D139" s="210">
        <f>C139+C112+C81+C74+C43+C32+C10+C5</f>
        <v>5498.6</v>
      </c>
    </row>
    <row r="140" ht="18.75" customHeight="1" thickBot="1"/>
    <row r="141" spans="3:4" ht="16.5" thickBot="1" thickTop="1">
      <c r="C141" s="354" t="s">
        <v>1249</v>
      </c>
      <c r="D141" s="354"/>
    </row>
    <row r="142" spans="1:5" ht="16.5" thickBot="1" thickTop="1">
      <c r="A142" s="353"/>
      <c r="B142" s="353"/>
      <c r="C142" s="255">
        <f>C138+C137+C136+C135+C128+C127+C126+C124+C117+C116+C111+C110+C109+C108+C107+C106+C95+C94+C93+C92+C91+C88+C86+C85+C79+C78+C73+C70+C67+C64+C53+C50+C48+C47+C42+C38+C37+C41+C27+C25+C24+C23+C22+C21+C14+C15+C16</f>
        <v>1694.3400000000001</v>
      </c>
      <c r="D142" s="256" t="s">
        <v>1091</v>
      </c>
      <c r="E142" s="254"/>
    </row>
    <row r="143" spans="1:5" ht="15.75" thickBot="1">
      <c r="A143" s="353"/>
      <c r="B143" s="353"/>
      <c r="C143" s="257">
        <f>C134+C133+C132+C129+C123+C122+C102+C101+C100+C99+C98+C80+C69+C68+C66+C65+C63+C61+C60+C59+C58+C57+C56+C55+C29</f>
        <v>910.26</v>
      </c>
      <c r="D143" s="258" t="s">
        <v>1118</v>
      </c>
      <c r="E143" s="254"/>
    </row>
    <row r="144" spans="1:5" ht="15.75" thickBot="1">
      <c r="A144" s="353"/>
      <c r="B144" s="353"/>
      <c r="C144" s="257">
        <f>C131+C121+C120+C119+C105+C104+C97+C96+C90+C89+C72+C71+C54+C52+C51+C26+C20+C19+C18</f>
        <v>368.43</v>
      </c>
      <c r="D144" s="258" t="s">
        <v>1099</v>
      </c>
      <c r="E144" s="254"/>
    </row>
    <row r="145" spans="3:4" ht="15.75" thickBot="1">
      <c r="C145" s="257">
        <f>C40+C39+C4</f>
        <v>1458.03</v>
      </c>
      <c r="D145" s="258" t="s">
        <v>1079</v>
      </c>
    </row>
    <row r="146" spans="3:4" ht="15.75" thickBot="1">
      <c r="C146" s="257">
        <f>C31+C28+C9+C7</f>
        <v>868.9000000000001</v>
      </c>
      <c r="D146" s="258" t="s">
        <v>1083</v>
      </c>
    </row>
    <row r="147" spans="3:4" ht="15.75" thickBot="1">
      <c r="C147" s="257">
        <f>C125</f>
        <v>88.71</v>
      </c>
      <c r="D147" s="258" t="s">
        <v>1232</v>
      </c>
    </row>
    <row r="148" spans="3:4" ht="15.75" thickBot="1">
      <c r="C148" s="257">
        <f>C36</f>
        <v>33.34</v>
      </c>
      <c r="D148" s="258" t="s">
        <v>1126</v>
      </c>
    </row>
    <row r="149" spans="3:4" ht="15.75" thickBot="1">
      <c r="C149" s="259">
        <f>C118+C130+C103+C87+C62+C49+C30+C17+C8</f>
        <v>76.59</v>
      </c>
      <c r="D149" s="260" t="s">
        <v>1250</v>
      </c>
    </row>
    <row r="150" spans="3:4" ht="16.5" thickBot="1" thickTop="1">
      <c r="C150" s="261">
        <f>SUM(C142:C149)</f>
        <v>5498.600000000001</v>
      </c>
      <c r="D150" s="262"/>
    </row>
    <row r="151" ht="15.75" thickTop="1">
      <c r="C151" s="263"/>
    </row>
    <row r="152" ht="15.75" thickBot="1"/>
    <row r="153" spans="3:4" ht="16.5" thickBot="1" thickTop="1">
      <c r="C153" s="354" t="s">
        <v>1251</v>
      </c>
      <c r="D153" s="354"/>
    </row>
    <row r="154" spans="3:4" ht="16.5" thickBot="1" thickTop="1">
      <c r="C154" s="264">
        <v>678.1</v>
      </c>
      <c r="D154" s="265" t="s">
        <v>1252</v>
      </c>
    </row>
    <row r="155" ht="15.75" thickTop="1"/>
  </sheetData>
  <sheetProtection algorithmName="SHA-512" hashValue="2f7a8Rp0YrAUS7aoX8taRJAnRyjMAteHdBHWwuucl8f05tqS4eUIgMsmSqWPseZOQEx+7iO+Ie6t5D2WEuKBbw==" saltValue="VTwVgVvpNCfRUxLxcvrKOQ==" spinCount="100000" sheet="1" objects="1" scenarios="1"/>
  <mergeCells count="14">
    <mergeCell ref="A144:B144"/>
    <mergeCell ref="C153:D153"/>
    <mergeCell ref="A76:D76"/>
    <mergeCell ref="A83:D83"/>
    <mergeCell ref="A114:D114"/>
    <mergeCell ref="C141:D141"/>
    <mergeCell ref="A142:B142"/>
    <mergeCell ref="A143:B143"/>
    <mergeCell ref="A45:D45"/>
    <mergeCell ref="A1:D1"/>
    <mergeCell ref="A3:D3"/>
    <mergeCell ref="A6:D6"/>
    <mergeCell ref="A12:D12"/>
    <mergeCell ref="A34:D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L142"/>
  <sheetViews>
    <sheetView tabSelected="1" workbookViewId="0" topLeftCell="A41">
      <selection activeCell="G50" sqref="G50"/>
    </sheetView>
  </sheetViews>
  <sheetFormatPr defaultColWidth="9.140625" defaultRowHeight="15"/>
  <cols>
    <col min="1" max="1" width="12.28125" style="0" customWidth="1"/>
    <col min="2" max="2" width="52.57421875" style="0" customWidth="1"/>
    <col min="3" max="3" width="18.7109375" style="0" customWidth="1"/>
    <col min="4" max="4" width="15.28125" style="0" customWidth="1"/>
    <col min="5" max="5" width="15.00390625" style="0" customWidth="1"/>
    <col min="6" max="6" width="14.8515625" style="0" customWidth="1"/>
    <col min="7" max="7" width="12.7109375" style="0" customWidth="1"/>
    <col min="8" max="8" width="14.140625" style="0" customWidth="1"/>
    <col min="9" max="10" width="9.140625" style="0" hidden="1" customWidth="1"/>
    <col min="11" max="11" width="30.00390625" style="0" hidden="1" customWidth="1"/>
    <col min="12" max="12" width="36.8515625" style="0" hidden="1" customWidth="1"/>
  </cols>
  <sheetData>
    <row r="1" spans="1:8" ht="60">
      <c r="A1" s="295" t="s">
        <v>1059</v>
      </c>
      <c r="B1" s="295" t="s">
        <v>1053</v>
      </c>
      <c r="C1" s="295" t="s">
        <v>1054</v>
      </c>
      <c r="D1" s="295" t="s">
        <v>1055</v>
      </c>
      <c r="E1" s="295" t="s">
        <v>1270</v>
      </c>
      <c r="F1" s="295" t="s">
        <v>1420</v>
      </c>
      <c r="G1" s="295" t="s">
        <v>1056</v>
      </c>
      <c r="H1" s="295" t="s">
        <v>1057</v>
      </c>
    </row>
    <row r="2" spans="1:8" ht="15">
      <c r="A2" s="23" t="s">
        <v>1064</v>
      </c>
      <c r="B2" s="23" t="str">
        <f>FŽP1pp!I15</f>
        <v>bufet</v>
      </c>
      <c r="C2" s="23" t="s">
        <v>1058</v>
      </c>
      <c r="D2" s="23">
        <f>FŽP1pp!J15</f>
        <v>63.8</v>
      </c>
      <c r="E2" s="303"/>
      <c r="F2" s="304">
        <f>D2</f>
        <v>63.8</v>
      </c>
      <c r="G2" s="200"/>
      <c r="H2" s="23">
        <f>G2*F2</f>
        <v>0</v>
      </c>
    </row>
    <row r="3" spans="1:8" ht="15">
      <c r="A3" s="23" t="s">
        <v>1064</v>
      </c>
      <c r="B3" s="23" t="str">
        <f>FŽP1pp!I16</f>
        <v>bufet-zázemí</v>
      </c>
      <c r="C3" s="23" t="s">
        <v>1058</v>
      </c>
      <c r="D3" s="23">
        <f>FŽP1pp!J16</f>
        <v>48</v>
      </c>
      <c r="E3" s="199"/>
      <c r="F3" s="304">
        <f aca="true" t="shared" si="0" ref="F3:F66">D3</f>
        <v>48</v>
      </c>
      <c r="G3" s="200"/>
      <c r="H3" s="23">
        <f aca="true" t="shared" si="1" ref="H3:H66">G3*F3</f>
        <v>0</v>
      </c>
    </row>
    <row r="4" spans="1:8" ht="15">
      <c r="A4" s="23" t="s">
        <v>1064</v>
      </c>
      <c r="B4" s="23" t="str">
        <f>FŽP1pp!I17</f>
        <v>chodba</v>
      </c>
      <c r="C4" s="23" t="s">
        <v>1058</v>
      </c>
      <c r="D4" s="23">
        <f>FŽP1pp!J17</f>
        <v>663</v>
      </c>
      <c r="E4" s="199"/>
      <c r="F4" s="304">
        <f t="shared" si="0"/>
        <v>663</v>
      </c>
      <c r="G4" s="200"/>
      <c r="H4" s="23">
        <f t="shared" si="1"/>
        <v>0</v>
      </c>
    </row>
    <row r="5" spans="1:12" ht="15">
      <c r="A5" s="23" t="s">
        <v>1064</v>
      </c>
      <c r="B5" s="23" t="str">
        <f>FŽP1pp!I18</f>
        <v>kancelář</v>
      </c>
      <c r="C5" s="23" t="s">
        <v>1058</v>
      </c>
      <c r="D5" s="23">
        <f>FŽP1pp!J18</f>
        <v>124.19999999999999</v>
      </c>
      <c r="E5" s="199"/>
      <c r="F5" s="304">
        <f t="shared" si="0"/>
        <v>124.19999999999999</v>
      </c>
      <c r="G5" s="200"/>
      <c r="H5" s="23">
        <f t="shared" si="1"/>
        <v>0</v>
      </c>
      <c r="K5" s="13" t="s">
        <v>506</v>
      </c>
      <c r="L5" t="s">
        <v>1258</v>
      </c>
    </row>
    <row r="6" spans="1:12" ht="15">
      <c r="A6" s="23" t="s">
        <v>1064</v>
      </c>
      <c r="B6" s="23" t="str">
        <f>FŽP1pp!I19</f>
        <v>laboratoř</v>
      </c>
      <c r="C6" s="23" t="s">
        <v>1058</v>
      </c>
      <c r="D6" s="23">
        <f>FŽP1pp!J19</f>
        <v>344.1</v>
      </c>
      <c r="E6" s="199"/>
      <c r="F6" s="304">
        <f t="shared" si="0"/>
        <v>344.1</v>
      </c>
      <c r="G6" s="200"/>
      <c r="H6" s="23">
        <f t="shared" si="1"/>
        <v>0</v>
      </c>
      <c r="K6" s="14" t="s">
        <v>753</v>
      </c>
      <c r="L6" s="15">
        <v>63.8</v>
      </c>
    </row>
    <row r="7" spans="1:12" ht="15">
      <c r="A7" s="23" t="s">
        <v>1064</v>
      </c>
      <c r="B7" s="23" t="str">
        <f>FŽP1pp!I20</f>
        <v>pitevna</v>
      </c>
      <c r="C7" s="23" t="s">
        <v>1058</v>
      </c>
      <c r="D7" s="23">
        <f>FŽP1pp!J20</f>
        <v>69.4</v>
      </c>
      <c r="E7" s="199"/>
      <c r="F7" s="304">
        <f t="shared" si="0"/>
        <v>69.4</v>
      </c>
      <c r="G7" s="200"/>
      <c r="H7" s="23">
        <f t="shared" si="1"/>
        <v>0</v>
      </c>
      <c r="K7" s="14" t="s">
        <v>754</v>
      </c>
      <c r="L7" s="15">
        <v>48</v>
      </c>
    </row>
    <row r="8" spans="1:12" ht="15">
      <c r="A8" s="23" t="s">
        <v>1064</v>
      </c>
      <c r="B8" s="23" t="str">
        <f>FŽP1pp!I21</f>
        <v>předsíň</v>
      </c>
      <c r="C8" s="23" t="s">
        <v>1058</v>
      </c>
      <c r="D8" s="23">
        <f>FŽP1pp!J21</f>
        <v>15.8</v>
      </c>
      <c r="E8" s="199"/>
      <c r="F8" s="304">
        <f t="shared" si="0"/>
        <v>15.8</v>
      </c>
      <c r="G8" s="200"/>
      <c r="H8" s="23">
        <f t="shared" si="1"/>
        <v>0</v>
      </c>
      <c r="K8" s="14" t="s">
        <v>881</v>
      </c>
      <c r="L8" s="15">
        <v>35.980000000000004</v>
      </c>
    </row>
    <row r="9" spans="1:12" ht="15">
      <c r="A9" s="23" t="s">
        <v>1064</v>
      </c>
      <c r="B9" s="23" t="str">
        <f>FŽP1pp!I22</f>
        <v>rozvodna</v>
      </c>
      <c r="C9" s="23" t="s">
        <v>1058</v>
      </c>
      <c r="D9" s="23">
        <f>FŽP1pp!J22</f>
        <v>21.4</v>
      </c>
      <c r="E9" s="199"/>
      <c r="F9" s="304">
        <f t="shared" si="0"/>
        <v>21.4</v>
      </c>
      <c r="G9" s="200"/>
      <c r="H9" s="23">
        <f t="shared" si="1"/>
        <v>0</v>
      </c>
      <c r="K9" s="14" t="s">
        <v>864</v>
      </c>
      <c r="L9" s="15">
        <v>629.07</v>
      </c>
    </row>
    <row r="10" spans="1:12" ht="15">
      <c r="A10" s="23" t="s">
        <v>1064</v>
      </c>
      <c r="B10" s="23" t="str">
        <f>FŽP1pp!I23</f>
        <v>schodiště</v>
      </c>
      <c r="C10" s="23" t="s">
        <v>1058</v>
      </c>
      <c r="D10" s="23">
        <f>FŽP1pp!J23</f>
        <v>79.7</v>
      </c>
      <c r="E10" s="199"/>
      <c r="F10" s="304">
        <f t="shared" si="0"/>
        <v>79.7</v>
      </c>
      <c r="G10" s="200"/>
      <c r="H10" s="23">
        <f t="shared" si="1"/>
        <v>0</v>
      </c>
      <c r="K10" s="14" t="s">
        <v>739</v>
      </c>
      <c r="L10" s="15">
        <v>2423.96</v>
      </c>
    </row>
    <row r="11" spans="1:12" ht="15">
      <c r="A11" s="23" t="s">
        <v>1064</v>
      </c>
      <c r="B11" s="23" t="str">
        <f>FŽP1pp!I24</f>
        <v>sklad</v>
      </c>
      <c r="C11" s="23" t="s">
        <v>1058</v>
      </c>
      <c r="D11" s="23">
        <f>FŽP1pp!J24</f>
        <v>2.5</v>
      </c>
      <c r="E11" s="199"/>
      <c r="F11" s="304">
        <f t="shared" si="0"/>
        <v>2.5</v>
      </c>
      <c r="G11" s="200"/>
      <c r="H11" s="23">
        <f t="shared" si="1"/>
        <v>0</v>
      </c>
      <c r="K11" s="14" t="s">
        <v>752</v>
      </c>
      <c r="L11" s="15">
        <v>349.09999999999997</v>
      </c>
    </row>
    <row r="12" spans="1:12" ht="15">
      <c r="A12" s="23" t="s">
        <v>1064</v>
      </c>
      <c r="B12" s="23" t="str">
        <f>FŽP1pp!I25</f>
        <v>učebna</v>
      </c>
      <c r="C12" s="23" t="s">
        <v>1058</v>
      </c>
      <c r="D12" s="23">
        <f>FŽP1pp!J25</f>
        <v>105.4</v>
      </c>
      <c r="E12" s="199"/>
      <c r="F12" s="304">
        <f t="shared" si="0"/>
        <v>105.4</v>
      </c>
      <c r="G12" s="200"/>
      <c r="H12" s="23">
        <f t="shared" si="1"/>
        <v>0</v>
      </c>
      <c r="K12" s="14" t="s">
        <v>794</v>
      </c>
      <c r="L12" s="15">
        <v>20.5</v>
      </c>
    </row>
    <row r="13" spans="1:12" ht="15">
      <c r="A13" s="23" t="s">
        <v>1064</v>
      </c>
      <c r="B13" s="23" t="str">
        <f>FŽP1pp!I26</f>
        <v>úklid</v>
      </c>
      <c r="C13" s="23" t="s">
        <v>1058</v>
      </c>
      <c r="D13" s="23">
        <f>FŽP1pp!J26</f>
        <v>4.1</v>
      </c>
      <c r="E13" s="199"/>
      <c r="F13" s="304">
        <f t="shared" si="0"/>
        <v>4.1</v>
      </c>
      <c r="G13" s="200"/>
      <c r="H13" s="23">
        <f t="shared" si="1"/>
        <v>0</v>
      </c>
      <c r="K13" s="14" t="s">
        <v>888</v>
      </c>
      <c r="L13" s="15">
        <v>19.77</v>
      </c>
    </row>
    <row r="14" spans="1:12" ht="15">
      <c r="A14" s="23" t="s">
        <v>1064</v>
      </c>
      <c r="B14" s="23" t="str">
        <f>FŽP1pp!I27</f>
        <v>umývárna, wc</v>
      </c>
      <c r="C14" s="23" t="s">
        <v>1058</v>
      </c>
      <c r="D14" s="23">
        <f>FŽP1pp!J27</f>
        <v>37.4</v>
      </c>
      <c r="E14" s="199"/>
      <c r="F14" s="304">
        <f t="shared" si="0"/>
        <v>37.4</v>
      </c>
      <c r="G14" s="200"/>
      <c r="H14" s="23">
        <f t="shared" si="1"/>
        <v>0</v>
      </c>
      <c r="K14" s="14" t="s">
        <v>748</v>
      </c>
      <c r="L14" s="15">
        <v>344.1</v>
      </c>
    </row>
    <row r="15" spans="1:12" ht="15">
      <c r="A15" s="23" t="s">
        <v>1064</v>
      </c>
      <c r="B15" s="23" t="str">
        <f>FŽP1pp!I28</f>
        <v>vstupní prostor</v>
      </c>
      <c r="C15" s="23" t="s">
        <v>1058</v>
      </c>
      <c r="D15" s="23">
        <f>FŽP1pp!J28</f>
        <v>22.5</v>
      </c>
      <c r="E15" s="199"/>
      <c r="F15" s="304">
        <f t="shared" si="0"/>
        <v>22.5</v>
      </c>
      <c r="G15" s="200"/>
      <c r="H15" s="23">
        <f t="shared" si="1"/>
        <v>0</v>
      </c>
      <c r="K15" s="14" t="s">
        <v>890</v>
      </c>
      <c r="L15" s="15">
        <v>109.11</v>
      </c>
    </row>
    <row r="16" spans="1:12" ht="15">
      <c r="A16" s="23" t="s">
        <v>1064</v>
      </c>
      <c r="B16" s="23" t="str">
        <f>FŽP1pp!I29</f>
        <v>výtah</v>
      </c>
      <c r="C16" s="23" t="s">
        <v>1058</v>
      </c>
      <c r="D16" s="23">
        <f>FŽP1pp!J29</f>
        <v>3</v>
      </c>
      <c r="E16" s="199"/>
      <c r="F16" s="304">
        <f t="shared" si="0"/>
        <v>3</v>
      </c>
      <c r="G16" s="200"/>
      <c r="H16" s="23">
        <f t="shared" si="1"/>
        <v>0</v>
      </c>
      <c r="K16" s="14" t="s">
        <v>178</v>
      </c>
      <c r="L16" s="15">
        <v>44.03</v>
      </c>
    </row>
    <row r="17" spans="1:12" ht="15">
      <c r="A17" s="23" t="s">
        <v>1064</v>
      </c>
      <c r="B17" s="23" t="str">
        <f>FŽP1pp!I30</f>
        <v>wc</v>
      </c>
      <c r="C17" s="23" t="s">
        <v>1058</v>
      </c>
      <c r="D17" s="23">
        <f>FŽP1pp!J30</f>
        <v>74.8</v>
      </c>
      <c r="E17" s="199"/>
      <c r="F17" s="304">
        <f t="shared" si="0"/>
        <v>74.8</v>
      </c>
      <c r="G17" s="200"/>
      <c r="H17" s="23">
        <f t="shared" si="1"/>
        <v>0</v>
      </c>
      <c r="K17" s="14" t="s">
        <v>1006</v>
      </c>
      <c r="L17" s="15">
        <v>40.96</v>
      </c>
    </row>
    <row r="18" spans="1:12" ht="15">
      <c r="A18" s="23" t="s">
        <v>1064</v>
      </c>
      <c r="B18" s="23" t="str">
        <f>FŽP1pp!I31</f>
        <v>zádveří</v>
      </c>
      <c r="C18" s="23" t="s">
        <v>1058</v>
      </c>
      <c r="D18" s="23">
        <f>FŽP1pp!J31</f>
        <v>22.1</v>
      </c>
      <c r="E18" s="199"/>
      <c r="F18" s="304">
        <f t="shared" si="0"/>
        <v>22.1</v>
      </c>
      <c r="G18" s="200"/>
      <c r="H18" s="23">
        <f t="shared" si="1"/>
        <v>0</v>
      </c>
      <c r="K18" s="14" t="s">
        <v>174</v>
      </c>
      <c r="L18" s="15">
        <v>73.12</v>
      </c>
    </row>
    <row r="19" spans="1:12" ht="15">
      <c r="A19" s="23" t="s">
        <v>1065</v>
      </c>
      <c r="B19" s="23" t="str">
        <f>FŽP1np!I13</f>
        <v>chodba</v>
      </c>
      <c r="C19" s="23" t="s">
        <v>1058</v>
      </c>
      <c r="D19" s="23">
        <f>FŽP1np!J13</f>
        <v>698.4</v>
      </c>
      <c r="E19" s="23"/>
      <c r="F19" s="304">
        <f t="shared" si="0"/>
        <v>698.4</v>
      </c>
      <c r="G19" s="200"/>
      <c r="H19" s="23">
        <f t="shared" si="1"/>
        <v>0</v>
      </c>
      <c r="K19" s="14" t="s">
        <v>244</v>
      </c>
      <c r="L19" s="15">
        <v>40.25</v>
      </c>
    </row>
    <row r="20" spans="1:12" ht="15">
      <c r="A20" s="23" t="s">
        <v>1065</v>
      </c>
      <c r="B20" s="23" t="str">
        <f>FŽP1np!I14</f>
        <v>posluchárna</v>
      </c>
      <c r="C20" s="23" t="s">
        <v>1058</v>
      </c>
      <c r="D20" s="23">
        <f>FŽP1np!J14</f>
        <v>282</v>
      </c>
      <c r="E20" s="23"/>
      <c r="F20" s="304">
        <f t="shared" si="0"/>
        <v>282</v>
      </c>
      <c r="G20" s="200"/>
      <c r="H20" s="23">
        <f t="shared" si="1"/>
        <v>0</v>
      </c>
      <c r="K20" s="14" t="s">
        <v>937</v>
      </c>
      <c r="L20" s="15">
        <v>40.96</v>
      </c>
    </row>
    <row r="21" spans="1:12" ht="15">
      <c r="A21" s="23" t="s">
        <v>1065</v>
      </c>
      <c r="B21" s="23" t="str">
        <f>FŽP1np!I15</f>
        <v>rozvodna</v>
      </c>
      <c r="C21" s="23" t="s">
        <v>1058</v>
      </c>
      <c r="D21" s="23">
        <f>FŽP1np!J15</f>
        <v>16.1</v>
      </c>
      <c r="E21" s="23"/>
      <c r="F21" s="304">
        <f t="shared" si="0"/>
        <v>16.1</v>
      </c>
      <c r="G21" s="200"/>
      <c r="H21" s="23">
        <f t="shared" si="1"/>
        <v>0</v>
      </c>
      <c r="K21" s="14" t="s">
        <v>177</v>
      </c>
      <c r="L21" s="15">
        <v>0</v>
      </c>
    </row>
    <row r="22" spans="1:12" ht="15">
      <c r="A22" s="23" t="s">
        <v>1065</v>
      </c>
      <c r="B22" s="23" t="str">
        <f>FŽP1np!I16</f>
        <v>schodiště</v>
      </c>
      <c r="C22" s="23" t="s">
        <v>1058</v>
      </c>
      <c r="D22" s="23">
        <f>FŽP1np!J16</f>
        <v>63</v>
      </c>
      <c r="E22" s="23"/>
      <c r="F22" s="304">
        <f t="shared" si="0"/>
        <v>63</v>
      </c>
      <c r="G22" s="200"/>
      <c r="H22" s="23">
        <f t="shared" si="1"/>
        <v>0</v>
      </c>
      <c r="K22" s="14" t="s">
        <v>795</v>
      </c>
      <c r="L22" s="15">
        <v>43.3</v>
      </c>
    </row>
    <row r="23" spans="1:12" ht="15">
      <c r="A23" s="23" t="s">
        <v>1065</v>
      </c>
      <c r="B23" s="23" t="str">
        <f>FŽP1np!I17</f>
        <v>terasa</v>
      </c>
      <c r="C23" s="23" t="s">
        <v>1058</v>
      </c>
      <c r="D23" s="23">
        <f>FŽP1np!J17</f>
        <v>286.5</v>
      </c>
      <c r="E23" s="23"/>
      <c r="F23" s="304">
        <f t="shared" si="0"/>
        <v>286.5</v>
      </c>
      <c r="G23" s="200"/>
      <c r="H23" s="23">
        <f t="shared" si="1"/>
        <v>0</v>
      </c>
      <c r="K23" s="14" t="s">
        <v>757</v>
      </c>
      <c r="L23" s="15">
        <v>69.4</v>
      </c>
    </row>
    <row r="24" spans="1:12" ht="15">
      <c r="A24" s="23" t="s">
        <v>1065</v>
      </c>
      <c r="B24" s="23" t="str">
        <f>FŽP1np!I18</f>
        <v>učebna</v>
      </c>
      <c r="C24" s="23" t="s">
        <v>1058</v>
      </c>
      <c r="D24" s="23">
        <f>FŽP1np!J18</f>
        <v>342.1</v>
      </c>
      <c r="E24" s="23"/>
      <c r="F24" s="304">
        <f t="shared" si="0"/>
        <v>342.1</v>
      </c>
      <c r="G24" s="200"/>
      <c r="H24" s="23">
        <f t="shared" si="1"/>
        <v>0</v>
      </c>
      <c r="K24" s="14" t="s">
        <v>782</v>
      </c>
      <c r="L24" s="15">
        <v>282</v>
      </c>
    </row>
    <row r="25" spans="1:12" ht="15">
      <c r="A25" s="23" t="s">
        <v>1065</v>
      </c>
      <c r="B25" s="23" t="str">
        <f>FŽP1np!I19</f>
        <v>úklid</v>
      </c>
      <c r="C25" s="23" t="s">
        <v>1058</v>
      </c>
      <c r="D25" s="23">
        <f>FŽP1np!J19</f>
        <v>2.5</v>
      </c>
      <c r="E25" s="23"/>
      <c r="F25" s="304">
        <f t="shared" si="0"/>
        <v>2.5</v>
      </c>
      <c r="G25" s="200"/>
      <c r="H25" s="23">
        <f t="shared" si="1"/>
        <v>0</v>
      </c>
      <c r="K25" s="14" t="s">
        <v>796</v>
      </c>
      <c r="L25" s="15">
        <v>1454.17</v>
      </c>
    </row>
    <row r="26" spans="1:12" ht="15">
      <c r="A26" s="23" t="s">
        <v>1065</v>
      </c>
      <c r="B26" s="23" t="str">
        <f>FŽP1np!I20</f>
        <v>výtah</v>
      </c>
      <c r="C26" s="23" t="s">
        <v>1058</v>
      </c>
      <c r="D26" s="23">
        <f>FŽP1np!J20</f>
        <v>4.9</v>
      </c>
      <c r="E26" s="23"/>
      <c r="F26" s="304">
        <f t="shared" si="0"/>
        <v>4.9</v>
      </c>
      <c r="G26" s="200"/>
      <c r="H26" s="23">
        <f t="shared" si="1"/>
        <v>0</v>
      </c>
      <c r="K26" s="14" t="s">
        <v>790</v>
      </c>
      <c r="L26" s="15">
        <v>32.6</v>
      </c>
    </row>
    <row r="27" spans="1:12" ht="15">
      <c r="A27" s="23" t="s">
        <v>1065</v>
      </c>
      <c r="B27" s="23" t="str">
        <f>FŽP1np!I21</f>
        <v>wc</v>
      </c>
      <c r="C27" s="23" t="s">
        <v>1058</v>
      </c>
      <c r="D27" s="23">
        <f>FŽP1np!J21</f>
        <v>32</v>
      </c>
      <c r="E27" s="23"/>
      <c r="F27" s="304">
        <f t="shared" si="0"/>
        <v>32</v>
      </c>
      <c r="G27" s="200"/>
      <c r="H27" s="23">
        <f t="shared" si="1"/>
        <v>0</v>
      </c>
      <c r="K27" s="14" t="s">
        <v>792</v>
      </c>
      <c r="L27" s="15">
        <v>28</v>
      </c>
    </row>
    <row r="28" spans="1:12" ht="15">
      <c r="A28" s="23" t="s">
        <v>1066</v>
      </c>
      <c r="B28" s="23" t="str">
        <f>FŽP2np!I12</f>
        <v>chodba</v>
      </c>
      <c r="C28" s="23" t="s">
        <v>1058</v>
      </c>
      <c r="D28" s="201">
        <v>121.4</v>
      </c>
      <c r="E28" s="23"/>
      <c r="F28" s="304">
        <f t="shared" si="0"/>
        <v>121.4</v>
      </c>
      <c r="G28" s="200"/>
      <c r="H28" s="23">
        <f t="shared" si="1"/>
        <v>0</v>
      </c>
      <c r="K28" s="14" t="s">
        <v>246</v>
      </c>
      <c r="L28" s="15">
        <v>143.14</v>
      </c>
    </row>
    <row r="29" spans="1:12" ht="15">
      <c r="A29" s="23" t="s">
        <v>1066</v>
      </c>
      <c r="B29" s="23" t="str">
        <f>FŽP2np!I13</f>
        <v>kancelář</v>
      </c>
      <c r="C29" s="23" t="s">
        <v>1058</v>
      </c>
      <c r="D29" s="201">
        <v>49.2</v>
      </c>
      <c r="E29" s="23"/>
      <c r="F29" s="304">
        <f t="shared" si="0"/>
        <v>49.2</v>
      </c>
      <c r="G29" s="200"/>
      <c r="H29" s="23">
        <f t="shared" si="1"/>
        <v>0</v>
      </c>
      <c r="K29" s="14" t="s">
        <v>745</v>
      </c>
      <c r="L29" s="15">
        <v>15.8</v>
      </c>
    </row>
    <row r="30" spans="1:12" ht="15">
      <c r="A30" s="23" t="s">
        <v>1066</v>
      </c>
      <c r="B30" s="23" t="str">
        <f>FŽP2np!I14</f>
        <v>kuchyňka</v>
      </c>
      <c r="C30" s="23" t="s">
        <v>1058</v>
      </c>
      <c r="D30" s="201">
        <v>14.4</v>
      </c>
      <c r="E30" s="23"/>
      <c r="F30" s="304">
        <f t="shared" si="0"/>
        <v>14.4</v>
      </c>
      <c r="G30" s="200"/>
      <c r="H30" s="23">
        <f t="shared" si="1"/>
        <v>0</v>
      </c>
      <c r="K30" s="14" t="s">
        <v>896</v>
      </c>
      <c r="L30" s="15">
        <v>24.72</v>
      </c>
    </row>
    <row r="31" spans="1:12" ht="15">
      <c r="A31" s="23" t="s">
        <v>1066</v>
      </c>
      <c r="B31" s="23" t="str">
        <f>FŽP2np!I15</f>
        <v>PC učebna</v>
      </c>
      <c r="C31" s="23" t="s">
        <v>1058</v>
      </c>
      <c r="D31" s="201">
        <v>43.3</v>
      </c>
      <c r="E31" s="23"/>
      <c r="F31" s="304">
        <f t="shared" si="0"/>
        <v>43.3</v>
      </c>
      <c r="G31" s="200"/>
      <c r="H31" s="23">
        <f t="shared" si="1"/>
        <v>0</v>
      </c>
      <c r="K31" s="14" t="s">
        <v>756</v>
      </c>
      <c r="L31" s="15">
        <v>71.64</v>
      </c>
    </row>
    <row r="32" spans="1:12" ht="15">
      <c r="A32" s="23" t="s">
        <v>1066</v>
      </c>
      <c r="B32" s="23" t="str">
        <f>FŽP2np!I16</f>
        <v>pracovna</v>
      </c>
      <c r="C32" s="23" t="s">
        <v>1058</v>
      </c>
      <c r="D32" s="201">
        <v>35.2</v>
      </c>
      <c r="E32" s="23"/>
      <c r="F32" s="304">
        <f t="shared" si="0"/>
        <v>35.2</v>
      </c>
      <c r="G32" s="200"/>
      <c r="H32" s="23">
        <f t="shared" si="1"/>
        <v>0</v>
      </c>
      <c r="K32" s="14" t="s">
        <v>943</v>
      </c>
      <c r="L32" s="15">
        <v>74.78</v>
      </c>
    </row>
    <row r="33" spans="1:12" ht="15">
      <c r="A33" s="23" t="s">
        <v>1066</v>
      </c>
      <c r="B33" s="23" t="str">
        <f>FŽP2np!I17</f>
        <v>pracovna děkana</v>
      </c>
      <c r="C33" s="23" t="s">
        <v>1058</v>
      </c>
      <c r="D33" s="201">
        <v>32.6</v>
      </c>
      <c r="E33" s="23"/>
      <c r="F33" s="304">
        <f t="shared" si="0"/>
        <v>32.6</v>
      </c>
      <c r="G33" s="200"/>
      <c r="H33" s="23">
        <f t="shared" si="1"/>
        <v>0</v>
      </c>
      <c r="K33" s="14" t="s">
        <v>791</v>
      </c>
      <c r="L33" s="15">
        <v>20.7</v>
      </c>
    </row>
    <row r="34" spans="1:12" ht="15">
      <c r="A34" s="23" t="s">
        <v>1066</v>
      </c>
      <c r="B34" s="23" t="str">
        <f>FŽP2np!I18</f>
        <v>pracovna tajemníka</v>
      </c>
      <c r="C34" s="23" t="s">
        <v>1058</v>
      </c>
      <c r="D34" s="201">
        <v>28</v>
      </c>
      <c r="E34" s="23"/>
      <c r="F34" s="304">
        <f t="shared" si="0"/>
        <v>28</v>
      </c>
      <c r="G34" s="200"/>
      <c r="H34" s="23">
        <f t="shared" si="1"/>
        <v>0</v>
      </c>
      <c r="K34" s="14" t="s">
        <v>793</v>
      </c>
      <c r="L34" s="15">
        <v>343.2</v>
      </c>
    </row>
    <row r="35" spans="1:12" ht="15">
      <c r="A35" s="23" t="s">
        <v>1066</v>
      </c>
      <c r="B35" s="23" t="str">
        <f>FŽP2np!I19</f>
        <v>rozvodna</v>
      </c>
      <c r="C35" s="23" t="s">
        <v>1058</v>
      </c>
      <c r="D35" s="201">
        <v>3.6</v>
      </c>
      <c r="E35" s="23"/>
      <c r="F35" s="304">
        <f t="shared" si="0"/>
        <v>3.6</v>
      </c>
      <c r="G35" s="200"/>
      <c r="H35" s="23">
        <f t="shared" si="1"/>
        <v>0</v>
      </c>
      <c r="K35" s="14" t="s">
        <v>733</v>
      </c>
      <c r="L35" s="15">
        <v>461.23999999999995</v>
      </c>
    </row>
    <row r="36" spans="1:12" ht="15">
      <c r="A36" s="23" t="s">
        <v>1066</v>
      </c>
      <c r="B36" s="23" t="str">
        <f>FŽP2np!I20</f>
        <v>sekretariát děkana a tajemníka</v>
      </c>
      <c r="C36" s="23" t="s">
        <v>1058</v>
      </c>
      <c r="D36" s="201">
        <v>20.7</v>
      </c>
      <c r="E36" s="23"/>
      <c r="F36" s="304">
        <f t="shared" si="0"/>
        <v>20.7</v>
      </c>
      <c r="G36" s="200"/>
      <c r="H36" s="23">
        <f t="shared" si="1"/>
        <v>0</v>
      </c>
      <c r="K36" s="14" t="s">
        <v>764</v>
      </c>
      <c r="L36" s="15">
        <v>64.59</v>
      </c>
    </row>
    <row r="37" spans="1:12" ht="15">
      <c r="A37" s="23" t="s">
        <v>1066</v>
      </c>
      <c r="B37" s="23" t="str">
        <f>FŽP2np!I21</f>
        <v>seminární místnost</v>
      </c>
      <c r="C37" s="23" t="s">
        <v>1058</v>
      </c>
      <c r="D37" s="201">
        <v>261.5</v>
      </c>
      <c r="E37" s="23"/>
      <c r="F37" s="304">
        <f t="shared" si="0"/>
        <v>261.5</v>
      </c>
      <c r="G37" s="200"/>
      <c r="H37" s="23">
        <f t="shared" si="1"/>
        <v>0</v>
      </c>
      <c r="K37" s="14" t="s">
        <v>885</v>
      </c>
      <c r="L37" s="15">
        <v>6.52</v>
      </c>
    </row>
    <row r="38" spans="1:12" ht="15">
      <c r="A38" s="23" t="s">
        <v>1066</v>
      </c>
      <c r="B38" s="23" t="str">
        <f>FŽP2np!I22</f>
        <v>schodiště</v>
      </c>
      <c r="C38" s="23" t="s">
        <v>1058</v>
      </c>
      <c r="D38" s="201">
        <v>66.5</v>
      </c>
      <c r="E38" s="23"/>
      <c r="F38" s="304">
        <f t="shared" si="0"/>
        <v>66.5</v>
      </c>
      <c r="G38" s="200"/>
      <c r="H38" s="23">
        <f t="shared" si="1"/>
        <v>0</v>
      </c>
      <c r="K38" s="14" t="s">
        <v>883</v>
      </c>
      <c r="L38" s="15">
        <v>3.49</v>
      </c>
    </row>
    <row r="39" spans="1:12" ht="15">
      <c r="A39" s="23" t="s">
        <v>1066</v>
      </c>
      <c r="B39" s="23" t="str">
        <f>FŽP2np!I23</f>
        <v>sklad</v>
      </c>
      <c r="C39" s="23" t="s">
        <v>1058</v>
      </c>
      <c r="D39" s="201">
        <v>5.7</v>
      </c>
      <c r="E39" s="23"/>
      <c r="F39" s="304">
        <f t="shared" si="0"/>
        <v>5.7</v>
      </c>
      <c r="G39" s="200"/>
      <c r="H39" s="23">
        <f t="shared" si="1"/>
        <v>0</v>
      </c>
      <c r="K39" s="14" t="s">
        <v>887</v>
      </c>
      <c r="L39" s="15">
        <v>3.55</v>
      </c>
    </row>
    <row r="40" spans="1:12" ht="15">
      <c r="A40" s="23" t="s">
        <v>1066</v>
      </c>
      <c r="B40" s="23" t="str">
        <f>FŽP2np!I24</f>
        <v>úklid</v>
      </c>
      <c r="C40" s="23" t="s">
        <v>1058</v>
      </c>
      <c r="D40" s="201">
        <v>2.9</v>
      </c>
      <c r="E40" s="23"/>
      <c r="F40" s="304">
        <f t="shared" si="0"/>
        <v>2.9</v>
      </c>
      <c r="G40" s="200"/>
      <c r="H40" s="23">
        <f t="shared" si="1"/>
        <v>0</v>
      </c>
      <c r="K40" s="14" t="s">
        <v>873</v>
      </c>
      <c r="L40" s="15">
        <v>6.550000000000001</v>
      </c>
    </row>
    <row r="41" spans="1:12" ht="15">
      <c r="A41" s="23" t="s">
        <v>1066</v>
      </c>
      <c r="B41" s="23" t="str">
        <f>FŽP2np!I25</f>
        <v>výtah</v>
      </c>
      <c r="C41" s="23" t="s">
        <v>1058</v>
      </c>
      <c r="D41" s="201">
        <v>3</v>
      </c>
      <c r="E41" s="23"/>
      <c r="F41" s="304">
        <f t="shared" si="0"/>
        <v>3</v>
      </c>
      <c r="G41" s="200"/>
      <c r="H41" s="23">
        <f t="shared" si="1"/>
        <v>0</v>
      </c>
      <c r="K41" s="14" t="s">
        <v>871</v>
      </c>
      <c r="L41" s="15">
        <v>3.49</v>
      </c>
    </row>
    <row r="42" spans="1:12" ht="15">
      <c r="A42" s="23" t="s">
        <v>1066</v>
      </c>
      <c r="B42" s="23" t="str">
        <f>FŽP2np!I26</f>
        <v>wc</v>
      </c>
      <c r="C42" s="23" t="s">
        <v>1058</v>
      </c>
      <c r="D42" s="201">
        <v>29.199999999999996</v>
      </c>
      <c r="E42" s="23"/>
      <c r="F42" s="304">
        <f t="shared" si="0"/>
        <v>29.199999999999996</v>
      </c>
      <c r="G42" s="200"/>
      <c r="H42" s="23">
        <f t="shared" si="1"/>
        <v>0</v>
      </c>
      <c r="K42" s="14" t="s">
        <v>875</v>
      </c>
      <c r="L42" s="15">
        <v>2.06</v>
      </c>
    </row>
    <row r="43" spans="1:12" ht="15">
      <c r="A43" s="23" t="s">
        <v>1066</v>
      </c>
      <c r="B43" s="23" t="str">
        <f>FŽP2np!I27</f>
        <v>zasedací místnost</v>
      </c>
      <c r="C43" s="23" t="s">
        <v>1058</v>
      </c>
      <c r="D43" s="201">
        <v>39.6</v>
      </c>
      <c r="E43" s="23"/>
      <c r="F43" s="304">
        <f t="shared" si="0"/>
        <v>39.6</v>
      </c>
      <c r="G43" s="200"/>
      <c r="H43" s="23">
        <f t="shared" si="1"/>
        <v>0</v>
      </c>
      <c r="K43" s="14" t="s">
        <v>908</v>
      </c>
      <c r="L43" s="15">
        <v>489.79999999999995</v>
      </c>
    </row>
    <row r="44" spans="1:12" ht="15">
      <c r="A44" s="23" t="s">
        <v>1067</v>
      </c>
      <c r="B44" s="23" t="str">
        <f>FŽP3np!I12</f>
        <v>chodba</v>
      </c>
      <c r="C44" s="23" t="s">
        <v>1058</v>
      </c>
      <c r="D44" s="23">
        <f>FŽP3np!J12</f>
        <v>121.4</v>
      </c>
      <c r="E44" s="23"/>
      <c r="F44" s="304">
        <f t="shared" si="0"/>
        <v>121.4</v>
      </c>
      <c r="G44" s="200"/>
      <c r="H44" s="23">
        <f t="shared" si="1"/>
        <v>0</v>
      </c>
      <c r="K44" s="14" t="s">
        <v>906</v>
      </c>
      <c r="L44" s="15">
        <v>12.81</v>
      </c>
    </row>
    <row r="45" spans="1:12" ht="15">
      <c r="A45" s="23" t="s">
        <v>1067</v>
      </c>
      <c r="B45" s="23" t="str">
        <f>FŽP3np!I13</f>
        <v>kuchyňka</v>
      </c>
      <c r="C45" s="23" t="s">
        <v>1058</v>
      </c>
      <c r="D45" s="23">
        <f>FŽP3np!J13</f>
        <v>6.1</v>
      </c>
      <c r="E45" s="23"/>
      <c r="F45" s="304">
        <f t="shared" si="0"/>
        <v>6.1</v>
      </c>
      <c r="G45" s="200"/>
      <c r="H45" s="23">
        <f t="shared" si="1"/>
        <v>0</v>
      </c>
      <c r="K45" s="14" t="s">
        <v>778</v>
      </c>
      <c r="L45" s="15">
        <v>286.5</v>
      </c>
    </row>
    <row r="46" spans="1:12" ht="15">
      <c r="A46" s="23" t="s">
        <v>1067</v>
      </c>
      <c r="B46" s="23" t="str">
        <f>FŽP3np!I14</f>
        <v>pracovna</v>
      </c>
      <c r="C46" s="23" t="s">
        <v>1058</v>
      </c>
      <c r="D46" s="23">
        <f>FŽP3np!J14</f>
        <v>423.2000000000001</v>
      </c>
      <c r="E46" s="23"/>
      <c r="F46" s="304">
        <f t="shared" si="0"/>
        <v>423.2000000000001</v>
      </c>
      <c r="G46" s="200"/>
      <c r="H46" s="23">
        <f t="shared" si="1"/>
        <v>0</v>
      </c>
      <c r="K46" s="14" t="s">
        <v>763</v>
      </c>
      <c r="L46" s="15">
        <v>879.9599999999999</v>
      </c>
    </row>
    <row r="47" spans="1:12" ht="15">
      <c r="A47" s="23" t="s">
        <v>1067</v>
      </c>
      <c r="B47" s="23" t="str">
        <f>FŽP3np!I15</f>
        <v>rozvodna</v>
      </c>
      <c r="C47" s="23" t="s">
        <v>1058</v>
      </c>
      <c r="D47" s="23">
        <f>FŽP3np!J15</f>
        <v>3.7</v>
      </c>
      <c r="E47" s="23"/>
      <c r="F47" s="304">
        <f t="shared" si="0"/>
        <v>3.7</v>
      </c>
      <c r="G47" s="200"/>
      <c r="H47" s="23">
        <f t="shared" si="1"/>
        <v>0</v>
      </c>
      <c r="K47" s="14" t="s">
        <v>765</v>
      </c>
      <c r="L47" s="15">
        <v>12.4</v>
      </c>
    </row>
    <row r="48" spans="1:12" ht="15">
      <c r="A48" s="23" t="s">
        <v>1067</v>
      </c>
      <c r="B48" s="23" t="str">
        <f>FŽP3np!I16</f>
        <v>seminární místnost</v>
      </c>
      <c r="C48" s="23" t="s">
        <v>1058</v>
      </c>
      <c r="D48" s="23">
        <f>FŽP3np!J16</f>
        <v>81.7</v>
      </c>
      <c r="E48" s="23"/>
      <c r="F48" s="304">
        <f t="shared" si="0"/>
        <v>81.7</v>
      </c>
      <c r="G48" s="200"/>
      <c r="H48" s="23">
        <f t="shared" si="1"/>
        <v>0</v>
      </c>
      <c r="K48" s="14" t="s">
        <v>892</v>
      </c>
      <c r="L48" s="15">
        <v>5.5</v>
      </c>
    </row>
    <row r="49" spans="1:12" ht="15">
      <c r="A49" s="23" t="s">
        <v>1067</v>
      </c>
      <c r="B49" s="23" t="str">
        <f>FŽP3np!I17</f>
        <v>schodiště</v>
      </c>
      <c r="C49" s="23" t="s">
        <v>1058</v>
      </c>
      <c r="D49" s="23">
        <f>FŽP3np!J17</f>
        <v>67.2</v>
      </c>
      <c r="E49" s="23"/>
      <c r="F49" s="304">
        <f t="shared" si="0"/>
        <v>67.2</v>
      </c>
      <c r="G49" s="200"/>
      <c r="H49" s="23">
        <f t="shared" si="1"/>
        <v>0</v>
      </c>
      <c r="K49" s="14" t="s">
        <v>761</v>
      </c>
      <c r="L49" s="15">
        <v>37.4</v>
      </c>
    </row>
    <row r="50" spans="1:12" ht="15">
      <c r="A50" s="23" t="s">
        <v>1067</v>
      </c>
      <c r="B50" s="23" t="str">
        <f>FŽP3np!I18</f>
        <v>sklad</v>
      </c>
      <c r="C50" s="23" t="s">
        <v>1058</v>
      </c>
      <c r="D50" s="23">
        <f>FŽP3np!J18</f>
        <v>5.8</v>
      </c>
      <c r="E50" s="23"/>
      <c r="F50" s="304">
        <f t="shared" si="0"/>
        <v>5.8</v>
      </c>
      <c r="G50" s="200"/>
      <c r="H50" s="23">
        <f t="shared" si="1"/>
        <v>0</v>
      </c>
      <c r="K50" s="14" t="s">
        <v>743</v>
      </c>
      <c r="L50" s="15">
        <v>22.5</v>
      </c>
    </row>
    <row r="51" spans="1:12" ht="15">
      <c r="A51" s="23" t="s">
        <v>1067</v>
      </c>
      <c r="B51" s="23" t="str">
        <f>FŽP3np!I19</f>
        <v>úklid</v>
      </c>
      <c r="C51" s="23" t="s">
        <v>1058</v>
      </c>
      <c r="D51" s="23">
        <f>FŽP3np!J19</f>
        <v>2.9</v>
      </c>
      <c r="E51" s="23"/>
      <c r="F51" s="304">
        <f t="shared" si="0"/>
        <v>2.9</v>
      </c>
      <c r="G51" s="200"/>
      <c r="H51" s="23">
        <f t="shared" si="1"/>
        <v>0</v>
      </c>
      <c r="K51" s="14" t="s">
        <v>735</v>
      </c>
      <c r="L51" s="15">
        <v>13.9</v>
      </c>
    </row>
    <row r="52" spans="1:12" ht="15">
      <c r="A52" s="23" t="s">
        <v>1067</v>
      </c>
      <c r="B52" s="23" t="str">
        <f>FŽP3np!I20</f>
        <v>výtah</v>
      </c>
      <c r="C52" s="23" t="s">
        <v>1058</v>
      </c>
      <c r="D52" s="23">
        <f>FŽP3np!J20</f>
        <v>3</v>
      </c>
      <c r="E52" s="23"/>
      <c r="F52" s="304">
        <f t="shared" si="0"/>
        <v>3</v>
      </c>
      <c r="G52" s="200"/>
      <c r="H52" s="23">
        <f t="shared" si="1"/>
        <v>0</v>
      </c>
      <c r="K52" s="14" t="s">
        <v>767</v>
      </c>
      <c r="L52" s="15">
        <v>165.4</v>
      </c>
    </row>
    <row r="53" spans="1:12" ht="15">
      <c r="A53" s="23" t="s">
        <v>1067</v>
      </c>
      <c r="B53" s="23" t="str">
        <f>FŽP3np!I21</f>
        <v>wc</v>
      </c>
      <c r="C53" s="23" t="s">
        <v>1058</v>
      </c>
      <c r="D53" s="23">
        <f>FŽP3np!J21</f>
        <v>29.4</v>
      </c>
      <c r="E53" s="23"/>
      <c r="F53" s="304">
        <f t="shared" si="0"/>
        <v>29.4</v>
      </c>
      <c r="G53" s="200"/>
      <c r="H53" s="23">
        <f t="shared" si="1"/>
        <v>0</v>
      </c>
      <c r="K53" s="14" t="s">
        <v>877</v>
      </c>
      <c r="L53" s="15">
        <v>26.77</v>
      </c>
    </row>
    <row r="54" spans="1:12" ht="15">
      <c r="A54" s="23" t="s">
        <v>1069</v>
      </c>
      <c r="B54" s="23" t="str">
        <f>'FLD(odFŽP)1np'!$T$10</f>
        <v>Kancelář</v>
      </c>
      <c r="C54" s="23" t="s">
        <v>1058</v>
      </c>
      <c r="D54" s="23">
        <f>GETPIVOTDATA("Plocha (m2)",'FLD(odFŽP)1np'!$T$9,"Účel místnosti","Kancelář")</f>
        <v>175.7</v>
      </c>
      <c r="E54" s="23"/>
      <c r="F54" s="304">
        <f t="shared" si="0"/>
        <v>175.7</v>
      </c>
      <c r="G54" s="200"/>
      <c r="H54" s="23">
        <f t="shared" si="1"/>
        <v>0</v>
      </c>
      <c r="K54" s="14" t="s">
        <v>596</v>
      </c>
      <c r="L54" s="15">
        <v>47.02</v>
      </c>
    </row>
    <row r="55" spans="1:12" ht="15">
      <c r="A55" s="23" t="s">
        <v>1070</v>
      </c>
      <c r="B55" s="23" t="str">
        <f>MCEV2npFŽP!S10</f>
        <v>Čajová kuchyňka</v>
      </c>
      <c r="C55" s="23" t="s">
        <v>1058</v>
      </c>
      <c r="D55" s="23">
        <f>MCEV2npFŽP!T10</f>
        <v>10.88</v>
      </c>
      <c r="E55" s="23"/>
      <c r="F55" s="304">
        <f t="shared" si="0"/>
        <v>10.88</v>
      </c>
      <c r="G55" s="200"/>
      <c r="H55" s="23">
        <f t="shared" si="1"/>
        <v>0</v>
      </c>
      <c r="K55" s="14" t="s">
        <v>103</v>
      </c>
      <c r="L55" s="15">
        <v>22.4</v>
      </c>
    </row>
    <row r="56" spans="1:12" ht="15">
      <c r="A56" s="23" t="s">
        <v>1070</v>
      </c>
      <c r="B56" s="23" t="str">
        <f>MCEV2npFŽP!S11</f>
        <v>hala</v>
      </c>
      <c r="C56" s="23" t="s">
        <v>1058</v>
      </c>
      <c r="D56" s="23">
        <f>MCEV2npFŽP!T11</f>
        <v>398.16</v>
      </c>
      <c r="E56" s="23"/>
      <c r="F56" s="304">
        <f t="shared" si="0"/>
        <v>398.16</v>
      </c>
      <c r="G56" s="200"/>
      <c r="H56" s="23">
        <f t="shared" si="1"/>
        <v>0</v>
      </c>
      <c r="K56" s="14" t="s">
        <v>599</v>
      </c>
      <c r="L56" s="15">
        <v>40.9</v>
      </c>
    </row>
    <row r="57" spans="1:12" ht="15">
      <c r="A57" s="23" t="s">
        <v>1070</v>
      </c>
      <c r="B57" s="23" t="str">
        <f>MCEV2npFŽP!S12</f>
        <v>chodba</v>
      </c>
      <c r="C57" s="23" t="s">
        <v>1058</v>
      </c>
      <c r="D57" s="23">
        <f>MCEV2npFŽP!T12</f>
        <v>423.3</v>
      </c>
      <c r="E57" s="23"/>
      <c r="F57" s="304">
        <f t="shared" si="0"/>
        <v>423.3</v>
      </c>
      <c r="G57" s="200"/>
      <c r="H57" s="23">
        <f t="shared" si="1"/>
        <v>0</v>
      </c>
      <c r="K57" s="14" t="s">
        <v>879</v>
      </c>
      <c r="L57" s="15">
        <v>26.259999999999998</v>
      </c>
    </row>
    <row r="58" spans="1:12" ht="15">
      <c r="A58" s="23" t="s">
        <v>1070</v>
      </c>
      <c r="B58" s="23" t="str">
        <f>MCEV2npFŽP!S13</f>
        <v>LABOR. IZOTOPOVÉ ANALÝZY</v>
      </c>
      <c r="C58" s="23" t="s">
        <v>1058</v>
      </c>
      <c r="D58" s="23">
        <f>MCEV2npFŽP!T13</f>
        <v>19.77</v>
      </c>
      <c r="E58" s="23"/>
      <c r="F58" s="304">
        <f t="shared" si="0"/>
        <v>19.77</v>
      </c>
      <c r="G58" s="200"/>
      <c r="H58" s="23">
        <f t="shared" si="1"/>
        <v>0</v>
      </c>
      <c r="K58" s="14" t="s">
        <v>741</v>
      </c>
      <c r="L58" s="15">
        <v>22.1</v>
      </c>
    </row>
    <row r="59" spans="1:12" ht="15">
      <c r="A59" s="23" t="s">
        <v>1070</v>
      </c>
      <c r="B59" s="23" t="str">
        <f>MCEV2npFŽP!S14</f>
        <v xml:space="preserve">laboratoř       </v>
      </c>
      <c r="C59" s="23" t="s">
        <v>1058</v>
      </c>
      <c r="D59" s="23">
        <f>MCEV2npFŽP!T14</f>
        <v>68.86</v>
      </c>
      <c r="E59" s="23"/>
      <c r="F59" s="304">
        <f t="shared" si="0"/>
        <v>68.86</v>
      </c>
      <c r="G59" s="200"/>
      <c r="H59" s="23">
        <f t="shared" si="1"/>
        <v>0</v>
      </c>
      <c r="K59" s="14" t="s">
        <v>950</v>
      </c>
      <c r="L59" s="15">
        <v>25.67</v>
      </c>
    </row>
    <row r="60" spans="1:12" ht="15">
      <c r="A60" s="23" t="s">
        <v>1070</v>
      </c>
      <c r="B60" s="23" t="str">
        <f>MCEV2npFŽP!S15</f>
        <v>LABORATOŘ ČISTÁ PŘÍPRAVA</v>
      </c>
      <c r="C60" s="23" t="s">
        <v>1058</v>
      </c>
      <c r="D60" s="23">
        <f>MCEV2npFŽP!T15</f>
        <v>44.03</v>
      </c>
      <c r="E60" s="23"/>
      <c r="F60" s="304">
        <f t="shared" si="0"/>
        <v>44.03</v>
      </c>
      <c r="G60" s="200"/>
      <c r="H60" s="23">
        <f t="shared" si="1"/>
        <v>0</v>
      </c>
      <c r="K60" s="14" t="s">
        <v>799</v>
      </c>
      <c r="L60" s="15">
        <v>193.15</v>
      </c>
    </row>
    <row r="61" spans="1:12" ht="15">
      <c r="A61" s="23" t="s">
        <v>1070</v>
      </c>
      <c r="B61" s="23" t="str">
        <f>MCEV2npFŽP!S16</f>
        <v>LABORATOŘ HYDROANALYTICKÁ</v>
      </c>
      <c r="C61" s="23" t="s">
        <v>1058</v>
      </c>
      <c r="D61" s="23">
        <f>MCEV2npFŽP!T16</f>
        <v>73.12</v>
      </c>
      <c r="E61" s="23"/>
      <c r="F61" s="304">
        <f t="shared" si="0"/>
        <v>73.12</v>
      </c>
      <c r="G61" s="200"/>
      <c r="H61" s="23">
        <f t="shared" si="1"/>
        <v>0</v>
      </c>
      <c r="K61" s="14" t="s">
        <v>507</v>
      </c>
      <c r="L61" s="15">
        <v>9768.09</v>
      </c>
    </row>
    <row r="62" spans="1:8" ht="15">
      <c r="A62" s="23" t="s">
        <v>1070</v>
      </c>
      <c r="B62" s="23" t="str">
        <f>MCEV2npFŽP!S17</f>
        <v>NEOBSAZENO</v>
      </c>
      <c r="C62" s="23" t="s">
        <v>1058</v>
      </c>
      <c r="D62" s="23">
        <f>MCEV2npFŽP!T17</f>
        <v>0</v>
      </c>
      <c r="E62" s="23"/>
      <c r="F62" s="304">
        <f t="shared" si="0"/>
        <v>0</v>
      </c>
      <c r="G62" s="200"/>
      <c r="H62" s="23">
        <f t="shared" si="1"/>
        <v>0</v>
      </c>
    </row>
    <row r="63" spans="1:8" ht="15">
      <c r="A63" s="23" t="s">
        <v>1070</v>
      </c>
      <c r="B63" s="23" t="str">
        <f>MCEV2npFŽP!S18</f>
        <v>přípravna</v>
      </c>
      <c r="C63" s="23" t="s">
        <v>1058</v>
      </c>
      <c r="D63" s="23">
        <f>MCEV2npFŽP!T18</f>
        <v>24.72</v>
      </c>
      <c r="E63" s="23"/>
      <c r="F63" s="304">
        <f t="shared" si="0"/>
        <v>24.72</v>
      </c>
      <c r="G63" s="200"/>
      <c r="H63" s="23">
        <f t="shared" si="1"/>
        <v>0</v>
      </c>
    </row>
    <row r="64" spans="1:8" ht="15">
      <c r="A64" s="23" t="s">
        <v>1070</v>
      </c>
      <c r="B64" s="23" t="str">
        <f>MCEV2npFŽP!S19</f>
        <v>rozvodna</v>
      </c>
      <c r="C64" s="23" t="s">
        <v>1058</v>
      </c>
      <c r="D64" s="23">
        <f>MCEV2npFŽP!T19</f>
        <v>12.84</v>
      </c>
      <c r="E64" s="23"/>
      <c r="F64" s="304">
        <f t="shared" si="0"/>
        <v>12.84</v>
      </c>
      <c r="G64" s="200"/>
      <c r="H64" s="23">
        <f t="shared" si="1"/>
        <v>0</v>
      </c>
    </row>
    <row r="65" spans="1:8" ht="15">
      <c r="A65" s="23" t="s">
        <v>1070</v>
      </c>
      <c r="B65" s="23" t="str">
        <f>MCEV2npFŽP!S20</f>
        <v>schodiště</v>
      </c>
      <c r="C65" s="23" t="s">
        <v>1058</v>
      </c>
      <c r="D65" s="23">
        <f>MCEV2npFŽP!T20</f>
        <v>61.68000000000001</v>
      </c>
      <c r="E65" s="23"/>
      <c r="F65" s="304">
        <f t="shared" si="0"/>
        <v>61.68000000000001</v>
      </c>
      <c r="G65" s="200"/>
      <c r="H65" s="23">
        <f t="shared" si="1"/>
        <v>0</v>
      </c>
    </row>
    <row r="66" spans="1:8" ht="15">
      <c r="A66" s="23" t="s">
        <v>1070</v>
      </c>
      <c r="B66" s="23" t="str">
        <f>MCEV2npFŽP!S21</f>
        <v>sklad</v>
      </c>
      <c r="C66" s="23" t="s">
        <v>1058</v>
      </c>
      <c r="D66" s="23">
        <f>MCEV2npFŽP!T21</f>
        <v>50.59</v>
      </c>
      <c r="E66" s="23"/>
      <c r="F66" s="304">
        <f t="shared" si="0"/>
        <v>50.59</v>
      </c>
      <c r="G66" s="200"/>
      <c r="H66" s="23">
        <f t="shared" si="1"/>
        <v>0</v>
      </c>
    </row>
    <row r="67" spans="1:8" ht="15">
      <c r="A67" s="23" t="s">
        <v>1070</v>
      </c>
      <c r="B67" s="23" t="str">
        <f>MCEV2npFŽP!S22</f>
        <v>sprcha muži</v>
      </c>
      <c r="C67" s="23" t="s">
        <v>1058</v>
      </c>
      <c r="D67" s="23">
        <f>MCEV2npFŽP!T22</f>
        <v>2.09</v>
      </c>
      <c r="E67" s="23"/>
      <c r="F67" s="304">
        <f aca="true" t="shared" si="2" ref="F67:F124">D67</f>
        <v>2.09</v>
      </c>
      <c r="G67" s="200"/>
      <c r="H67" s="23">
        <f aca="true" t="shared" si="3" ref="H67:H124">G67*F67</f>
        <v>0</v>
      </c>
    </row>
    <row r="68" spans="1:8" ht="15">
      <c r="A68" s="23" t="s">
        <v>1070</v>
      </c>
      <c r="B68" s="23" t="str">
        <f>MCEV2npFŽP!S23</f>
        <v>SPRCHA MUŽI PŘEDSÍŇ</v>
      </c>
      <c r="C68" s="23" t="s">
        <v>1058</v>
      </c>
      <c r="D68" s="23">
        <f>MCEV2npFŽP!T23</f>
        <v>3.49</v>
      </c>
      <c r="E68" s="23"/>
      <c r="F68" s="304">
        <f t="shared" si="2"/>
        <v>3.49</v>
      </c>
      <c r="G68" s="200"/>
      <c r="H68" s="23">
        <f t="shared" si="3"/>
        <v>0</v>
      </c>
    </row>
    <row r="69" spans="1:8" ht="15">
      <c r="A69" s="23" t="s">
        <v>1070</v>
      </c>
      <c r="B69" s="23" t="str">
        <f>MCEV2npFŽP!S24</f>
        <v>SPRCHA MUŽI WC</v>
      </c>
      <c r="C69" s="23" t="s">
        <v>1058</v>
      </c>
      <c r="D69" s="23">
        <f>MCEV2npFŽP!T24</f>
        <v>3.55</v>
      </c>
      <c r="E69" s="23"/>
      <c r="F69" s="304">
        <f t="shared" si="2"/>
        <v>3.55</v>
      </c>
      <c r="G69" s="200"/>
      <c r="H69" s="23">
        <f t="shared" si="3"/>
        <v>0</v>
      </c>
    </row>
    <row r="70" spans="1:8" ht="15">
      <c r="A70" s="23" t="s">
        <v>1070</v>
      </c>
      <c r="B70" s="23" t="str">
        <f>MCEV2npFŽP!S25</f>
        <v>sprcha ženy</v>
      </c>
      <c r="C70" s="23" t="s">
        <v>1058</v>
      </c>
      <c r="D70" s="23">
        <f>MCEV2npFŽP!T25</f>
        <v>2.09</v>
      </c>
      <c r="E70" s="23"/>
      <c r="F70" s="304">
        <f t="shared" si="2"/>
        <v>2.09</v>
      </c>
      <c r="G70" s="200"/>
      <c r="H70" s="23">
        <f t="shared" si="3"/>
        <v>0</v>
      </c>
    </row>
    <row r="71" spans="1:8" ht="15">
      <c r="A71" s="23" t="s">
        <v>1070</v>
      </c>
      <c r="B71" s="23" t="str">
        <f>MCEV2npFŽP!S26</f>
        <v>SPRCHA ŽENY PŘEDSÍŇ</v>
      </c>
      <c r="C71" s="23" t="s">
        <v>1058</v>
      </c>
      <c r="D71" s="23">
        <f>MCEV2npFŽP!T26</f>
        <v>3.49</v>
      </c>
      <c r="E71" s="23"/>
      <c r="F71" s="304">
        <f t="shared" si="2"/>
        <v>3.49</v>
      </c>
      <c r="G71" s="200"/>
      <c r="H71" s="23">
        <f t="shared" si="3"/>
        <v>0</v>
      </c>
    </row>
    <row r="72" spans="1:8" ht="15">
      <c r="A72" s="23" t="s">
        <v>1070</v>
      </c>
      <c r="B72" s="23" t="str">
        <f>MCEV2npFŽP!S27</f>
        <v>SPRCHA ŽENY WC</v>
      </c>
      <c r="C72" s="23" t="s">
        <v>1058</v>
      </c>
      <c r="D72" s="23">
        <f>MCEV2npFŽP!T27</f>
        <v>2.06</v>
      </c>
      <c r="E72" s="23"/>
      <c r="F72" s="304">
        <f t="shared" si="2"/>
        <v>2.06</v>
      </c>
      <c r="G72" s="200"/>
      <c r="H72" s="23">
        <f t="shared" si="3"/>
        <v>0</v>
      </c>
    </row>
    <row r="73" spans="1:8" ht="15">
      <c r="A73" s="23" t="s">
        <v>1070</v>
      </c>
      <c r="B73" s="23" t="str">
        <f>MCEV2npFŽP!S28</f>
        <v>studovna</v>
      </c>
      <c r="C73" s="23" t="s">
        <v>1058</v>
      </c>
      <c r="D73" s="23">
        <f>MCEV2npFŽP!T28</f>
        <v>86.37</v>
      </c>
      <c r="E73" s="23"/>
      <c r="F73" s="304">
        <f t="shared" si="2"/>
        <v>86.37</v>
      </c>
      <c r="G73" s="200"/>
      <c r="H73" s="23">
        <f t="shared" si="3"/>
        <v>0</v>
      </c>
    </row>
    <row r="74" spans="1:8" ht="15">
      <c r="A74" s="23" t="s">
        <v>1070</v>
      </c>
      <c r="B74" s="23" t="str">
        <f>MCEV2npFŽP!S29</f>
        <v>šatna</v>
      </c>
      <c r="C74" s="23" t="s">
        <v>1058</v>
      </c>
      <c r="D74" s="23">
        <f>MCEV2npFŽP!T29</f>
        <v>12.81</v>
      </c>
      <c r="E74" s="23"/>
      <c r="F74" s="304">
        <f t="shared" si="2"/>
        <v>12.81</v>
      </c>
      <c r="G74" s="200"/>
      <c r="H74" s="23">
        <f t="shared" si="3"/>
        <v>0</v>
      </c>
    </row>
    <row r="75" spans="1:8" ht="15">
      <c r="A75" s="23" t="s">
        <v>1070</v>
      </c>
      <c r="B75" s="23" t="str">
        <f>MCEV2npFŽP!S30</f>
        <v>učebna</v>
      </c>
      <c r="C75" s="23" t="s">
        <v>1058</v>
      </c>
      <c r="D75" s="23">
        <f>MCEV2npFŽP!T30</f>
        <v>432.4599999999999</v>
      </c>
      <c r="E75" s="23"/>
      <c r="F75" s="304">
        <f t="shared" si="2"/>
        <v>432.4599999999999</v>
      </c>
      <c r="G75" s="200"/>
      <c r="H75" s="23">
        <f t="shared" si="3"/>
        <v>0</v>
      </c>
    </row>
    <row r="76" spans="1:8" ht="15">
      <c r="A76" s="23" t="s">
        <v>1070</v>
      </c>
      <c r="B76" s="23" t="str">
        <f>MCEV2npFŽP!S31</f>
        <v>ÚKLIDOVÁ MÍSNOST</v>
      </c>
      <c r="C76" s="23" t="s">
        <v>1058</v>
      </c>
      <c r="D76" s="23">
        <f>MCEV2npFŽP!T31</f>
        <v>1.5</v>
      </c>
      <c r="E76" s="23"/>
      <c r="F76" s="304">
        <f t="shared" si="2"/>
        <v>1.5</v>
      </c>
      <c r="G76" s="200"/>
      <c r="H76" s="23">
        <f t="shared" si="3"/>
        <v>0</v>
      </c>
    </row>
    <row r="77" spans="1:8" ht="15">
      <c r="A77" s="23" t="s">
        <v>1070</v>
      </c>
      <c r="B77" s="23" t="str">
        <f>MCEV2npFŽP!S32</f>
        <v>wc invalidé</v>
      </c>
      <c r="C77" s="23" t="s">
        <v>1058</v>
      </c>
      <c r="D77" s="23">
        <f>MCEV2npFŽP!T32</f>
        <v>8.86</v>
      </c>
      <c r="E77" s="23"/>
      <c r="F77" s="304">
        <f t="shared" si="2"/>
        <v>8.86</v>
      </c>
      <c r="G77" s="200"/>
      <c r="H77" s="23">
        <f t="shared" si="3"/>
        <v>0</v>
      </c>
    </row>
    <row r="78" spans="1:8" ht="15">
      <c r="A78" s="23" t="s">
        <v>1070</v>
      </c>
      <c r="B78" s="23" t="str">
        <f>MCEV2npFŽP!S33</f>
        <v>WC muži</v>
      </c>
      <c r="C78" s="23" t="s">
        <v>1058</v>
      </c>
      <c r="D78" s="23">
        <f>MCEV2npFŽP!T33</f>
        <v>20.94</v>
      </c>
      <c r="E78" s="23"/>
      <c r="F78" s="304">
        <f t="shared" si="2"/>
        <v>20.94</v>
      </c>
      <c r="G78" s="200"/>
      <c r="H78" s="23">
        <f t="shared" si="3"/>
        <v>0</v>
      </c>
    </row>
    <row r="79" spans="1:8" ht="15">
      <c r="A79" s="23" t="s">
        <v>1070</v>
      </c>
      <c r="B79" s="23" t="str">
        <f>MCEV2npFŽP!S34</f>
        <v>WC MUŽI PŘEDSÍŇ</v>
      </c>
      <c r="C79" s="23" t="s">
        <v>1058</v>
      </c>
      <c r="D79" s="23">
        <f>MCEV2npFŽP!T34</f>
        <v>8.15</v>
      </c>
      <c r="E79" s="23"/>
      <c r="F79" s="304">
        <f t="shared" si="2"/>
        <v>8.15</v>
      </c>
      <c r="G79" s="200"/>
      <c r="H79" s="23">
        <f t="shared" si="3"/>
        <v>0</v>
      </c>
    </row>
    <row r="80" spans="1:8" ht="15">
      <c r="A80" s="23" t="s">
        <v>1070</v>
      </c>
      <c r="B80" s="23" t="str">
        <f>MCEV2npFŽP!S35</f>
        <v>WC ženy</v>
      </c>
      <c r="C80" s="23" t="s">
        <v>1058</v>
      </c>
      <c r="D80" s="23">
        <f>MCEV2npFŽP!T35</f>
        <v>16.14</v>
      </c>
      <c r="E80" s="23"/>
      <c r="F80" s="304">
        <f t="shared" si="2"/>
        <v>16.14</v>
      </c>
      <c r="G80" s="200"/>
      <c r="H80" s="23">
        <f t="shared" si="3"/>
        <v>0</v>
      </c>
    </row>
    <row r="81" spans="1:8" ht="15">
      <c r="A81" s="23" t="s">
        <v>1070</v>
      </c>
      <c r="B81" s="23" t="str">
        <f>MCEV2npFŽP!S36</f>
        <v>wc ženy předsíň</v>
      </c>
      <c r="C81" s="23" t="s">
        <v>1058</v>
      </c>
      <c r="D81" s="23">
        <f>MCEV2npFŽP!T36</f>
        <v>9.41</v>
      </c>
      <c r="E81" s="23"/>
      <c r="F81" s="304">
        <f t="shared" si="2"/>
        <v>9.41</v>
      </c>
      <c r="G81" s="200"/>
      <c r="H81" s="23">
        <f t="shared" si="3"/>
        <v>0</v>
      </c>
    </row>
    <row r="82" spans="1:8" ht="15">
      <c r="A82" s="23" t="s">
        <v>1070</v>
      </c>
      <c r="B82" s="23" t="str">
        <f>MCEV2npFŽP!S37</f>
        <v>Zasedací místnost</v>
      </c>
      <c r="C82" s="23" t="s">
        <v>1058</v>
      </c>
      <c r="D82" s="23">
        <f>MCEV2npFŽP!T37</f>
        <v>127.31</v>
      </c>
      <c r="E82" s="23"/>
      <c r="F82" s="304">
        <f t="shared" si="2"/>
        <v>127.31</v>
      </c>
      <c r="G82" s="200"/>
      <c r="H82" s="23">
        <f t="shared" si="3"/>
        <v>0</v>
      </c>
    </row>
    <row r="83" spans="1:8" ht="15">
      <c r="A83" s="23" t="s">
        <v>1071</v>
      </c>
      <c r="B83" s="23" t="str">
        <f>MCEV3npFŽP!T10</f>
        <v>Čajová kuchyňka</v>
      </c>
      <c r="C83" s="23" t="s">
        <v>1058</v>
      </c>
      <c r="D83" s="23">
        <f>MCEV3npFŽP!U10</f>
        <v>12.55</v>
      </c>
      <c r="E83" s="23"/>
      <c r="F83" s="304">
        <f t="shared" si="2"/>
        <v>12.55</v>
      </c>
      <c r="G83" s="200"/>
      <c r="H83" s="23">
        <f t="shared" si="3"/>
        <v>0</v>
      </c>
    </row>
    <row r="84" spans="1:8" ht="15">
      <c r="A84" s="23" t="s">
        <v>1071</v>
      </c>
      <c r="B84" s="23" t="str">
        <f>MCEV3npFŽP!T11</f>
        <v>hala</v>
      </c>
      <c r="C84" s="23" t="s">
        <v>1058</v>
      </c>
      <c r="D84" s="23">
        <f>MCEV3npFŽP!U11</f>
        <v>115.27</v>
      </c>
      <c r="E84" s="23"/>
      <c r="F84" s="304">
        <f t="shared" si="2"/>
        <v>115.27</v>
      </c>
      <c r="G84" s="200"/>
      <c r="H84" s="23">
        <f t="shared" si="3"/>
        <v>0</v>
      </c>
    </row>
    <row r="85" spans="1:8" ht="15">
      <c r="A85" s="23" t="s">
        <v>1071</v>
      </c>
      <c r="B85" s="23" t="str">
        <f>MCEV3npFŽP!T12</f>
        <v>chodba</v>
      </c>
      <c r="C85" s="23" t="s">
        <v>1058</v>
      </c>
      <c r="D85" s="23">
        <f>MCEV3npFŽP!U12</f>
        <v>214.55</v>
      </c>
      <c r="E85" s="23"/>
      <c r="F85" s="304">
        <f t="shared" si="2"/>
        <v>214.55</v>
      </c>
      <c r="G85" s="200"/>
      <c r="H85" s="23">
        <f t="shared" si="3"/>
        <v>0</v>
      </c>
    </row>
    <row r="86" spans="1:8" ht="15">
      <c r="A86" s="23" t="s">
        <v>1071</v>
      </c>
      <c r="B86" s="23" t="str">
        <f>MCEV3npFŽP!T13</f>
        <v>LABORATOŘ HYDROBIOLOGICKÁ</v>
      </c>
      <c r="C86" s="23" t="s">
        <v>1058</v>
      </c>
      <c r="D86" s="23">
        <f>MCEV3npFŽP!U13</f>
        <v>40.25</v>
      </c>
      <c r="E86" s="23"/>
      <c r="F86" s="304">
        <f t="shared" si="2"/>
        <v>40.25</v>
      </c>
      <c r="G86" s="200"/>
      <c r="H86" s="23">
        <f t="shared" si="3"/>
        <v>0</v>
      </c>
    </row>
    <row r="87" spans="1:8" ht="15">
      <c r="A87" s="23" t="s">
        <v>1071</v>
      </c>
      <c r="B87" s="23" t="str">
        <f>MCEV3npFŽP!T14</f>
        <v>LABORATOŘ PEVNÝCH MATRIC</v>
      </c>
      <c r="C87" s="23" t="s">
        <v>1058</v>
      </c>
      <c r="D87" s="23">
        <f>MCEV3npFŽP!U14</f>
        <v>40.96</v>
      </c>
      <c r="E87" s="23"/>
      <c r="F87" s="304">
        <f t="shared" si="2"/>
        <v>40.96</v>
      </c>
      <c r="G87" s="200"/>
      <c r="H87" s="23">
        <f t="shared" si="3"/>
        <v>0</v>
      </c>
    </row>
    <row r="88" spans="1:8" ht="15">
      <c r="A88" s="23" t="s">
        <v>1071</v>
      </c>
      <c r="B88" s="23" t="str">
        <f>MCEV3npFŽP!T15</f>
        <v>NEOBSAZENO</v>
      </c>
      <c r="C88" s="23" t="s">
        <v>1058</v>
      </c>
      <c r="D88" s="23">
        <f>MCEV3npFŽP!U15</f>
        <v>0</v>
      </c>
      <c r="E88" s="23"/>
      <c r="F88" s="304">
        <f t="shared" si="2"/>
        <v>0</v>
      </c>
      <c r="G88" s="200"/>
      <c r="H88" s="23">
        <f t="shared" si="3"/>
        <v>0</v>
      </c>
    </row>
    <row r="89" spans="1:8" ht="15">
      <c r="A89" s="23" t="s">
        <v>1071</v>
      </c>
      <c r="B89" s="23" t="str">
        <f>MCEV3npFŽP!T16</f>
        <v>pracovna</v>
      </c>
      <c r="C89" s="23" t="s">
        <v>1058</v>
      </c>
      <c r="D89" s="23">
        <f>MCEV3npFŽP!U16</f>
        <v>498.15999999999997</v>
      </c>
      <c r="E89" s="23"/>
      <c r="F89" s="304">
        <f t="shared" si="2"/>
        <v>498.15999999999997</v>
      </c>
      <c r="G89" s="200"/>
      <c r="H89" s="23">
        <f t="shared" si="3"/>
        <v>0</v>
      </c>
    </row>
    <row r="90" spans="1:8" ht="15">
      <c r="A90" s="23" t="s">
        <v>1071</v>
      </c>
      <c r="B90" s="23" t="str">
        <f>MCEV3npFŽP!T17</f>
        <v>PRACOVNA VEDENÍ</v>
      </c>
      <c r="C90" s="23" t="s">
        <v>1058</v>
      </c>
      <c r="D90" s="23">
        <f>MCEV3npFŽP!U17</f>
        <v>71.57</v>
      </c>
      <c r="E90" s="23"/>
      <c r="F90" s="304">
        <f t="shared" si="2"/>
        <v>71.57</v>
      </c>
      <c r="G90" s="200"/>
      <c r="H90" s="23">
        <f t="shared" si="3"/>
        <v>0</v>
      </c>
    </row>
    <row r="91" spans="1:8" ht="15">
      <c r="A91" s="23" t="s">
        <v>1071</v>
      </c>
      <c r="B91" s="23" t="str">
        <f>MCEV3npFŽP!T18</f>
        <v>rozvodna</v>
      </c>
      <c r="C91" s="23" t="s">
        <v>1058</v>
      </c>
      <c r="D91" s="23">
        <f>MCEV3npFŽP!U18</f>
        <v>7</v>
      </c>
      <c r="E91" s="23"/>
      <c r="F91" s="304">
        <f t="shared" si="2"/>
        <v>7</v>
      </c>
      <c r="G91" s="200"/>
      <c r="H91" s="23">
        <f t="shared" si="3"/>
        <v>0</v>
      </c>
    </row>
    <row r="92" spans="1:8" ht="15">
      <c r="A92" s="23" t="s">
        <v>1071</v>
      </c>
      <c r="B92" s="23" t="str">
        <f>MCEV3npFŽP!T19</f>
        <v>sekretariát</v>
      </c>
      <c r="C92" s="23" t="s">
        <v>1058</v>
      </c>
      <c r="D92" s="23">
        <f>MCEV3npFŽP!U19</f>
        <v>37.39</v>
      </c>
      <c r="E92" s="23"/>
      <c r="F92" s="304">
        <f t="shared" si="2"/>
        <v>37.39</v>
      </c>
      <c r="G92" s="200"/>
      <c r="H92" s="23">
        <f t="shared" si="3"/>
        <v>0</v>
      </c>
    </row>
    <row r="93" spans="1:8" ht="15">
      <c r="A93" s="23" t="s">
        <v>1071</v>
      </c>
      <c r="B93" s="23" t="str">
        <f>MCEV3npFŽP!T20</f>
        <v>schodiště</v>
      </c>
      <c r="C93" s="23" t="s">
        <v>1058</v>
      </c>
      <c r="D93" s="23">
        <f>MCEV3npFŽP!U20</f>
        <v>61.58</v>
      </c>
      <c r="E93" s="23"/>
      <c r="F93" s="304">
        <f t="shared" si="2"/>
        <v>61.58</v>
      </c>
      <c r="G93" s="200"/>
      <c r="H93" s="23">
        <f t="shared" si="3"/>
        <v>0</v>
      </c>
    </row>
    <row r="94" spans="1:8" ht="15">
      <c r="A94" s="23" t="s">
        <v>1071</v>
      </c>
      <c r="B94" s="23" t="str">
        <f>MCEV3npFŽP!T21</f>
        <v>sprcha muži</v>
      </c>
      <c r="C94" s="23" t="s">
        <v>1058</v>
      </c>
      <c r="D94" s="23">
        <f>MCEV3npFŽP!U21</f>
        <v>2.2</v>
      </c>
      <c r="E94" s="23"/>
      <c r="F94" s="304">
        <f t="shared" si="2"/>
        <v>2.2</v>
      </c>
      <c r="G94" s="200"/>
      <c r="H94" s="23">
        <f t="shared" si="3"/>
        <v>0</v>
      </c>
    </row>
    <row r="95" spans="1:8" ht="15">
      <c r="A95" s="23" t="s">
        <v>1071</v>
      </c>
      <c r="B95" s="23" t="str">
        <f>MCEV3npFŽP!T22</f>
        <v>sprcha ženy</v>
      </c>
      <c r="C95" s="23" t="s">
        <v>1058</v>
      </c>
      <c r="D95" s="23">
        <f>MCEV3npFŽP!U22</f>
        <v>2.23</v>
      </c>
      <c r="E95" s="23"/>
      <c r="F95" s="304">
        <f t="shared" si="2"/>
        <v>2.23</v>
      </c>
      <c r="G95" s="200"/>
      <c r="H95" s="23">
        <f t="shared" si="3"/>
        <v>0</v>
      </c>
    </row>
    <row r="96" spans="1:8" ht="15">
      <c r="A96" s="23" t="s">
        <v>1071</v>
      </c>
      <c r="B96" s="23" t="str">
        <f>MCEV3npFŽP!T23</f>
        <v>studovna</v>
      </c>
      <c r="C96" s="23" t="s">
        <v>1058</v>
      </c>
      <c r="D96" s="23">
        <f>MCEV3npFŽP!U23</f>
        <v>156.45</v>
      </c>
      <c r="E96" s="23"/>
      <c r="F96" s="304">
        <f t="shared" si="2"/>
        <v>156.45</v>
      </c>
      <c r="G96" s="200"/>
      <c r="H96" s="23">
        <f t="shared" si="3"/>
        <v>0</v>
      </c>
    </row>
    <row r="97" spans="1:8" ht="15">
      <c r="A97" s="23" t="s">
        <v>1071</v>
      </c>
      <c r="B97" s="23" t="str">
        <f>MCEV3npFŽP!T24</f>
        <v>ÚKLIDOVÁ MÍSNOST</v>
      </c>
      <c r="C97" s="23" t="s">
        <v>1058</v>
      </c>
      <c r="D97" s="23">
        <f>MCEV3npFŽP!U24</f>
        <v>2</v>
      </c>
      <c r="E97" s="313"/>
      <c r="F97" s="304">
        <f t="shared" si="2"/>
        <v>2</v>
      </c>
      <c r="G97" s="200"/>
      <c r="H97" s="23">
        <f t="shared" si="3"/>
        <v>0</v>
      </c>
    </row>
    <row r="98" spans="1:8" ht="15">
      <c r="A98" s="23" t="s">
        <v>1071</v>
      </c>
      <c r="B98" s="23" t="str">
        <f>MCEV3npFŽP!T25</f>
        <v>wc invalidé</v>
      </c>
      <c r="C98" s="23" t="s">
        <v>1058</v>
      </c>
      <c r="D98" s="23">
        <f>MCEV3npFŽP!U25</f>
        <v>9.02</v>
      </c>
      <c r="E98" s="314"/>
      <c r="F98" s="304">
        <f t="shared" si="2"/>
        <v>9.02</v>
      </c>
      <c r="G98" s="200"/>
      <c r="H98" s="23">
        <f t="shared" si="3"/>
        <v>0</v>
      </c>
    </row>
    <row r="99" spans="1:8" ht="15">
      <c r="A99" s="23" t="s">
        <v>1071</v>
      </c>
      <c r="B99" s="23" t="str">
        <f>MCEV3npFŽP!T26</f>
        <v>WC muži</v>
      </c>
      <c r="C99" s="23" t="s">
        <v>1058</v>
      </c>
      <c r="D99" s="23">
        <f>MCEV3npFŽP!U26</f>
        <v>13.04</v>
      </c>
      <c r="E99" s="314"/>
      <c r="F99" s="304">
        <f t="shared" si="2"/>
        <v>13.04</v>
      </c>
      <c r="G99" s="200"/>
      <c r="H99" s="23">
        <f t="shared" si="3"/>
        <v>0</v>
      </c>
    </row>
    <row r="100" spans="1:8" ht="15">
      <c r="A100" s="23" t="s">
        <v>1071</v>
      </c>
      <c r="B100" s="23" t="str">
        <f>MCEV3npFŽP!T27</f>
        <v>WC MUŽI PŘEDSÍŇ</v>
      </c>
      <c r="C100" s="23" t="s">
        <v>1058</v>
      </c>
      <c r="D100" s="23">
        <f>MCEV3npFŽP!U27</f>
        <v>6.5</v>
      </c>
      <c r="E100" s="314"/>
      <c r="F100" s="304">
        <f t="shared" si="2"/>
        <v>6.5</v>
      </c>
      <c r="G100" s="200"/>
      <c r="H100" s="23">
        <f t="shared" si="3"/>
        <v>0</v>
      </c>
    </row>
    <row r="101" spans="1:8" ht="15">
      <c r="A101" s="23" t="s">
        <v>1071</v>
      </c>
      <c r="B101" s="23" t="str">
        <f>MCEV3npFŽP!T28</f>
        <v>WC ženy</v>
      </c>
      <c r="C101" s="23" t="s">
        <v>1058</v>
      </c>
      <c r="D101" s="23">
        <f>MCEV3npFŽP!U28</f>
        <v>12.379999999999999</v>
      </c>
      <c r="E101" s="315"/>
      <c r="F101" s="304">
        <f t="shared" si="2"/>
        <v>12.379999999999999</v>
      </c>
      <c r="G101" s="200"/>
      <c r="H101" s="23">
        <f t="shared" si="3"/>
        <v>0</v>
      </c>
    </row>
    <row r="102" spans="1:8" ht="15">
      <c r="A102" s="23" t="s">
        <v>1071</v>
      </c>
      <c r="B102" s="23" t="str">
        <f>MCEV3npFŽP!T29</f>
        <v>wc ženy předsíň</v>
      </c>
      <c r="C102" s="23" t="s">
        <v>1058</v>
      </c>
      <c r="D102" s="23">
        <f>MCEV3npFŽP!U29</f>
        <v>9.1</v>
      </c>
      <c r="E102" s="313"/>
      <c r="F102" s="304">
        <f t="shared" si="2"/>
        <v>9.1</v>
      </c>
      <c r="G102" s="200"/>
      <c r="H102" s="23">
        <f t="shared" si="3"/>
        <v>0</v>
      </c>
    </row>
    <row r="103" spans="1:8" ht="15">
      <c r="A103" s="23" t="s">
        <v>1071</v>
      </c>
      <c r="B103" s="23" t="str">
        <f>MCEV3npFŽP!T30</f>
        <v>ZASEDACÍ MÍSNOST</v>
      </c>
      <c r="C103" s="23" t="s">
        <v>1058</v>
      </c>
      <c r="D103" s="23">
        <f>MCEV3npFŽP!U30</f>
        <v>25.67</v>
      </c>
      <c r="E103" s="194"/>
      <c r="F103" s="304">
        <f t="shared" si="2"/>
        <v>25.67</v>
      </c>
      <c r="G103" s="200"/>
      <c r="H103" s="23">
        <f t="shared" si="3"/>
        <v>0</v>
      </c>
    </row>
    <row r="104" spans="1:8" ht="15">
      <c r="A104" s="23" t="s">
        <v>1071</v>
      </c>
      <c r="B104" s="23" t="str">
        <f>MCEV3npFŽP!T31</f>
        <v>zasedací místnost</v>
      </c>
      <c r="C104" s="23" t="s">
        <v>1058</v>
      </c>
      <c r="D104" s="23">
        <f>MCEV3npFŽP!U31</f>
        <v>26.24</v>
      </c>
      <c r="E104" s="194"/>
      <c r="F104" s="304">
        <f t="shared" si="2"/>
        <v>26.24</v>
      </c>
      <c r="G104" s="200"/>
      <c r="H104" s="23">
        <f t="shared" si="3"/>
        <v>0</v>
      </c>
    </row>
    <row r="105" spans="1:8" ht="15">
      <c r="A105" s="23" t="s">
        <v>1072</v>
      </c>
      <c r="B105" s="23" t="str">
        <f>MCEV4npFŽP!R10</f>
        <v>Čajová kuchyňka</v>
      </c>
      <c r="C105" s="23" t="s">
        <v>1058</v>
      </c>
      <c r="D105" s="201">
        <v>12.55</v>
      </c>
      <c r="E105" s="194"/>
      <c r="F105" s="304">
        <f t="shared" si="2"/>
        <v>12.55</v>
      </c>
      <c r="G105" s="200"/>
      <c r="H105" s="23">
        <f t="shared" si="3"/>
        <v>0</v>
      </c>
    </row>
    <row r="106" spans="1:8" ht="15">
      <c r="A106" s="23" t="s">
        <v>1072</v>
      </c>
      <c r="B106" s="23" t="str">
        <f>MCEV4npFŽP!R11</f>
        <v>hala</v>
      </c>
      <c r="C106" s="23" t="s">
        <v>1058</v>
      </c>
      <c r="D106" s="201">
        <v>115.64</v>
      </c>
      <c r="E106" s="194"/>
      <c r="F106" s="304">
        <f t="shared" si="2"/>
        <v>115.64</v>
      </c>
      <c r="G106" s="200"/>
      <c r="H106" s="23">
        <f t="shared" si="3"/>
        <v>0</v>
      </c>
    </row>
    <row r="107" spans="1:8" ht="15">
      <c r="A107" s="23" t="s">
        <v>1072</v>
      </c>
      <c r="B107" s="23" t="str">
        <f>MCEV4npFŽP!R12</f>
        <v>chodba</v>
      </c>
      <c r="C107" s="23" t="s">
        <v>1058</v>
      </c>
      <c r="D107" s="201">
        <v>181.91</v>
      </c>
      <c r="E107" s="194"/>
      <c r="F107" s="304">
        <f t="shared" si="2"/>
        <v>181.91</v>
      </c>
      <c r="G107" s="200"/>
      <c r="H107" s="23">
        <f t="shared" si="3"/>
        <v>0</v>
      </c>
    </row>
    <row r="108" spans="1:8" ht="15">
      <c r="A108" s="23" t="s">
        <v>1072</v>
      </c>
      <c r="B108" s="23" t="str">
        <f>MCEV4npFŽP!R13</f>
        <v xml:space="preserve">laboratoř       </v>
      </c>
      <c r="C108" s="23" t="s">
        <v>1058</v>
      </c>
      <c r="D108" s="201">
        <v>40.25</v>
      </c>
      <c r="E108" s="194"/>
      <c r="F108" s="304">
        <f t="shared" si="2"/>
        <v>40.25</v>
      </c>
      <c r="G108" s="200"/>
      <c r="H108" s="23">
        <f t="shared" si="3"/>
        <v>0</v>
      </c>
    </row>
    <row r="109" spans="1:8" ht="15">
      <c r="A109" s="23" t="s">
        <v>1072</v>
      </c>
      <c r="B109" s="23" t="str">
        <f>MCEV4npFŽP!R14</f>
        <v>LABORATOŘ EKOFYZIOLOGICKÁ</v>
      </c>
      <c r="C109" s="23" t="s">
        <v>1058</v>
      </c>
      <c r="D109" s="201">
        <v>40.96</v>
      </c>
      <c r="E109" s="23"/>
      <c r="F109" s="304">
        <f t="shared" si="2"/>
        <v>40.96</v>
      </c>
      <c r="G109" s="200"/>
      <c r="H109" s="23">
        <f t="shared" si="3"/>
        <v>0</v>
      </c>
    </row>
    <row r="110" spans="1:8" ht="15">
      <c r="A110" s="23" t="s">
        <v>1072</v>
      </c>
      <c r="B110" s="23" t="str">
        <f>MCEV4npFŽP!R15</f>
        <v>NEOBSAZENO</v>
      </c>
      <c r="C110" s="23" t="s">
        <v>1058</v>
      </c>
      <c r="D110" s="201"/>
      <c r="E110" s="23"/>
      <c r="F110" s="304">
        <f t="shared" si="2"/>
        <v>0</v>
      </c>
      <c r="G110" s="200"/>
      <c r="H110" s="23">
        <f t="shared" si="3"/>
        <v>0</v>
      </c>
    </row>
    <row r="111" spans="1:8" ht="15">
      <c r="A111" s="23" t="s">
        <v>1072</v>
      </c>
      <c r="B111" s="23" t="str">
        <f>MCEV4npFŽP!R16</f>
        <v>pracovna</v>
      </c>
      <c r="C111" s="23" t="s">
        <v>1058</v>
      </c>
      <c r="D111" s="201">
        <v>497.6099999999999</v>
      </c>
      <c r="E111" s="23"/>
      <c r="F111" s="304">
        <f t="shared" si="2"/>
        <v>497.6099999999999</v>
      </c>
      <c r="G111" s="200"/>
      <c r="H111" s="23">
        <f t="shared" si="3"/>
        <v>0</v>
      </c>
    </row>
    <row r="112" spans="1:8" ht="15">
      <c r="A112" s="23" t="s">
        <v>1072</v>
      </c>
      <c r="B112" s="23" t="str">
        <f>MCEV4npFŽP!R17</f>
        <v>PRACOVNA VEDENÍ</v>
      </c>
      <c r="C112" s="23" t="s">
        <v>1058</v>
      </c>
      <c r="D112" s="201">
        <v>71.57</v>
      </c>
      <c r="E112" s="23"/>
      <c r="F112" s="304">
        <f t="shared" si="2"/>
        <v>71.57</v>
      </c>
      <c r="G112" s="200"/>
      <c r="H112" s="23">
        <f t="shared" si="3"/>
        <v>0</v>
      </c>
    </row>
    <row r="113" spans="1:8" ht="15">
      <c r="A113" s="23" t="s">
        <v>1072</v>
      </c>
      <c r="B113" s="23" t="str">
        <f>MCEV4npFŽP!R18</f>
        <v>rozvodna</v>
      </c>
      <c r="C113" s="23" t="s">
        <v>1058</v>
      </c>
      <c r="D113" s="201">
        <v>7</v>
      </c>
      <c r="E113" s="23"/>
      <c r="F113" s="304">
        <f t="shared" si="2"/>
        <v>7</v>
      </c>
      <c r="G113" s="200"/>
      <c r="H113" s="23">
        <f t="shared" si="3"/>
        <v>0</v>
      </c>
    </row>
    <row r="114" spans="1:8" ht="15">
      <c r="A114" s="23" t="s">
        <v>1072</v>
      </c>
      <c r="B114" s="23" t="str">
        <f>MCEV4npFŽP!R19</f>
        <v>sekretariát</v>
      </c>
      <c r="C114" s="23" t="s">
        <v>1058</v>
      </c>
      <c r="D114" s="201">
        <v>37.39</v>
      </c>
      <c r="E114" s="23"/>
      <c r="F114" s="304">
        <f t="shared" si="2"/>
        <v>37.39</v>
      </c>
      <c r="G114" s="200"/>
      <c r="H114" s="23">
        <f t="shared" si="3"/>
        <v>0</v>
      </c>
    </row>
    <row r="115" spans="1:8" ht="15">
      <c r="A115" s="23" t="s">
        <v>1072</v>
      </c>
      <c r="B115" s="23" t="str">
        <f>MCEV4npFŽP!R20</f>
        <v>schodiště</v>
      </c>
      <c r="C115" s="23" t="s">
        <v>1058</v>
      </c>
      <c r="D115" s="201">
        <v>61.58</v>
      </c>
      <c r="E115" s="23"/>
      <c r="F115" s="304">
        <f t="shared" si="2"/>
        <v>61.58</v>
      </c>
      <c r="G115" s="200"/>
      <c r="H115" s="23">
        <f t="shared" si="3"/>
        <v>0</v>
      </c>
    </row>
    <row r="116" spans="1:8" ht="15">
      <c r="A116" s="23" t="s">
        <v>1072</v>
      </c>
      <c r="B116" s="23" t="str">
        <f>MCEV4npFŽP!R21</f>
        <v>sprcha muži</v>
      </c>
      <c r="C116" s="23" t="s">
        <v>1058</v>
      </c>
      <c r="D116" s="201">
        <v>2.23</v>
      </c>
      <c r="E116" s="23"/>
      <c r="F116" s="304">
        <f t="shared" si="2"/>
        <v>2.23</v>
      </c>
      <c r="G116" s="200"/>
      <c r="H116" s="23">
        <f t="shared" si="3"/>
        <v>0</v>
      </c>
    </row>
    <row r="117" spans="1:8" ht="15">
      <c r="A117" s="23" t="s">
        <v>1072</v>
      </c>
      <c r="B117" s="23" t="str">
        <f>MCEV4npFŽP!R22</f>
        <v>sprcha ženy</v>
      </c>
      <c r="C117" s="23" t="s">
        <v>1058</v>
      </c>
      <c r="D117" s="201">
        <v>2.23</v>
      </c>
      <c r="E117" s="23"/>
      <c r="F117" s="304">
        <f t="shared" si="2"/>
        <v>2.23</v>
      </c>
      <c r="G117" s="200"/>
      <c r="H117" s="23">
        <f t="shared" si="3"/>
        <v>0</v>
      </c>
    </row>
    <row r="118" spans="1:8" ht="15">
      <c r="A118" s="23" t="s">
        <v>1072</v>
      </c>
      <c r="B118" s="23" t="str">
        <f>MCEV4npFŽP!R23</f>
        <v>studovna</v>
      </c>
      <c r="C118" s="23" t="s">
        <v>1058</v>
      </c>
      <c r="D118" s="201">
        <v>246.98</v>
      </c>
      <c r="E118" s="23"/>
      <c r="F118" s="304">
        <f t="shared" si="2"/>
        <v>246.98</v>
      </c>
      <c r="G118" s="200"/>
      <c r="H118" s="23">
        <f t="shared" si="3"/>
        <v>0</v>
      </c>
    </row>
    <row r="119" spans="1:8" ht="15">
      <c r="A119" s="23" t="s">
        <v>1072</v>
      </c>
      <c r="B119" s="23" t="str">
        <f>MCEV4npFŽP!R24</f>
        <v>ÚKLIDOVÁ MÍSNOST</v>
      </c>
      <c r="C119" s="23" t="s">
        <v>1058</v>
      </c>
      <c r="D119" s="201">
        <v>2</v>
      </c>
      <c r="E119" s="23"/>
      <c r="F119" s="304">
        <f t="shared" si="2"/>
        <v>2</v>
      </c>
      <c r="G119" s="200"/>
      <c r="H119" s="23">
        <f t="shared" si="3"/>
        <v>0</v>
      </c>
    </row>
    <row r="120" spans="1:8" ht="15">
      <c r="A120" s="23" t="s">
        <v>1072</v>
      </c>
      <c r="B120" s="23" t="str">
        <f>MCEV4npFŽP!R25</f>
        <v>wc invalidé</v>
      </c>
      <c r="C120" s="23" t="s">
        <v>1058</v>
      </c>
      <c r="D120" s="201">
        <v>8.89</v>
      </c>
      <c r="E120" s="23"/>
      <c r="F120" s="304">
        <f t="shared" si="2"/>
        <v>8.89</v>
      </c>
      <c r="G120" s="200"/>
      <c r="H120" s="23">
        <f t="shared" si="3"/>
        <v>0</v>
      </c>
    </row>
    <row r="121" spans="1:8" ht="15">
      <c r="A121" s="23" t="s">
        <v>1072</v>
      </c>
      <c r="B121" s="23" t="str">
        <f>MCEV4npFŽP!R26</f>
        <v>WC muži</v>
      </c>
      <c r="C121" s="23" t="s">
        <v>1058</v>
      </c>
      <c r="D121" s="201">
        <v>13.04</v>
      </c>
      <c r="E121" s="23"/>
      <c r="F121" s="304">
        <f t="shared" si="2"/>
        <v>13.04</v>
      </c>
      <c r="G121" s="200"/>
      <c r="H121" s="23">
        <f t="shared" si="3"/>
        <v>0</v>
      </c>
    </row>
    <row r="122" spans="1:8" ht="15">
      <c r="A122" s="23" t="s">
        <v>1072</v>
      </c>
      <c r="B122" s="23" t="str">
        <f>MCEV4npFŽP!R27</f>
        <v>WC MUŽI PŘEDSÍŇ</v>
      </c>
      <c r="C122" s="23" t="s">
        <v>1058</v>
      </c>
      <c r="D122" s="201">
        <v>7.75</v>
      </c>
      <c r="E122" s="23"/>
      <c r="F122" s="304">
        <f t="shared" si="2"/>
        <v>7.75</v>
      </c>
      <c r="G122" s="200"/>
      <c r="H122" s="23">
        <f t="shared" si="3"/>
        <v>0</v>
      </c>
    </row>
    <row r="123" spans="1:8" ht="15">
      <c r="A123" s="23" t="s">
        <v>1072</v>
      </c>
      <c r="B123" s="23" t="str">
        <f>MCEV4npFŽP!R28</f>
        <v>WC ženy</v>
      </c>
      <c r="C123" s="23" t="s">
        <v>1058</v>
      </c>
      <c r="D123" s="201">
        <v>12.379999999999999</v>
      </c>
      <c r="E123" s="23"/>
      <c r="F123" s="304">
        <f t="shared" si="2"/>
        <v>12.379999999999999</v>
      </c>
      <c r="G123" s="200"/>
      <c r="H123" s="23">
        <f t="shared" si="3"/>
        <v>0</v>
      </c>
    </row>
    <row r="124" spans="1:8" ht="15">
      <c r="A124" s="23" t="s">
        <v>1072</v>
      </c>
      <c r="B124" s="23" t="str">
        <f>MCEV4npFŽP!R29</f>
        <v>wc ženy předsíň</v>
      </c>
      <c r="C124" s="23" t="s">
        <v>1058</v>
      </c>
      <c r="D124" s="201">
        <v>7.75</v>
      </c>
      <c r="E124" s="23"/>
      <c r="F124" s="304">
        <f t="shared" si="2"/>
        <v>7.75</v>
      </c>
      <c r="G124" s="200"/>
      <c r="H124" s="23">
        <f t="shared" si="3"/>
        <v>0</v>
      </c>
    </row>
    <row r="125" spans="2:8" ht="30">
      <c r="B125" s="333" t="s">
        <v>1399</v>
      </c>
      <c r="C125" s="333"/>
      <c r="D125" s="295" t="s">
        <v>1414</v>
      </c>
      <c r="E125" s="295"/>
      <c r="F125" s="295"/>
      <c r="G125" s="320"/>
      <c r="H125" s="320"/>
    </row>
    <row r="126" spans="2:8" ht="30">
      <c r="B126" s="296" t="s">
        <v>1400</v>
      </c>
      <c r="C126" s="298" t="s">
        <v>1404</v>
      </c>
      <c r="D126" s="297">
        <v>24</v>
      </c>
      <c r="E126" s="297"/>
      <c r="F126" s="297"/>
      <c r="G126" s="301"/>
      <c r="H126" s="23">
        <f>G126*D126</f>
        <v>0</v>
      </c>
    </row>
    <row r="127" spans="2:8" ht="45">
      <c r="B127" s="296" t="s">
        <v>1401</v>
      </c>
      <c r="C127" s="298" t="s">
        <v>1405</v>
      </c>
      <c r="D127" s="297">
        <v>730</v>
      </c>
      <c r="E127" s="297"/>
      <c r="F127" s="297"/>
      <c r="G127" s="301"/>
      <c r="H127" s="23">
        <f aca="true" t="shared" si="4" ref="H127:H129">G127*D127</f>
        <v>0</v>
      </c>
    </row>
    <row r="128" spans="2:8" ht="15">
      <c r="B128" s="296" t="s">
        <v>1402</v>
      </c>
      <c r="C128" s="299" t="s">
        <v>1406</v>
      </c>
      <c r="D128" s="297">
        <v>1</v>
      </c>
      <c r="E128" s="297"/>
      <c r="F128" s="297"/>
      <c r="G128" s="301"/>
      <c r="H128" s="23">
        <f t="shared" si="4"/>
        <v>0</v>
      </c>
    </row>
    <row r="129" spans="2:8" ht="15">
      <c r="B129" s="296" t="s">
        <v>1403</v>
      </c>
      <c r="C129" s="299" t="s">
        <v>1406</v>
      </c>
      <c r="D129" s="300">
        <f>SUM(F2:F124)</f>
        <v>9768.089999999995</v>
      </c>
      <c r="E129" s="300"/>
      <c r="F129" s="300"/>
      <c r="G129" s="301"/>
      <c r="H129" s="23">
        <f t="shared" si="4"/>
        <v>0</v>
      </c>
    </row>
    <row r="130" spans="2:8" ht="45">
      <c r="B130" s="333" t="s">
        <v>1407</v>
      </c>
      <c r="C130" s="333"/>
      <c r="D130" s="295" t="s">
        <v>1415</v>
      </c>
      <c r="E130" s="295"/>
      <c r="F130" s="295"/>
      <c r="G130" s="320"/>
      <c r="H130" s="320"/>
    </row>
    <row r="131" spans="2:8" ht="15">
      <c r="B131" s="302" t="s">
        <v>1408</v>
      </c>
      <c r="C131" s="299" t="s">
        <v>1410</v>
      </c>
      <c r="D131" s="23">
        <v>85</v>
      </c>
      <c r="E131" s="23"/>
      <c r="F131" s="23"/>
      <c r="G131" s="200"/>
      <c r="H131" s="23">
        <f>G131*D131</f>
        <v>0</v>
      </c>
    </row>
    <row r="132" spans="2:8" ht="30">
      <c r="B132" s="302" t="s">
        <v>1416</v>
      </c>
      <c r="C132" s="299" t="s">
        <v>1411</v>
      </c>
      <c r="D132" s="23">
        <v>2200</v>
      </c>
      <c r="E132" s="23"/>
      <c r="F132" s="23"/>
      <c r="G132" s="200"/>
      <c r="H132" s="23">
        <f aca="true" t="shared" si="5" ref="H132:H136">G132*D132</f>
        <v>0</v>
      </c>
    </row>
    <row r="133" spans="2:8" ht="30">
      <c r="B133" s="302" t="s">
        <v>1417</v>
      </c>
      <c r="C133" s="299" t="s">
        <v>1412</v>
      </c>
      <c r="D133" s="23">
        <v>600</v>
      </c>
      <c r="E133" s="23"/>
      <c r="F133" s="23"/>
      <c r="G133" s="200"/>
      <c r="H133" s="23">
        <f t="shared" si="5"/>
        <v>0</v>
      </c>
    </row>
    <row r="134" spans="2:8" ht="15">
      <c r="B134" s="302" t="s">
        <v>1418</v>
      </c>
      <c r="C134" s="299" t="s">
        <v>1411</v>
      </c>
      <c r="D134" s="23">
        <v>1000</v>
      </c>
      <c r="E134" s="23"/>
      <c r="F134" s="23"/>
      <c r="G134" s="200"/>
      <c r="H134" s="23">
        <f t="shared" si="5"/>
        <v>0</v>
      </c>
    </row>
    <row r="135" spans="2:8" ht="15">
      <c r="B135" s="302" t="s">
        <v>1419</v>
      </c>
      <c r="C135" s="299" t="s">
        <v>1411</v>
      </c>
      <c r="D135" s="23">
        <v>1000</v>
      </c>
      <c r="E135" s="23"/>
      <c r="F135" s="23"/>
      <c r="G135" s="200"/>
      <c r="H135" s="23">
        <f t="shared" si="5"/>
        <v>0</v>
      </c>
    </row>
    <row r="136" spans="2:8" ht="15">
      <c r="B136" s="302" t="s">
        <v>1409</v>
      </c>
      <c r="C136" s="299" t="s">
        <v>1413</v>
      </c>
      <c r="D136" s="23">
        <v>50</v>
      </c>
      <c r="E136" s="23"/>
      <c r="F136" s="23"/>
      <c r="G136" s="200"/>
      <c r="H136" s="23">
        <f t="shared" si="5"/>
        <v>0</v>
      </c>
    </row>
    <row r="138" spans="2:4" ht="15">
      <c r="B138" s="321" t="s">
        <v>1421</v>
      </c>
      <c r="C138" s="322"/>
      <c r="D138" s="323" t="s">
        <v>524</v>
      </c>
    </row>
    <row r="139" spans="2:4" ht="15">
      <c r="B139" s="307" t="s">
        <v>1053</v>
      </c>
      <c r="C139" s="308">
        <v>0.75</v>
      </c>
      <c r="D139" s="309">
        <f>SUM(H2:H124)*C139</f>
        <v>0</v>
      </c>
    </row>
    <row r="140" spans="2:4" ht="15">
      <c r="B140" s="310" t="s">
        <v>1399</v>
      </c>
      <c r="C140" s="308">
        <v>0.15</v>
      </c>
      <c r="D140" s="309">
        <f>SUM(H126:H129)*C140</f>
        <v>0</v>
      </c>
    </row>
    <row r="141" spans="2:4" ht="15">
      <c r="B141" s="311" t="s">
        <v>1407</v>
      </c>
      <c r="C141" s="308">
        <v>0.1</v>
      </c>
      <c r="D141" s="309">
        <f>SUM(H131:H136)*C141</f>
        <v>0</v>
      </c>
    </row>
    <row r="142" spans="2:4" ht="15">
      <c r="B142" s="269"/>
      <c r="C142" s="268"/>
      <c r="D142" s="312">
        <f>D141+D140+D139</f>
        <v>0</v>
      </c>
    </row>
  </sheetData>
  <sheetProtection algorithmName="SHA-512" hashValue="2kq7AoYBZBUxyNc/n9Txf2Xfexf7aRQthsGoZW/4slat46Vqc3z+NBmrxsx8IuPDOZIIeEGnNFBnUZXgMI01OA==" saltValue="a1uQYiYHzNS5g8eLvqlOLw==" spinCount="100000" sheet="1" objects="1" scenarios="1"/>
  <protectedRanges>
    <protectedRange sqref="G2:G124 G126:G129 G131:G136" name="Oblast1"/>
  </protectedRanges>
  <mergeCells count="2">
    <mergeCell ref="B125:C125"/>
    <mergeCell ref="B130:C130"/>
  </mergeCells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</sheetPr>
  <dimension ref="A2:M43"/>
  <sheetViews>
    <sheetView workbookViewId="0" topLeftCell="A1">
      <selection activeCell="J6" sqref="J6"/>
    </sheetView>
  </sheetViews>
  <sheetFormatPr defaultColWidth="9.140625" defaultRowHeight="15"/>
  <cols>
    <col min="1" max="1" width="12.28125" style="0" customWidth="1"/>
    <col min="2" max="2" width="20.7109375" style="0" bestFit="1" customWidth="1"/>
    <col min="3" max="3" width="11.421875" style="0" bestFit="1" customWidth="1"/>
    <col min="4" max="4" width="12.28125" style="0" bestFit="1" customWidth="1"/>
    <col min="5" max="5" width="16.28125" style="0" bestFit="1" customWidth="1"/>
    <col min="6" max="6" width="8.140625" style="0" bestFit="1" customWidth="1"/>
    <col min="7" max="7" width="25.28125" style="0" customWidth="1"/>
    <col min="8" max="8" width="23.140625" style="0" customWidth="1"/>
    <col min="9" max="9" width="9.57421875" style="0" customWidth="1"/>
    <col min="10" max="10" width="12.421875" style="7" customWidth="1"/>
    <col min="12" max="12" width="20.7109375" style="0" customWidth="1"/>
    <col min="13" max="13" width="19.421875" style="0" bestFit="1" customWidth="1"/>
    <col min="14" max="14" width="19.7109375" style="0" bestFit="1" customWidth="1"/>
  </cols>
  <sheetData>
    <row r="2" spans="1:10" ht="15">
      <c r="A2" s="359" t="s">
        <v>56</v>
      </c>
      <c r="B2" s="360"/>
      <c r="C2" s="360"/>
      <c r="D2" s="360"/>
      <c r="E2" s="360"/>
      <c r="F2" s="360"/>
      <c r="G2" s="360"/>
      <c r="H2" s="360"/>
      <c r="I2" s="360"/>
      <c r="J2" s="361"/>
    </row>
    <row r="3" spans="1:9" ht="17.25">
      <c r="A3" s="357" t="s">
        <v>0</v>
      </c>
      <c r="B3" s="358"/>
      <c r="C3" s="358"/>
      <c r="D3" s="358"/>
      <c r="E3" s="358"/>
      <c r="F3" s="358"/>
      <c r="G3" s="358"/>
      <c r="H3" s="358"/>
      <c r="I3" s="358"/>
    </row>
    <row r="4" spans="1:13" ht="45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2" t="s">
        <v>434</v>
      </c>
      <c r="H4" s="2" t="s">
        <v>435</v>
      </c>
      <c r="I4" s="2" t="s">
        <v>436</v>
      </c>
      <c r="J4" s="313" t="s">
        <v>1429</v>
      </c>
      <c r="L4" s="13" t="s">
        <v>506</v>
      </c>
      <c r="M4" t="s">
        <v>508</v>
      </c>
    </row>
    <row r="5" spans="1:13" ht="15">
      <c r="A5" s="1" t="s">
        <v>3</v>
      </c>
      <c r="B5" s="3" t="s">
        <v>34</v>
      </c>
      <c r="C5" s="4">
        <v>1227.46</v>
      </c>
      <c r="D5" s="7" t="s">
        <v>437</v>
      </c>
      <c r="E5" s="7" t="s">
        <v>440</v>
      </c>
      <c r="F5" s="7" t="s">
        <v>445</v>
      </c>
      <c r="G5" s="8" t="s">
        <v>446</v>
      </c>
      <c r="H5" s="7" t="s">
        <v>440</v>
      </c>
      <c r="I5" s="7" t="s">
        <v>181</v>
      </c>
      <c r="J5" s="7" t="s">
        <v>1432</v>
      </c>
      <c r="L5" s="14" t="s">
        <v>442</v>
      </c>
      <c r="M5" s="15">
        <v>63.16</v>
      </c>
    </row>
    <row r="6" spans="1:13" ht="15">
      <c r="A6" s="1" t="s">
        <v>4</v>
      </c>
      <c r="B6" s="3" t="s">
        <v>35</v>
      </c>
      <c r="C6" s="4">
        <v>15.13</v>
      </c>
      <c r="D6" s="7">
        <v>2730</v>
      </c>
      <c r="E6" s="7" t="s">
        <v>440</v>
      </c>
      <c r="F6" s="7" t="s">
        <v>445</v>
      </c>
      <c r="G6" s="8" t="s">
        <v>446</v>
      </c>
      <c r="H6" s="7" t="s">
        <v>440</v>
      </c>
      <c r="I6" s="7" t="s">
        <v>181</v>
      </c>
      <c r="J6" s="7" t="s">
        <v>181</v>
      </c>
      <c r="L6" s="14" t="s">
        <v>440</v>
      </c>
      <c r="M6" s="15">
        <v>1660.4400000000005</v>
      </c>
    </row>
    <row r="7" spans="1:13" ht="15">
      <c r="A7" s="1" t="s">
        <v>5</v>
      </c>
      <c r="B7" s="3" t="s">
        <v>35</v>
      </c>
      <c r="C7" s="4">
        <v>15.25</v>
      </c>
      <c r="D7" s="7">
        <v>2730</v>
      </c>
      <c r="E7" s="7" t="s">
        <v>440</v>
      </c>
      <c r="F7" s="7" t="s">
        <v>445</v>
      </c>
      <c r="G7" s="8" t="s">
        <v>446</v>
      </c>
      <c r="H7" s="7" t="s">
        <v>440</v>
      </c>
      <c r="I7" s="7" t="s">
        <v>181</v>
      </c>
      <c r="J7" s="7" t="s">
        <v>181</v>
      </c>
      <c r="L7" s="14" t="s">
        <v>507</v>
      </c>
      <c r="M7" s="15">
        <v>1723.6000000000006</v>
      </c>
    </row>
    <row r="8" spans="1:10" ht="15">
      <c r="A8" s="1" t="s">
        <v>6</v>
      </c>
      <c r="B8" s="3" t="s">
        <v>35</v>
      </c>
      <c r="C8" s="4">
        <v>11.36</v>
      </c>
      <c r="D8" s="7">
        <v>2730</v>
      </c>
      <c r="E8" s="7" t="s">
        <v>440</v>
      </c>
      <c r="F8" s="7" t="s">
        <v>445</v>
      </c>
      <c r="G8" s="8" t="s">
        <v>446</v>
      </c>
      <c r="H8" s="7" t="s">
        <v>440</v>
      </c>
      <c r="I8" s="7" t="s">
        <v>181</v>
      </c>
      <c r="J8" s="7" t="s">
        <v>181</v>
      </c>
    </row>
    <row r="9" spans="1:10" ht="15">
      <c r="A9" s="1" t="s">
        <v>7</v>
      </c>
      <c r="B9" s="3" t="s">
        <v>35</v>
      </c>
      <c r="C9" s="4">
        <v>11.13</v>
      </c>
      <c r="D9" s="7">
        <v>2730</v>
      </c>
      <c r="E9" s="7" t="s">
        <v>440</v>
      </c>
      <c r="F9" s="7" t="s">
        <v>445</v>
      </c>
      <c r="G9" s="8" t="s">
        <v>446</v>
      </c>
      <c r="H9" s="7" t="s">
        <v>440</v>
      </c>
      <c r="I9" s="7" t="s">
        <v>181</v>
      </c>
      <c r="J9" s="7" t="s">
        <v>181</v>
      </c>
    </row>
    <row r="10" spans="1:13" ht="30">
      <c r="A10" s="1" t="s">
        <v>8</v>
      </c>
      <c r="B10" s="3" t="s">
        <v>36</v>
      </c>
      <c r="C10" s="4">
        <v>23.45</v>
      </c>
      <c r="D10" s="8" t="s">
        <v>438</v>
      </c>
      <c r="E10" s="7" t="s">
        <v>442</v>
      </c>
      <c r="F10" s="7" t="s">
        <v>443</v>
      </c>
      <c r="G10" s="8" t="s">
        <v>446</v>
      </c>
      <c r="H10" s="8" t="s">
        <v>446</v>
      </c>
      <c r="I10" s="7" t="s">
        <v>181</v>
      </c>
      <c r="J10" s="7">
        <v>5</v>
      </c>
      <c r="L10" s="13" t="s">
        <v>506</v>
      </c>
      <c r="M10" t="s">
        <v>508</v>
      </c>
    </row>
    <row r="11" spans="1:13" ht="15">
      <c r="A11" s="1" t="s">
        <v>9</v>
      </c>
      <c r="B11" s="3" t="s">
        <v>35</v>
      </c>
      <c r="C11" s="4">
        <v>14.98</v>
      </c>
      <c r="D11" s="7">
        <v>2690</v>
      </c>
      <c r="E11" s="7" t="s">
        <v>440</v>
      </c>
      <c r="F11" s="7" t="s">
        <v>445</v>
      </c>
      <c r="G11" s="8" t="s">
        <v>446</v>
      </c>
      <c r="H11" s="7" t="s">
        <v>440</v>
      </c>
      <c r="I11" s="7" t="s">
        <v>181</v>
      </c>
      <c r="J11" s="7" t="s">
        <v>181</v>
      </c>
      <c r="L11" s="14" t="s">
        <v>34</v>
      </c>
      <c r="M11" s="15">
        <v>1227.46</v>
      </c>
    </row>
    <row r="12" spans="1:13" ht="15">
      <c r="A12" s="1" t="s">
        <v>10</v>
      </c>
      <c r="B12" s="3" t="s">
        <v>35</v>
      </c>
      <c r="C12" s="4">
        <v>15.31</v>
      </c>
      <c r="D12" s="7">
        <v>2690</v>
      </c>
      <c r="E12" s="7" t="s">
        <v>440</v>
      </c>
      <c r="F12" s="7" t="s">
        <v>445</v>
      </c>
      <c r="G12" s="8" t="s">
        <v>446</v>
      </c>
      <c r="H12" s="7" t="s">
        <v>440</v>
      </c>
      <c r="I12" s="7" t="s">
        <v>181</v>
      </c>
      <c r="J12" s="7" t="s">
        <v>181</v>
      </c>
      <c r="L12" s="14" t="s">
        <v>37</v>
      </c>
      <c r="M12" s="15">
        <v>39.04</v>
      </c>
    </row>
    <row r="13" spans="1:13" ht="15">
      <c r="A13" s="1" t="s">
        <v>11</v>
      </c>
      <c r="B13" s="3" t="s">
        <v>35</v>
      </c>
      <c r="C13" s="4">
        <v>19.6</v>
      </c>
      <c r="D13" s="7">
        <v>2690</v>
      </c>
      <c r="E13" s="7" t="s">
        <v>440</v>
      </c>
      <c r="F13" s="7" t="s">
        <v>445</v>
      </c>
      <c r="G13" s="8" t="s">
        <v>446</v>
      </c>
      <c r="H13" s="7" t="s">
        <v>440</v>
      </c>
      <c r="I13" s="7" t="s">
        <v>181</v>
      </c>
      <c r="J13" s="7" t="s">
        <v>181</v>
      </c>
      <c r="L13" s="14" t="s">
        <v>38</v>
      </c>
      <c r="M13" s="15">
        <v>3.13</v>
      </c>
    </row>
    <row r="14" spans="1:13" ht="45">
      <c r="A14" s="1" t="s">
        <v>12</v>
      </c>
      <c r="B14" s="3" t="s">
        <v>37</v>
      </c>
      <c r="C14" s="4">
        <v>18.98</v>
      </c>
      <c r="D14" s="8" t="s">
        <v>439</v>
      </c>
      <c r="E14" s="7" t="s">
        <v>440</v>
      </c>
      <c r="F14" s="7" t="s">
        <v>445</v>
      </c>
      <c r="G14" s="8" t="s">
        <v>446</v>
      </c>
      <c r="H14" s="7" t="s">
        <v>440</v>
      </c>
      <c r="I14" s="7" t="s">
        <v>181</v>
      </c>
      <c r="J14" s="7" t="s">
        <v>181</v>
      </c>
      <c r="L14" s="14" t="s">
        <v>49</v>
      </c>
      <c r="M14" s="15">
        <v>15.23</v>
      </c>
    </row>
    <row r="15" spans="1:13" ht="30">
      <c r="A15" s="1" t="s">
        <v>13</v>
      </c>
      <c r="B15" s="3" t="s">
        <v>36</v>
      </c>
      <c r="C15" s="4">
        <v>39.71</v>
      </c>
      <c r="D15" s="8" t="s">
        <v>438</v>
      </c>
      <c r="E15" s="7" t="s">
        <v>442</v>
      </c>
      <c r="F15" s="7" t="s">
        <v>443</v>
      </c>
      <c r="G15" s="8" t="s">
        <v>446</v>
      </c>
      <c r="H15" s="8" t="s">
        <v>446</v>
      </c>
      <c r="I15" s="7" t="s">
        <v>181</v>
      </c>
      <c r="J15" s="7">
        <v>5</v>
      </c>
      <c r="L15" s="14" t="s">
        <v>46</v>
      </c>
      <c r="M15" s="15">
        <v>22.39</v>
      </c>
    </row>
    <row r="16" spans="1:13" ht="15">
      <c r="A16" s="1" t="s">
        <v>14</v>
      </c>
      <c r="B16" s="3" t="s">
        <v>38</v>
      </c>
      <c r="C16" s="4">
        <v>3.13</v>
      </c>
      <c r="D16" s="7">
        <v>2730</v>
      </c>
      <c r="E16" s="7" t="s">
        <v>440</v>
      </c>
      <c r="F16" s="7" t="s">
        <v>445</v>
      </c>
      <c r="G16" s="8" t="s">
        <v>446</v>
      </c>
      <c r="H16" s="8" t="s">
        <v>446</v>
      </c>
      <c r="I16" s="7" t="s">
        <v>181</v>
      </c>
      <c r="J16" s="7" t="s">
        <v>181</v>
      </c>
      <c r="L16" s="14" t="s">
        <v>50</v>
      </c>
      <c r="M16" s="15">
        <v>4.27</v>
      </c>
    </row>
    <row r="17" spans="1:13" ht="15">
      <c r="A17" s="1" t="s">
        <v>15</v>
      </c>
      <c r="B17" s="3" t="s">
        <v>37</v>
      </c>
      <c r="C17" s="4">
        <v>20.06</v>
      </c>
      <c r="D17" s="7">
        <v>2730</v>
      </c>
      <c r="E17" s="7" t="s">
        <v>440</v>
      </c>
      <c r="F17" s="7" t="s">
        <v>444</v>
      </c>
      <c r="G17" s="7" t="s">
        <v>448</v>
      </c>
      <c r="H17" s="7" t="s">
        <v>440</v>
      </c>
      <c r="I17" s="7" t="s">
        <v>181</v>
      </c>
      <c r="J17" s="7" t="s">
        <v>181</v>
      </c>
      <c r="L17" s="14" t="s">
        <v>44</v>
      </c>
      <c r="M17" s="15">
        <v>6.91</v>
      </c>
    </row>
    <row r="18" spans="1:13" ht="15">
      <c r="A18" s="1" t="s">
        <v>16</v>
      </c>
      <c r="B18" s="3" t="s">
        <v>39</v>
      </c>
      <c r="C18" s="4">
        <v>19.98</v>
      </c>
      <c r="D18" s="7">
        <v>2730</v>
      </c>
      <c r="E18" s="7" t="s">
        <v>440</v>
      </c>
      <c r="F18" s="7" t="s">
        <v>444</v>
      </c>
      <c r="G18" s="7" t="s">
        <v>448</v>
      </c>
      <c r="H18" s="7" t="s">
        <v>440</v>
      </c>
      <c r="I18" s="7" t="s">
        <v>181</v>
      </c>
      <c r="J18" s="7" t="s">
        <v>181</v>
      </c>
      <c r="L18" s="14" t="s">
        <v>43</v>
      </c>
      <c r="M18" s="15">
        <v>8.64</v>
      </c>
    </row>
    <row r="19" spans="1:13" ht="15">
      <c r="A19" s="1" t="s">
        <v>17</v>
      </c>
      <c r="B19" s="3" t="s">
        <v>40</v>
      </c>
      <c r="C19" s="4">
        <v>21.7</v>
      </c>
      <c r="D19" s="7">
        <v>2730</v>
      </c>
      <c r="E19" s="7" t="s">
        <v>440</v>
      </c>
      <c r="F19" s="7" t="s">
        <v>445</v>
      </c>
      <c r="G19" s="7" t="s">
        <v>448</v>
      </c>
      <c r="H19" s="7" t="s">
        <v>440</v>
      </c>
      <c r="I19" s="7" t="s">
        <v>181</v>
      </c>
      <c r="J19" s="7" t="s">
        <v>181</v>
      </c>
      <c r="L19" s="14" t="s">
        <v>45</v>
      </c>
      <c r="M19" s="15">
        <v>6.46</v>
      </c>
    </row>
    <row r="20" spans="1:13" ht="15">
      <c r="A20" s="1" t="s">
        <v>18</v>
      </c>
      <c r="B20" s="3" t="s">
        <v>35</v>
      </c>
      <c r="C20" s="4">
        <v>15.3</v>
      </c>
      <c r="D20" s="7">
        <v>2730</v>
      </c>
      <c r="E20" s="7" t="s">
        <v>440</v>
      </c>
      <c r="F20" s="7" t="s">
        <v>445</v>
      </c>
      <c r="G20" s="8" t="s">
        <v>446</v>
      </c>
      <c r="H20" s="7" t="s">
        <v>440</v>
      </c>
      <c r="I20" s="7" t="s">
        <v>181</v>
      </c>
      <c r="J20" s="7" t="s">
        <v>181</v>
      </c>
      <c r="L20" s="14" t="s">
        <v>36</v>
      </c>
      <c r="M20" s="15">
        <v>63.16</v>
      </c>
    </row>
    <row r="21" spans="1:13" ht="15">
      <c r="A21" s="1" t="s">
        <v>41</v>
      </c>
      <c r="B21" s="3" t="s">
        <v>43</v>
      </c>
      <c r="C21" s="4">
        <v>8.64</v>
      </c>
      <c r="D21" s="7">
        <v>2730</v>
      </c>
      <c r="E21" s="7" t="s">
        <v>440</v>
      </c>
      <c r="F21" s="7" t="s">
        <v>445</v>
      </c>
      <c r="G21" s="8" t="s">
        <v>446</v>
      </c>
      <c r="H21" s="7" t="s">
        <v>440</v>
      </c>
      <c r="I21" s="7" t="s">
        <v>181</v>
      </c>
      <c r="J21" s="7" t="s">
        <v>181</v>
      </c>
      <c r="L21" s="14" t="s">
        <v>35</v>
      </c>
      <c r="M21" s="15">
        <v>254.87999999999997</v>
      </c>
    </row>
    <row r="22" spans="1:13" ht="15">
      <c r="A22" s="1" t="s">
        <v>42</v>
      </c>
      <c r="B22" s="3" t="s">
        <v>44</v>
      </c>
      <c r="C22" s="4">
        <v>6.91</v>
      </c>
      <c r="D22" s="7">
        <v>2730</v>
      </c>
      <c r="E22" s="7" t="s">
        <v>440</v>
      </c>
      <c r="F22" s="7" t="s">
        <v>445</v>
      </c>
      <c r="G22" s="8" t="s">
        <v>446</v>
      </c>
      <c r="H22" s="7" t="s">
        <v>440</v>
      </c>
      <c r="I22" s="7" t="s">
        <v>181</v>
      </c>
      <c r="J22" s="7" t="s">
        <v>181</v>
      </c>
      <c r="L22" s="14" t="s">
        <v>40</v>
      </c>
      <c r="M22" s="15">
        <v>21.7</v>
      </c>
    </row>
    <row r="23" spans="1:13" ht="15">
      <c r="A23" s="1" t="s">
        <v>19</v>
      </c>
      <c r="B23" s="3" t="s">
        <v>45</v>
      </c>
      <c r="C23" s="4">
        <v>6.46</v>
      </c>
      <c r="D23" s="7">
        <v>2730</v>
      </c>
      <c r="E23" s="7" t="s">
        <v>440</v>
      </c>
      <c r="F23" s="7" t="s">
        <v>445</v>
      </c>
      <c r="G23" s="8" t="s">
        <v>446</v>
      </c>
      <c r="H23" s="7" t="s">
        <v>440</v>
      </c>
      <c r="I23" s="7" t="s">
        <v>181</v>
      </c>
      <c r="J23" s="7" t="s">
        <v>181</v>
      </c>
      <c r="L23" s="14" t="s">
        <v>39</v>
      </c>
      <c r="M23" s="15">
        <v>19.98</v>
      </c>
    </row>
    <row r="24" spans="1:13" ht="15">
      <c r="A24" s="1" t="s">
        <v>20</v>
      </c>
      <c r="B24" s="3" t="s">
        <v>46</v>
      </c>
      <c r="C24" s="4">
        <v>22.39</v>
      </c>
      <c r="D24" s="7">
        <v>2730</v>
      </c>
      <c r="E24" s="7" t="s">
        <v>440</v>
      </c>
      <c r="F24" s="7" t="s">
        <v>445</v>
      </c>
      <c r="G24" s="8" t="s">
        <v>446</v>
      </c>
      <c r="H24" s="7" t="s">
        <v>440</v>
      </c>
      <c r="I24" s="7" t="s">
        <v>181</v>
      </c>
      <c r="J24" s="7" t="s">
        <v>181</v>
      </c>
      <c r="L24" s="14" t="s">
        <v>47</v>
      </c>
      <c r="M24" s="15">
        <v>15.12</v>
      </c>
    </row>
    <row r="25" spans="1:13" ht="15">
      <c r="A25" s="1" t="s">
        <v>21</v>
      </c>
      <c r="B25" s="3" t="s">
        <v>47</v>
      </c>
      <c r="C25" s="4">
        <v>15.12</v>
      </c>
      <c r="D25" s="7">
        <v>2730</v>
      </c>
      <c r="E25" s="7" t="s">
        <v>440</v>
      </c>
      <c r="F25" s="7" t="s">
        <v>445</v>
      </c>
      <c r="G25" s="8" t="s">
        <v>446</v>
      </c>
      <c r="H25" s="7" t="s">
        <v>440</v>
      </c>
      <c r="I25" s="7" t="s">
        <v>181</v>
      </c>
      <c r="J25" s="7" t="s">
        <v>181</v>
      </c>
      <c r="L25" s="14" t="s">
        <v>48</v>
      </c>
      <c r="M25" s="15">
        <v>15.23</v>
      </c>
    </row>
    <row r="26" spans="1:13" ht="15">
      <c r="A26" s="1" t="s">
        <v>22</v>
      </c>
      <c r="B26" s="3" t="s">
        <v>48</v>
      </c>
      <c r="C26" s="4">
        <v>15.23</v>
      </c>
      <c r="D26" s="7">
        <v>2730</v>
      </c>
      <c r="E26" s="7" t="s">
        <v>440</v>
      </c>
      <c r="F26" s="7" t="s">
        <v>445</v>
      </c>
      <c r="G26" s="8" t="s">
        <v>446</v>
      </c>
      <c r="H26" s="7" t="s">
        <v>440</v>
      </c>
      <c r="I26" s="7" t="s">
        <v>181</v>
      </c>
      <c r="J26" s="7" t="s">
        <v>181</v>
      </c>
      <c r="L26" s="14" t="s">
        <v>507</v>
      </c>
      <c r="M26" s="15">
        <v>1723.6000000000004</v>
      </c>
    </row>
    <row r="27" spans="1:10" ht="15">
      <c r="A27" s="1" t="s">
        <v>23</v>
      </c>
      <c r="B27" s="3" t="s">
        <v>35</v>
      </c>
      <c r="C27" s="4">
        <v>15.23</v>
      </c>
      <c r="D27" s="7">
        <v>2730</v>
      </c>
      <c r="E27" s="7" t="s">
        <v>440</v>
      </c>
      <c r="F27" s="7" t="s">
        <v>445</v>
      </c>
      <c r="G27" s="8" t="s">
        <v>446</v>
      </c>
      <c r="H27" s="7" t="s">
        <v>440</v>
      </c>
      <c r="I27" s="7" t="s">
        <v>181</v>
      </c>
      <c r="J27" s="7" t="s">
        <v>181</v>
      </c>
    </row>
    <row r="28" spans="1:10" ht="15">
      <c r="A28" s="1" t="s">
        <v>24</v>
      </c>
      <c r="B28" s="3" t="s">
        <v>35</v>
      </c>
      <c r="C28" s="4">
        <v>15.16</v>
      </c>
      <c r="D28" s="7">
        <v>2730</v>
      </c>
      <c r="E28" s="7" t="s">
        <v>440</v>
      </c>
      <c r="F28" s="7" t="s">
        <v>445</v>
      </c>
      <c r="G28" s="8" t="s">
        <v>446</v>
      </c>
      <c r="H28" s="7" t="s">
        <v>440</v>
      </c>
      <c r="I28" s="7" t="s">
        <v>181</v>
      </c>
      <c r="J28" s="7" t="s">
        <v>181</v>
      </c>
    </row>
    <row r="29" spans="1:10" ht="15">
      <c r="A29" s="1" t="s">
        <v>25</v>
      </c>
      <c r="B29" s="3" t="s">
        <v>35</v>
      </c>
      <c r="C29" s="4">
        <v>15.16</v>
      </c>
      <c r="D29" s="7">
        <v>2730</v>
      </c>
      <c r="E29" s="7" t="s">
        <v>440</v>
      </c>
      <c r="F29" s="7" t="s">
        <v>445</v>
      </c>
      <c r="G29" s="8" t="s">
        <v>446</v>
      </c>
      <c r="H29" s="7" t="s">
        <v>440</v>
      </c>
      <c r="I29" s="7" t="s">
        <v>181</v>
      </c>
      <c r="J29" s="7" t="s">
        <v>181</v>
      </c>
    </row>
    <row r="30" spans="1:10" ht="15">
      <c r="A30" s="1" t="s">
        <v>26</v>
      </c>
      <c r="B30" s="3" t="s">
        <v>35</v>
      </c>
      <c r="C30" s="4">
        <v>15.23</v>
      </c>
      <c r="D30" s="7">
        <v>2730</v>
      </c>
      <c r="E30" s="7" t="s">
        <v>440</v>
      </c>
      <c r="F30" s="7" t="s">
        <v>445</v>
      </c>
      <c r="G30" s="8" t="s">
        <v>446</v>
      </c>
      <c r="H30" s="7" t="s">
        <v>440</v>
      </c>
      <c r="I30" s="7" t="s">
        <v>181</v>
      </c>
      <c r="J30" s="7" t="s">
        <v>181</v>
      </c>
    </row>
    <row r="31" spans="1:10" ht="15">
      <c r="A31" s="1" t="s">
        <v>27</v>
      </c>
      <c r="B31" s="3" t="s">
        <v>35</v>
      </c>
      <c r="C31" s="4">
        <v>15.23</v>
      </c>
      <c r="D31" s="7">
        <v>2730</v>
      </c>
      <c r="E31" s="7" t="s">
        <v>440</v>
      </c>
      <c r="F31" s="7" t="s">
        <v>445</v>
      </c>
      <c r="G31" s="8" t="s">
        <v>446</v>
      </c>
      <c r="H31" s="7" t="s">
        <v>440</v>
      </c>
      <c r="I31" s="7" t="s">
        <v>181</v>
      </c>
      <c r="J31" s="7" t="s">
        <v>181</v>
      </c>
    </row>
    <row r="32" spans="1:10" ht="15">
      <c r="A32" s="1" t="s">
        <v>28</v>
      </c>
      <c r="B32" s="3" t="s">
        <v>35</v>
      </c>
      <c r="C32" s="4">
        <v>15.23</v>
      </c>
      <c r="D32" s="7">
        <v>2730</v>
      </c>
      <c r="E32" s="7" t="s">
        <v>440</v>
      </c>
      <c r="F32" s="7" t="s">
        <v>445</v>
      </c>
      <c r="G32" s="8" t="s">
        <v>446</v>
      </c>
      <c r="H32" s="7" t="s">
        <v>440</v>
      </c>
      <c r="I32" s="7" t="s">
        <v>181</v>
      </c>
      <c r="J32" s="7" t="s">
        <v>181</v>
      </c>
    </row>
    <row r="33" spans="1:10" ht="15">
      <c r="A33" s="1" t="s">
        <v>29</v>
      </c>
      <c r="B33" s="3" t="s">
        <v>35</v>
      </c>
      <c r="C33" s="4">
        <v>15.23</v>
      </c>
      <c r="D33" s="7">
        <v>2730</v>
      </c>
      <c r="E33" s="7" t="s">
        <v>440</v>
      </c>
      <c r="F33" s="7" t="s">
        <v>445</v>
      </c>
      <c r="G33" s="8" t="s">
        <v>446</v>
      </c>
      <c r="H33" s="7" t="s">
        <v>440</v>
      </c>
      <c r="I33" s="7" t="s">
        <v>181</v>
      </c>
      <c r="J33" s="7" t="s">
        <v>181</v>
      </c>
    </row>
    <row r="34" spans="1:10" ht="15">
      <c r="A34" s="1" t="s">
        <v>30</v>
      </c>
      <c r="B34" s="3" t="s">
        <v>35</v>
      </c>
      <c r="C34" s="4">
        <v>15.23</v>
      </c>
      <c r="D34" s="7">
        <v>2730</v>
      </c>
      <c r="E34" s="7" t="s">
        <v>440</v>
      </c>
      <c r="F34" s="7" t="s">
        <v>445</v>
      </c>
      <c r="G34" s="8" t="s">
        <v>446</v>
      </c>
      <c r="H34" s="7" t="s">
        <v>440</v>
      </c>
      <c r="I34" s="7" t="s">
        <v>181</v>
      </c>
      <c r="J34" s="7" t="s">
        <v>181</v>
      </c>
    </row>
    <row r="35" spans="1:10" ht="15">
      <c r="A35" s="1" t="s">
        <v>31</v>
      </c>
      <c r="B35" s="3" t="s">
        <v>49</v>
      </c>
      <c r="C35" s="4">
        <v>15.23</v>
      </c>
      <c r="D35" s="7">
        <v>2730</v>
      </c>
      <c r="E35" s="7" t="s">
        <v>440</v>
      </c>
      <c r="F35" s="7" t="s">
        <v>445</v>
      </c>
      <c r="G35" s="8" t="s">
        <v>446</v>
      </c>
      <c r="H35" s="7" t="s">
        <v>440</v>
      </c>
      <c r="I35" s="7" t="s">
        <v>181</v>
      </c>
      <c r="J35" s="7" t="s">
        <v>181</v>
      </c>
    </row>
    <row r="36" spans="1:10" ht="15">
      <c r="A36" s="1" t="s">
        <v>32</v>
      </c>
      <c r="B36" s="3" t="s">
        <v>35</v>
      </c>
      <c r="C36" s="4">
        <v>15.12</v>
      </c>
      <c r="D36" s="7">
        <v>2730</v>
      </c>
      <c r="E36" s="7" t="s">
        <v>440</v>
      </c>
      <c r="F36" s="7" t="s">
        <v>445</v>
      </c>
      <c r="G36" s="8" t="s">
        <v>446</v>
      </c>
      <c r="H36" s="7" t="s">
        <v>440</v>
      </c>
      <c r="I36" s="7" t="s">
        <v>181</v>
      </c>
      <c r="J36" s="7" t="s">
        <v>181</v>
      </c>
    </row>
    <row r="37" spans="1:10" ht="15">
      <c r="A37" s="1" t="s">
        <v>33</v>
      </c>
      <c r="B37" s="3" t="s">
        <v>50</v>
      </c>
      <c r="C37" s="4">
        <v>4.27</v>
      </c>
      <c r="D37" s="7">
        <v>2730</v>
      </c>
      <c r="E37" s="7" t="s">
        <v>440</v>
      </c>
      <c r="F37" s="7" t="s">
        <v>445</v>
      </c>
      <c r="G37" s="8" t="s">
        <v>446</v>
      </c>
      <c r="H37" s="7" t="s">
        <v>440</v>
      </c>
      <c r="I37" s="7" t="s">
        <v>181</v>
      </c>
      <c r="J37" s="7" t="s">
        <v>181</v>
      </c>
    </row>
    <row r="38" spans="1:9" ht="15">
      <c r="A38" s="1"/>
      <c r="B38" s="3"/>
      <c r="C38" s="4"/>
      <c r="D38" s="7"/>
      <c r="E38" s="7"/>
      <c r="F38" s="7"/>
      <c r="G38" s="8"/>
      <c r="H38" s="7"/>
      <c r="I38" s="7"/>
    </row>
    <row r="39" spans="1:9" ht="15">
      <c r="A39" s="1"/>
      <c r="B39" s="10" t="s">
        <v>505</v>
      </c>
      <c r="C39" s="12">
        <f>SUM(C5:C38)</f>
        <v>1723.6000000000006</v>
      </c>
      <c r="D39" s="7"/>
      <c r="E39" s="7"/>
      <c r="F39" s="7"/>
      <c r="G39" s="8"/>
      <c r="H39" s="7"/>
      <c r="I39" s="7"/>
    </row>
    <row r="40" spans="1:3" ht="15">
      <c r="A40" s="1"/>
      <c r="B40" s="3"/>
      <c r="C40" s="4"/>
    </row>
    <row r="41" spans="1:3" ht="15">
      <c r="A41" s="1" t="s">
        <v>51</v>
      </c>
      <c r="B41" s="3" t="s">
        <v>52</v>
      </c>
      <c r="C41" s="4">
        <v>27</v>
      </c>
    </row>
    <row r="42" spans="1:3" ht="15">
      <c r="A42" s="1" t="s">
        <v>53</v>
      </c>
      <c r="B42" s="3" t="s">
        <v>54</v>
      </c>
      <c r="C42" s="4">
        <v>0.75</v>
      </c>
    </row>
    <row r="43" ht="15">
      <c r="A43" s="1"/>
    </row>
  </sheetData>
  <sheetProtection algorithmName="SHA-512" hashValue="85Vq6e7fw5P3fYoFVp2QBx3B9mDEIl/3kNI/+vClURbvceDuhjonLAq1L9scn8N9uUHA6RwshsKcvZ/lDf1ZCA==" saltValue="ERRibJZQt7OInCsvqZk6Ww==" spinCount="100000" sheet="1" objects="1" scenarios="1"/>
  <mergeCells count="2">
    <mergeCell ref="A3:I3"/>
    <mergeCell ref="A2:J2"/>
  </mergeCell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</sheetPr>
  <dimension ref="A2:M66"/>
  <sheetViews>
    <sheetView workbookViewId="0" topLeftCell="A1">
      <selection activeCell="J4" sqref="J4"/>
    </sheetView>
  </sheetViews>
  <sheetFormatPr defaultColWidth="9.140625" defaultRowHeight="15"/>
  <cols>
    <col min="1" max="1" width="12.28125" style="0" customWidth="1"/>
    <col min="2" max="2" width="36.421875" style="0" bestFit="1" customWidth="1"/>
    <col min="3" max="3" width="11.421875" style="0" bestFit="1" customWidth="1"/>
    <col min="4" max="4" width="11.57421875" style="0" bestFit="1" customWidth="1"/>
    <col min="5" max="5" width="17.7109375" style="0" bestFit="1" customWidth="1"/>
    <col min="6" max="6" width="10.7109375" style="0" bestFit="1" customWidth="1"/>
    <col min="7" max="7" width="25.28125" style="0" customWidth="1"/>
    <col min="8" max="8" width="14.7109375" style="0" bestFit="1" customWidth="1"/>
    <col min="9" max="9" width="9.57421875" style="0" customWidth="1"/>
    <col min="10" max="10" width="13.7109375" style="7" customWidth="1"/>
    <col min="12" max="12" width="54.57421875" style="0" customWidth="1"/>
    <col min="13" max="13" width="19.421875" style="0" bestFit="1" customWidth="1"/>
  </cols>
  <sheetData>
    <row r="2" spans="1:10" ht="15">
      <c r="A2" s="359" t="s">
        <v>56</v>
      </c>
      <c r="B2" s="360"/>
      <c r="C2" s="360"/>
      <c r="D2" s="360"/>
      <c r="E2" s="360"/>
      <c r="F2" s="360"/>
      <c r="G2" s="360"/>
      <c r="H2" s="360"/>
      <c r="I2" s="360"/>
      <c r="J2" s="361"/>
    </row>
    <row r="3" spans="1:9" ht="17.25">
      <c r="A3" s="357" t="s">
        <v>57</v>
      </c>
      <c r="B3" s="358"/>
      <c r="C3" s="358"/>
      <c r="D3" s="358"/>
      <c r="E3" s="358"/>
      <c r="F3" s="358"/>
      <c r="G3" s="358"/>
      <c r="H3" s="358"/>
      <c r="I3" s="358"/>
    </row>
    <row r="4" spans="1:13" ht="30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2" t="s">
        <v>434</v>
      </c>
      <c r="H4" s="2" t="s">
        <v>435</v>
      </c>
      <c r="I4" s="2" t="s">
        <v>436</v>
      </c>
      <c r="J4" s="313" t="s">
        <v>1429</v>
      </c>
      <c r="L4" s="13" t="s">
        <v>506</v>
      </c>
      <c r="M4" t="s">
        <v>508</v>
      </c>
    </row>
    <row r="5" spans="1:13" ht="30">
      <c r="A5" s="1" t="s">
        <v>58</v>
      </c>
      <c r="B5" s="3" t="s">
        <v>93</v>
      </c>
      <c r="C5" s="4">
        <v>476.74</v>
      </c>
      <c r="D5" s="7">
        <v>3000</v>
      </c>
      <c r="E5" s="7" t="s">
        <v>442</v>
      </c>
      <c r="F5" s="8" t="s">
        <v>451</v>
      </c>
      <c r="G5" s="8" t="s">
        <v>458</v>
      </c>
      <c r="H5" s="7" t="s">
        <v>459</v>
      </c>
      <c r="I5" s="7" t="s">
        <v>181</v>
      </c>
      <c r="J5" s="7">
        <v>5</v>
      </c>
      <c r="L5" s="14" t="s">
        <v>442</v>
      </c>
      <c r="M5" s="15">
        <v>1084.42</v>
      </c>
    </row>
    <row r="6" spans="1:13" ht="15">
      <c r="A6" s="1" t="s">
        <v>59</v>
      </c>
      <c r="B6" s="3" t="s">
        <v>36</v>
      </c>
      <c r="C6" s="4">
        <v>36.83</v>
      </c>
      <c r="D6" s="7" t="s">
        <v>181</v>
      </c>
      <c r="E6" s="7" t="s">
        <v>442</v>
      </c>
      <c r="F6" s="7" t="s">
        <v>452</v>
      </c>
      <c r="G6" s="8" t="s">
        <v>460</v>
      </c>
      <c r="H6" s="7" t="s">
        <v>462</v>
      </c>
      <c r="I6" s="7" t="s">
        <v>181</v>
      </c>
      <c r="J6" s="7">
        <v>5</v>
      </c>
      <c r="L6" s="14" t="s">
        <v>450</v>
      </c>
      <c r="M6" s="15">
        <v>860.0499999999998</v>
      </c>
    </row>
    <row r="7" spans="1:13" ht="15">
      <c r="A7" s="1" t="s">
        <v>60</v>
      </c>
      <c r="B7" s="3" t="s">
        <v>96</v>
      </c>
      <c r="C7" s="4">
        <v>3.49</v>
      </c>
      <c r="D7" s="7">
        <v>2700</v>
      </c>
      <c r="E7" s="7" t="s">
        <v>442</v>
      </c>
      <c r="F7" s="7" t="s">
        <v>453</v>
      </c>
      <c r="G7" s="8" t="s">
        <v>461</v>
      </c>
      <c r="H7" s="9" t="s">
        <v>467</v>
      </c>
      <c r="I7" s="7" t="s">
        <v>181</v>
      </c>
      <c r="J7" s="7">
        <v>5</v>
      </c>
      <c r="L7" s="14" t="s">
        <v>449</v>
      </c>
      <c r="M7" s="15">
        <v>6.96</v>
      </c>
    </row>
    <row r="8" spans="1:13" ht="15">
      <c r="A8" s="1" t="s">
        <v>61</v>
      </c>
      <c r="B8" s="3" t="s">
        <v>94</v>
      </c>
      <c r="C8" s="4">
        <v>3.55</v>
      </c>
      <c r="D8" s="7">
        <v>2700</v>
      </c>
      <c r="E8" s="7" t="s">
        <v>442</v>
      </c>
      <c r="F8" s="7" t="s">
        <v>453</v>
      </c>
      <c r="G8" s="8" t="s">
        <v>461</v>
      </c>
      <c r="H8" s="9" t="s">
        <v>467</v>
      </c>
      <c r="I8" s="7" t="s">
        <v>181</v>
      </c>
      <c r="J8" s="7">
        <v>5</v>
      </c>
      <c r="L8" s="14" t="s">
        <v>507</v>
      </c>
      <c r="M8" s="15">
        <v>1951.4299999999998</v>
      </c>
    </row>
    <row r="9" spans="1:10" ht="15">
      <c r="A9" s="1" t="s">
        <v>62</v>
      </c>
      <c r="B9" s="3" t="s">
        <v>95</v>
      </c>
      <c r="C9" s="4">
        <v>2.09</v>
      </c>
      <c r="D9" s="7">
        <v>2700</v>
      </c>
      <c r="E9" s="7" t="s">
        <v>442</v>
      </c>
      <c r="F9" s="7" t="s">
        <v>454</v>
      </c>
      <c r="G9" s="8" t="s">
        <v>461</v>
      </c>
      <c r="H9" s="9" t="s">
        <v>467</v>
      </c>
      <c r="I9" s="7" t="s">
        <v>181</v>
      </c>
      <c r="J9" s="7">
        <v>5</v>
      </c>
    </row>
    <row r="10" spans="1:13" ht="15">
      <c r="A10" s="1" t="s">
        <v>63</v>
      </c>
      <c r="B10" s="3" t="s">
        <v>97</v>
      </c>
      <c r="C10" s="4">
        <v>4.99</v>
      </c>
      <c r="D10" s="7">
        <v>2700</v>
      </c>
      <c r="E10" s="7" t="s">
        <v>442</v>
      </c>
      <c r="F10" s="7" t="s">
        <v>455</v>
      </c>
      <c r="G10" s="8" t="s">
        <v>461</v>
      </c>
      <c r="H10" s="9" t="s">
        <v>467</v>
      </c>
      <c r="I10" s="7" t="s">
        <v>181</v>
      </c>
      <c r="J10" s="7">
        <v>5</v>
      </c>
      <c r="L10" s="13" t="s">
        <v>506</v>
      </c>
      <c r="M10" t="s">
        <v>508</v>
      </c>
    </row>
    <row r="11" spans="1:13" ht="15">
      <c r="A11" s="1" t="s">
        <v>64</v>
      </c>
      <c r="B11" s="3" t="s">
        <v>98</v>
      </c>
      <c r="C11" s="4">
        <v>9.41</v>
      </c>
      <c r="D11" s="7">
        <v>2700</v>
      </c>
      <c r="E11" s="7" t="s">
        <v>442</v>
      </c>
      <c r="F11" s="7" t="s">
        <v>453</v>
      </c>
      <c r="G11" s="8" t="s">
        <v>461</v>
      </c>
      <c r="H11" s="9" t="s">
        <v>467</v>
      </c>
      <c r="I11" s="7" t="s">
        <v>181</v>
      </c>
      <c r="J11" s="7">
        <v>5</v>
      </c>
      <c r="L11" s="14" t="s">
        <v>119</v>
      </c>
      <c r="M11" s="15">
        <v>64.66</v>
      </c>
    </row>
    <row r="12" spans="1:13" ht="15">
      <c r="A12" s="1" t="s">
        <v>65</v>
      </c>
      <c r="B12" s="3" t="s">
        <v>94</v>
      </c>
      <c r="C12" s="4">
        <v>16.1</v>
      </c>
      <c r="D12" s="7">
        <v>2700</v>
      </c>
      <c r="E12" s="7" t="s">
        <v>442</v>
      </c>
      <c r="F12" s="7" t="s">
        <v>453</v>
      </c>
      <c r="G12" s="8" t="s">
        <v>461</v>
      </c>
      <c r="H12" s="9" t="s">
        <v>467</v>
      </c>
      <c r="I12" s="7" t="s">
        <v>181</v>
      </c>
      <c r="J12" s="7">
        <v>5</v>
      </c>
      <c r="L12" s="14" t="s">
        <v>112</v>
      </c>
      <c r="M12" s="15">
        <v>50.28</v>
      </c>
    </row>
    <row r="13" spans="1:13" ht="15">
      <c r="A13" s="1" t="s">
        <v>66</v>
      </c>
      <c r="B13" s="3" t="s">
        <v>99</v>
      </c>
      <c r="C13" s="4">
        <v>3.49</v>
      </c>
      <c r="D13" s="7">
        <v>2700</v>
      </c>
      <c r="E13" s="7" t="s">
        <v>442</v>
      </c>
      <c r="F13" s="7" t="s">
        <v>453</v>
      </c>
      <c r="G13" s="8" t="s">
        <v>461</v>
      </c>
      <c r="H13" s="9" t="s">
        <v>467</v>
      </c>
      <c r="I13" s="7" t="s">
        <v>181</v>
      </c>
      <c r="J13" s="7">
        <v>5</v>
      </c>
      <c r="L13" s="14" t="s">
        <v>93</v>
      </c>
      <c r="M13" s="15">
        <v>476.74</v>
      </c>
    </row>
    <row r="14" spans="1:13" ht="15">
      <c r="A14" s="1" t="s">
        <v>67</v>
      </c>
      <c r="B14" s="3" t="s">
        <v>100</v>
      </c>
      <c r="C14" s="4">
        <v>3.55</v>
      </c>
      <c r="D14" s="7">
        <v>2700</v>
      </c>
      <c r="E14" s="7" t="s">
        <v>442</v>
      </c>
      <c r="F14" s="7" t="s">
        <v>453</v>
      </c>
      <c r="G14" s="8" t="s">
        <v>461</v>
      </c>
      <c r="H14" s="9" t="s">
        <v>467</v>
      </c>
      <c r="I14" s="7" t="s">
        <v>181</v>
      </c>
      <c r="J14" s="7">
        <v>5</v>
      </c>
      <c r="L14" s="14" t="s">
        <v>99</v>
      </c>
      <c r="M14" s="15">
        <v>3.49</v>
      </c>
    </row>
    <row r="15" spans="1:13" ht="15">
      <c r="A15" s="1" t="s">
        <v>68</v>
      </c>
      <c r="B15" s="3" t="s">
        <v>101</v>
      </c>
      <c r="C15" s="4">
        <v>2.09</v>
      </c>
      <c r="D15" s="7">
        <v>2700</v>
      </c>
      <c r="E15" s="7" t="s">
        <v>442</v>
      </c>
      <c r="F15" s="7" t="s">
        <v>454</v>
      </c>
      <c r="G15" s="8" t="s">
        <v>461</v>
      </c>
      <c r="H15" s="9" t="s">
        <v>467</v>
      </c>
      <c r="I15" s="7" t="s">
        <v>181</v>
      </c>
      <c r="J15" s="7">
        <v>5</v>
      </c>
      <c r="L15" s="14" t="s">
        <v>96</v>
      </c>
      <c r="M15" s="15">
        <v>3.49</v>
      </c>
    </row>
    <row r="16" spans="1:13" ht="15">
      <c r="A16" s="1" t="s">
        <v>69</v>
      </c>
      <c r="B16" s="3" t="s">
        <v>97</v>
      </c>
      <c r="C16" s="4">
        <v>3.87</v>
      </c>
      <c r="D16" s="7">
        <v>2700</v>
      </c>
      <c r="E16" s="7" t="s">
        <v>442</v>
      </c>
      <c r="F16" s="7" t="s">
        <v>453</v>
      </c>
      <c r="G16" s="8" t="s">
        <v>461</v>
      </c>
      <c r="H16" s="9" t="s">
        <v>467</v>
      </c>
      <c r="I16" s="7" t="s">
        <v>181</v>
      </c>
      <c r="J16" s="7">
        <v>5</v>
      </c>
      <c r="L16" s="14" t="s">
        <v>38</v>
      </c>
      <c r="M16" s="15">
        <v>426.24</v>
      </c>
    </row>
    <row r="17" spans="1:13" ht="15">
      <c r="A17" s="1" t="s">
        <v>70</v>
      </c>
      <c r="B17" s="3" t="s">
        <v>102</v>
      </c>
      <c r="C17" s="4">
        <v>1.5</v>
      </c>
      <c r="D17" s="7">
        <v>2700</v>
      </c>
      <c r="E17" s="7" t="s">
        <v>442</v>
      </c>
      <c r="F17" s="7" t="s">
        <v>454</v>
      </c>
      <c r="G17" s="8" t="s">
        <v>461</v>
      </c>
      <c r="H17" s="9" t="s">
        <v>467</v>
      </c>
      <c r="I17" s="7" t="s">
        <v>181</v>
      </c>
      <c r="J17" s="7">
        <v>5</v>
      </c>
      <c r="L17" s="14" t="s">
        <v>121</v>
      </c>
      <c r="M17" s="15">
        <v>36.45</v>
      </c>
    </row>
    <row r="18" spans="1:13" ht="15">
      <c r="A18" s="1" t="s">
        <v>71</v>
      </c>
      <c r="B18" s="3" t="s">
        <v>103</v>
      </c>
      <c r="C18" s="4">
        <v>8.15</v>
      </c>
      <c r="D18" s="7">
        <v>2700</v>
      </c>
      <c r="E18" s="7" t="s">
        <v>442</v>
      </c>
      <c r="F18" s="7" t="s">
        <v>453</v>
      </c>
      <c r="G18" s="8" t="s">
        <v>461</v>
      </c>
      <c r="H18" s="9" t="s">
        <v>467</v>
      </c>
      <c r="I18" s="7" t="s">
        <v>181</v>
      </c>
      <c r="J18" s="7">
        <v>5</v>
      </c>
      <c r="L18" s="14" t="s">
        <v>107</v>
      </c>
      <c r="M18" s="15">
        <v>7.27</v>
      </c>
    </row>
    <row r="19" spans="1:13" ht="15">
      <c r="A19" s="1" t="s">
        <v>72</v>
      </c>
      <c r="B19" s="3" t="s">
        <v>100</v>
      </c>
      <c r="C19" s="4">
        <v>20.94</v>
      </c>
      <c r="D19" s="7">
        <v>2700</v>
      </c>
      <c r="E19" s="7" t="s">
        <v>442</v>
      </c>
      <c r="F19" s="7" t="s">
        <v>454</v>
      </c>
      <c r="G19" s="8" t="s">
        <v>461</v>
      </c>
      <c r="H19" s="9" t="s">
        <v>467</v>
      </c>
      <c r="I19" s="7" t="s">
        <v>181</v>
      </c>
      <c r="J19" s="7">
        <v>5</v>
      </c>
      <c r="L19" s="14" t="s">
        <v>114</v>
      </c>
      <c r="M19" s="15">
        <v>50.47</v>
      </c>
    </row>
    <row r="20" spans="1:13" ht="15">
      <c r="A20" s="1" t="s">
        <v>73</v>
      </c>
      <c r="B20" s="3" t="s">
        <v>104</v>
      </c>
      <c r="C20" s="4">
        <v>45.69</v>
      </c>
      <c r="D20" s="7">
        <v>3000</v>
      </c>
      <c r="E20" s="7" t="s">
        <v>450</v>
      </c>
      <c r="F20" s="7" t="s">
        <v>456</v>
      </c>
      <c r="G20" s="8" t="s">
        <v>448</v>
      </c>
      <c r="H20" s="7" t="s">
        <v>468</v>
      </c>
      <c r="I20" s="7" t="s">
        <v>181</v>
      </c>
      <c r="J20" s="7">
        <v>5</v>
      </c>
      <c r="L20" s="14" t="s">
        <v>1428</v>
      </c>
      <c r="M20" s="15">
        <v>24.56</v>
      </c>
    </row>
    <row r="21" spans="1:13" ht="15">
      <c r="A21" s="1" t="s">
        <v>74</v>
      </c>
      <c r="B21" s="3" t="s">
        <v>35</v>
      </c>
      <c r="C21" s="4">
        <v>4.19</v>
      </c>
      <c r="D21" s="7">
        <v>2700</v>
      </c>
      <c r="E21" s="7" t="s">
        <v>450</v>
      </c>
      <c r="F21" s="7" t="s">
        <v>456</v>
      </c>
      <c r="G21" s="8" t="s">
        <v>462</v>
      </c>
      <c r="H21" s="7" t="s">
        <v>469</v>
      </c>
      <c r="I21" s="7" t="s">
        <v>470</v>
      </c>
      <c r="J21" s="7">
        <v>5</v>
      </c>
      <c r="L21" s="14" t="s">
        <v>110</v>
      </c>
      <c r="M21" s="15">
        <v>144.29</v>
      </c>
    </row>
    <row r="22" spans="1:13" ht="15">
      <c r="A22" s="1" t="s">
        <v>75</v>
      </c>
      <c r="B22" s="3" t="s">
        <v>105</v>
      </c>
      <c r="C22" s="4">
        <v>24.58</v>
      </c>
      <c r="D22" s="7">
        <v>3000</v>
      </c>
      <c r="E22" s="7" t="s">
        <v>450</v>
      </c>
      <c r="F22" s="7" t="s">
        <v>456</v>
      </c>
      <c r="G22" s="8" t="s">
        <v>448</v>
      </c>
      <c r="H22" s="7" t="s">
        <v>468</v>
      </c>
      <c r="I22" s="7" t="s">
        <v>181</v>
      </c>
      <c r="J22" s="7">
        <v>5</v>
      </c>
      <c r="L22" s="14" t="s">
        <v>117</v>
      </c>
      <c r="M22" s="15">
        <v>24.68</v>
      </c>
    </row>
    <row r="23" spans="1:13" ht="15">
      <c r="A23" s="1" t="s">
        <v>76</v>
      </c>
      <c r="B23" s="3" t="s">
        <v>106</v>
      </c>
      <c r="C23" s="4">
        <v>18.66</v>
      </c>
      <c r="D23" s="7">
        <v>3000</v>
      </c>
      <c r="E23" s="7" t="s">
        <v>450</v>
      </c>
      <c r="F23" s="7" t="s">
        <v>456</v>
      </c>
      <c r="G23" s="8" t="s">
        <v>448</v>
      </c>
      <c r="H23" s="7" t="s">
        <v>468</v>
      </c>
      <c r="I23" s="7" t="s">
        <v>181</v>
      </c>
      <c r="J23" s="7">
        <v>5</v>
      </c>
      <c r="L23" s="14" t="s">
        <v>115</v>
      </c>
      <c r="M23" s="15">
        <v>73.03</v>
      </c>
    </row>
    <row r="24" spans="1:13" ht="15">
      <c r="A24" s="1" t="s">
        <v>77</v>
      </c>
      <c r="B24" s="3" t="s">
        <v>107</v>
      </c>
      <c r="C24" s="4">
        <v>7.27</v>
      </c>
      <c r="D24" s="7">
        <v>3000</v>
      </c>
      <c r="E24" s="7" t="s">
        <v>450</v>
      </c>
      <c r="F24" s="7" t="s">
        <v>456</v>
      </c>
      <c r="G24" s="8" t="s">
        <v>448</v>
      </c>
      <c r="H24" s="7" t="s">
        <v>468</v>
      </c>
      <c r="I24" s="7" t="s">
        <v>181</v>
      </c>
      <c r="J24" s="7">
        <v>5</v>
      </c>
      <c r="L24" s="14" t="s">
        <v>105</v>
      </c>
      <c r="M24" s="15">
        <v>24.58</v>
      </c>
    </row>
    <row r="25" spans="1:13" ht="15">
      <c r="A25" s="1" t="s">
        <v>78</v>
      </c>
      <c r="B25" s="3" t="s">
        <v>38</v>
      </c>
      <c r="C25" s="4">
        <v>125.4</v>
      </c>
      <c r="D25" s="7">
        <v>3000</v>
      </c>
      <c r="E25" s="7" t="s">
        <v>442</v>
      </c>
      <c r="F25" s="7" t="s">
        <v>453</v>
      </c>
      <c r="G25" s="8" t="s">
        <v>462</v>
      </c>
      <c r="H25" s="7" t="s">
        <v>459</v>
      </c>
      <c r="I25" s="7" t="s">
        <v>472</v>
      </c>
      <c r="J25" s="7">
        <v>5</v>
      </c>
      <c r="L25" s="14" t="s">
        <v>113</v>
      </c>
      <c r="M25" s="15">
        <v>24.69</v>
      </c>
    </row>
    <row r="26" spans="1:13" ht="15">
      <c r="A26" s="1" t="s">
        <v>79</v>
      </c>
      <c r="B26" s="3" t="s">
        <v>108</v>
      </c>
      <c r="C26" s="4">
        <v>49.8</v>
      </c>
      <c r="D26" s="7">
        <v>3000</v>
      </c>
      <c r="E26" s="7" t="s">
        <v>450</v>
      </c>
      <c r="F26" s="7" t="s">
        <v>456</v>
      </c>
      <c r="G26" s="8" t="s">
        <v>448</v>
      </c>
      <c r="H26" s="7" t="s">
        <v>471</v>
      </c>
      <c r="I26" s="7" t="s">
        <v>181</v>
      </c>
      <c r="J26" s="7">
        <v>5</v>
      </c>
      <c r="L26" s="14" t="s">
        <v>104</v>
      </c>
      <c r="M26" s="15">
        <v>45.69</v>
      </c>
    </row>
    <row r="27" spans="1:13" ht="30">
      <c r="A27" s="1" t="s">
        <v>80</v>
      </c>
      <c r="B27" s="3" t="s">
        <v>109</v>
      </c>
      <c r="C27" s="4">
        <v>24.65</v>
      </c>
      <c r="D27" s="7">
        <v>3000</v>
      </c>
      <c r="E27" s="7" t="s">
        <v>450</v>
      </c>
      <c r="F27" s="7" t="s">
        <v>456</v>
      </c>
      <c r="G27" s="8" t="s">
        <v>463</v>
      </c>
      <c r="H27" s="7" t="s">
        <v>468</v>
      </c>
      <c r="I27" s="7" t="s">
        <v>470</v>
      </c>
      <c r="J27" s="7">
        <v>5</v>
      </c>
      <c r="L27" s="14" t="s">
        <v>106</v>
      </c>
      <c r="M27" s="15">
        <v>18.66</v>
      </c>
    </row>
    <row r="28" spans="1:13" ht="30">
      <c r="A28" s="1" t="s">
        <v>81</v>
      </c>
      <c r="B28" s="3" t="s">
        <v>108</v>
      </c>
      <c r="C28" s="4">
        <v>76.26</v>
      </c>
      <c r="D28" s="7">
        <v>3000</v>
      </c>
      <c r="E28" s="7" t="s">
        <v>450</v>
      </c>
      <c r="F28" s="7" t="s">
        <v>456</v>
      </c>
      <c r="G28" s="8" t="s">
        <v>463</v>
      </c>
      <c r="H28" s="7" t="s">
        <v>468</v>
      </c>
      <c r="I28" s="7" t="s">
        <v>470</v>
      </c>
      <c r="J28" s="7">
        <v>5</v>
      </c>
      <c r="L28" s="14" t="s">
        <v>116</v>
      </c>
      <c r="M28" s="15">
        <v>27.07</v>
      </c>
    </row>
    <row r="29" spans="1:13" ht="15">
      <c r="A29" s="1" t="s">
        <v>82</v>
      </c>
      <c r="B29" s="3" t="s">
        <v>110</v>
      </c>
      <c r="C29" s="4">
        <v>25</v>
      </c>
      <c r="D29" s="7">
        <v>3000</v>
      </c>
      <c r="E29" s="7" t="s">
        <v>450</v>
      </c>
      <c r="F29" s="7" t="s">
        <v>456</v>
      </c>
      <c r="G29" s="8" t="s">
        <v>448</v>
      </c>
      <c r="I29" s="7" t="s">
        <v>181</v>
      </c>
      <c r="J29" s="7">
        <v>2</v>
      </c>
      <c r="L29" s="14" t="s">
        <v>111</v>
      </c>
      <c r="M29" s="15">
        <v>16.89</v>
      </c>
    </row>
    <row r="30" spans="1:13" ht="15">
      <c r="A30" s="1" t="s">
        <v>83</v>
      </c>
      <c r="B30" s="3" t="s">
        <v>111</v>
      </c>
      <c r="C30" s="4">
        <v>16.89</v>
      </c>
      <c r="D30" s="7">
        <v>3000</v>
      </c>
      <c r="E30" s="7" t="s">
        <v>450</v>
      </c>
      <c r="F30" s="7" t="s">
        <v>456</v>
      </c>
      <c r="G30" s="8" t="s">
        <v>448</v>
      </c>
      <c r="H30" s="7" t="s">
        <v>469</v>
      </c>
      <c r="I30" s="7" t="s">
        <v>181</v>
      </c>
      <c r="J30" s="7">
        <v>5</v>
      </c>
      <c r="L30" s="14" t="s">
        <v>120</v>
      </c>
      <c r="M30" s="15">
        <v>51.62</v>
      </c>
    </row>
    <row r="31" spans="1:13" ht="15">
      <c r="A31" s="1" t="s">
        <v>84</v>
      </c>
      <c r="B31" s="3" t="s">
        <v>35</v>
      </c>
      <c r="C31" s="4">
        <v>7.25</v>
      </c>
      <c r="D31" s="7">
        <v>3000</v>
      </c>
      <c r="E31" s="7" t="s">
        <v>450</v>
      </c>
      <c r="F31" s="7" t="s">
        <v>456</v>
      </c>
      <c r="G31" s="8" t="s">
        <v>448</v>
      </c>
      <c r="H31" s="7" t="s">
        <v>468</v>
      </c>
      <c r="I31" s="7" t="s">
        <v>181</v>
      </c>
      <c r="J31" s="7">
        <v>5</v>
      </c>
      <c r="L31" s="14" t="s">
        <v>109</v>
      </c>
      <c r="M31" s="15">
        <v>74.11</v>
      </c>
    </row>
    <row r="32" spans="1:13" ht="15">
      <c r="A32" s="1" t="s">
        <v>85</v>
      </c>
      <c r="B32" s="3" t="s">
        <v>110</v>
      </c>
      <c r="C32" s="4">
        <v>76.07</v>
      </c>
      <c r="D32" s="7">
        <v>3000</v>
      </c>
      <c r="E32" s="7" t="s">
        <v>450</v>
      </c>
      <c r="F32" s="7" t="s">
        <v>456</v>
      </c>
      <c r="G32" s="8" t="s">
        <v>448</v>
      </c>
      <c r="H32" s="7" t="s">
        <v>468</v>
      </c>
      <c r="I32" s="7" t="s">
        <v>181</v>
      </c>
      <c r="J32" s="7">
        <v>5</v>
      </c>
      <c r="L32" s="14" t="s">
        <v>122</v>
      </c>
      <c r="M32" s="15">
        <v>6.96</v>
      </c>
    </row>
    <row r="33" spans="1:13" ht="15">
      <c r="A33" s="1" t="s">
        <v>86</v>
      </c>
      <c r="B33" s="3" t="s">
        <v>109</v>
      </c>
      <c r="C33" s="4">
        <v>24.72</v>
      </c>
      <c r="D33" s="7">
        <v>3000</v>
      </c>
      <c r="E33" s="7" t="s">
        <v>450</v>
      </c>
      <c r="F33" s="7" t="s">
        <v>456</v>
      </c>
      <c r="G33" s="8" t="s">
        <v>448</v>
      </c>
      <c r="H33" s="7" t="s">
        <v>468</v>
      </c>
      <c r="I33" s="7" t="s">
        <v>181</v>
      </c>
      <c r="J33" s="7">
        <v>5</v>
      </c>
      <c r="L33" s="14" t="s">
        <v>36</v>
      </c>
      <c r="M33" s="15">
        <v>61.769999999999996</v>
      </c>
    </row>
    <row r="34" spans="1:13" ht="15">
      <c r="A34" s="1" t="s">
        <v>87</v>
      </c>
      <c r="B34" s="3" t="s">
        <v>112</v>
      </c>
      <c r="C34" s="4">
        <v>50.28</v>
      </c>
      <c r="D34" s="7">
        <v>3000</v>
      </c>
      <c r="E34" s="7" t="s">
        <v>450</v>
      </c>
      <c r="F34" s="7" t="s">
        <v>456</v>
      </c>
      <c r="G34" s="8" t="s">
        <v>448</v>
      </c>
      <c r="H34" s="7" t="s">
        <v>468</v>
      </c>
      <c r="I34" s="7" t="s">
        <v>181</v>
      </c>
      <c r="J34" s="7">
        <v>5</v>
      </c>
      <c r="L34" s="14" t="s">
        <v>35</v>
      </c>
      <c r="M34" s="15">
        <v>11.440000000000001</v>
      </c>
    </row>
    <row r="35" spans="1:13" ht="15">
      <c r="A35" s="1" t="s">
        <v>88</v>
      </c>
      <c r="B35" s="3" t="s">
        <v>113</v>
      </c>
      <c r="C35" s="4">
        <v>24.69</v>
      </c>
      <c r="D35" s="7">
        <v>3000</v>
      </c>
      <c r="E35" s="7" t="s">
        <v>450</v>
      </c>
      <c r="F35" s="7" t="s">
        <v>456</v>
      </c>
      <c r="G35" s="8" t="s">
        <v>448</v>
      </c>
      <c r="H35" s="7" t="s">
        <v>468</v>
      </c>
      <c r="I35" s="7" t="s">
        <v>181</v>
      </c>
      <c r="J35" s="7">
        <v>5</v>
      </c>
      <c r="L35" s="14" t="s">
        <v>101</v>
      </c>
      <c r="M35" s="15">
        <v>2.09</v>
      </c>
    </row>
    <row r="36" spans="1:13" ht="15">
      <c r="A36" s="1" t="s">
        <v>89</v>
      </c>
      <c r="B36" s="3" t="s">
        <v>114</v>
      </c>
      <c r="C36" s="4">
        <v>50.47</v>
      </c>
      <c r="D36" s="7">
        <v>3000</v>
      </c>
      <c r="E36" s="7" t="s">
        <v>450</v>
      </c>
      <c r="F36" s="7" t="s">
        <v>456</v>
      </c>
      <c r="G36" s="8" t="s">
        <v>448</v>
      </c>
      <c r="H36" s="7" t="s">
        <v>468</v>
      </c>
      <c r="I36" s="7" t="s">
        <v>181</v>
      </c>
      <c r="J36" s="7">
        <v>5</v>
      </c>
      <c r="L36" s="14" t="s">
        <v>95</v>
      </c>
      <c r="M36" s="15">
        <v>2.09</v>
      </c>
    </row>
    <row r="37" spans="1:13" ht="30">
      <c r="A37" s="1" t="s">
        <v>90</v>
      </c>
      <c r="B37" s="5" t="s">
        <v>115</v>
      </c>
      <c r="C37" s="4">
        <v>24.48</v>
      </c>
      <c r="D37" s="7">
        <v>3000</v>
      </c>
      <c r="E37" s="7" t="s">
        <v>450</v>
      </c>
      <c r="F37" s="7" t="s">
        <v>445</v>
      </c>
      <c r="G37" s="8" t="s">
        <v>464</v>
      </c>
      <c r="H37" s="7" t="s">
        <v>467</v>
      </c>
      <c r="I37" s="7" t="s">
        <v>181</v>
      </c>
      <c r="J37" s="7">
        <v>5</v>
      </c>
      <c r="L37" s="14" t="s">
        <v>108</v>
      </c>
      <c r="M37" s="15">
        <v>126.06</v>
      </c>
    </row>
    <row r="38" spans="1:13" ht="45">
      <c r="A38" s="1" t="s">
        <v>91</v>
      </c>
      <c r="B38" s="5" t="s">
        <v>115</v>
      </c>
      <c r="C38" s="4">
        <v>12.06</v>
      </c>
      <c r="D38" s="7">
        <v>3000</v>
      </c>
      <c r="E38" s="7" t="s">
        <v>450</v>
      </c>
      <c r="F38" s="7" t="s">
        <v>445</v>
      </c>
      <c r="G38" s="8" t="s">
        <v>465</v>
      </c>
      <c r="H38" s="7" t="s">
        <v>473</v>
      </c>
      <c r="I38" s="7" t="s">
        <v>181</v>
      </c>
      <c r="J38" s="7">
        <v>5</v>
      </c>
      <c r="L38" s="14" t="s">
        <v>102</v>
      </c>
      <c r="M38" s="15">
        <v>1.5</v>
      </c>
    </row>
    <row r="39" spans="1:13" ht="30">
      <c r="A39" s="1" t="s">
        <v>92</v>
      </c>
      <c r="B39" s="5" t="s">
        <v>115</v>
      </c>
      <c r="C39" s="4">
        <v>12.08</v>
      </c>
      <c r="D39" s="7">
        <v>3000</v>
      </c>
      <c r="E39" s="7" t="s">
        <v>450</v>
      </c>
      <c r="F39" s="7" t="s">
        <v>445</v>
      </c>
      <c r="G39" s="8" t="s">
        <v>464</v>
      </c>
      <c r="H39" s="7" t="s">
        <v>473</v>
      </c>
      <c r="I39" s="7" t="s">
        <v>181</v>
      </c>
      <c r="J39" s="7">
        <v>5</v>
      </c>
      <c r="L39" s="14" t="s">
        <v>97</v>
      </c>
      <c r="M39" s="15">
        <v>8.86</v>
      </c>
    </row>
    <row r="40" spans="1:13" ht="45">
      <c r="A40" s="1">
        <v>129</v>
      </c>
      <c r="B40" s="5" t="s">
        <v>115</v>
      </c>
      <c r="C40" s="4">
        <v>24.41</v>
      </c>
      <c r="D40" s="7">
        <v>3150</v>
      </c>
      <c r="E40" s="7" t="s">
        <v>450</v>
      </c>
      <c r="F40" s="7" t="s">
        <v>445</v>
      </c>
      <c r="G40" s="8" t="s">
        <v>465</v>
      </c>
      <c r="H40" s="7" t="s">
        <v>473</v>
      </c>
      <c r="I40" s="7" t="s">
        <v>181</v>
      </c>
      <c r="J40" s="7">
        <v>5</v>
      </c>
      <c r="L40" s="14" t="s">
        <v>100</v>
      </c>
      <c r="M40" s="15">
        <v>24.490000000000002</v>
      </c>
    </row>
    <row r="41" spans="1:13" ht="15">
      <c r="A41" s="1">
        <v>130</v>
      </c>
      <c r="B41" s="5" t="s">
        <v>38</v>
      </c>
      <c r="C41" s="4">
        <v>300.84</v>
      </c>
      <c r="D41" s="7">
        <v>3000</v>
      </c>
      <c r="E41" s="7" t="s">
        <v>442</v>
      </c>
      <c r="F41" s="7" t="s">
        <v>457</v>
      </c>
      <c r="G41" s="8" t="s">
        <v>462</v>
      </c>
      <c r="H41" s="7" t="s">
        <v>459</v>
      </c>
      <c r="I41" s="7" t="s">
        <v>472</v>
      </c>
      <c r="J41" s="7">
        <v>5</v>
      </c>
      <c r="L41" s="14" t="s">
        <v>103</v>
      </c>
      <c r="M41" s="15">
        <v>8.15</v>
      </c>
    </row>
    <row r="42" spans="1:13" ht="15">
      <c r="A42" s="1">
        <v>131</v>
      </c>
      <c r="B42" s="5" t="s">
        <v>116</v>
      </c>
      <c r="C42" s="4">
        <v>27.07</v>
      </c>
      <c r="D42" s="7">
        <v>3000</v>
      </c>
      <c r="E42" s="7" t="s">
        <v>450</v>
      </c>
      <c r="F42" s="7" t="s">
        <v>456</v>
      </c>
      <c r="G42" s="8" t="s">
        <v>448</v>
      </c>
      <c r="H42" s="7" t="s">
        <v>468</v>
      </c>
      <c r="I42" s="7" t="s">
        <v>181</v>
      </c>
      <c r="J42" s="7">
        <v>5</v>
      </c>
      <c r="L42" s="14" t="s">
        <v>94</v>
      </c>
      <c r="M42" s="15">
        <v>19.650000000000002</v>
      </c>
    </row>
    <row r="43" spans="1:13" ht="15">
      <c r="A43" s="1">
        <v>132</v>
      </c>
      <c r="B43" s="5" t="s">
        <v>117</v>
      </c>
      <c r="C43" s="4">
        <v>24.68</v>
      </c>
      <c r="D43" s="7">
        <v>3000</v>
      </c>
      <c r="E43" s="7" t="s">
        <v>450</v>
      </c>
      <c r="F43" s="7" t="s">
        <v>456</v>
      </c>
      <c r="G43" s="8" t="s">
        <v>448</v>
      </c>
      <c r="H43" s="7" t="s">
        <v>468</v>
      </c>
      <c r="I43" s="7" t="s">
        <v>181</v>
      </c>
      <c r="J43" s="7">
        <v>5</v>
      </c>
      <c r="L43" s="14" t="s">
        <v>98</v>
      </c>
      <c r="M43" s="15">
        <v>9.41</v>
      </c>
    </row>
    <row r="44" spans="1:13" ht="15">
      <c r="A44" s="1">
        <v>133</v>
      </c>
      <c r="B44" s="5" t="s">
        <v>1428</v>
      </c>
      <c r="C44" s="4">
        <v>24.56</v>
      </c>
      <c r="D44" s="7">
        <v>3000</v>
      </c>
      <c r="E44" s="7" t="s">
        <v>450</v>
      </c>
      <c r="F44" s="7" t="s">
        <v>456</v>
      </c>
      <c r="G44" s="8" t="s">
        <v>448</v>
      </c>
      <c r="H44" s="7" t="s">
        <v>468</v>
      </c>
      <c r="I44" s="7" t="s">
        <v>181</v>
      </c>
      <c r="J44" s="7">
        <v>5</v>
      </c>
      <c r="L44" s="14" t="s">
        <v>507</v>
      </c>
      <c r="M44" s="15">
        <v>1951.43</v>
      </c>
    </row>
    <row r="45" spans="1:10" ht="15">
      <c r="A45" s="1">
        <v>134</v>
      </c>
      <c r="B45" s="5" t="s">
        <v>109</v>
      </c>
      <c r="C45" s="4">
        <v>24.74</v>
      </c>
      <c r="D45" s="7">
        <v>3000</v>
      </c>
      <c r="E45" s="7" t="s">
        <v>450</v>
      </c>
      <c r="F45" s="7" t="s">
        <v>456</v>
      </c>
      <c r="G45" s="8" t="s">
        <v>448</v>
      </c>
      <c r="H45" s="7" t="s">
        <v>468</v>
      </c>
      <c r="I45" s="7" t="s">
        <v>181</v>
      </c>
      <c r="J45" s="7">
        <v>5</v>
      </c>
    </row>
    <row r="46" spans="1:10" ht="30">
      <c r="A46" s="1">
        <v>135</v>
      </c>
      <c r="B46" s="5" t="s">
        <v>119</v>
      </c>
      <c r="C46" s="4">
        <v>64.66</v>
      </c>
      <c r="D46" s="7">
        <v>3000</v>
      </c>
      <c r="E46" s="7" t="s">
        <v>450</v>
      </c>
      <c r="F46" s="7" t="s">
        <v>456</v>
      </c>
      <c r="G46" s="8" t="s">
        <v>463</v>
      </c>
      <c r="H46" s="7" t="s">
        <v>468</v>
      </c>
      <c r="I46" s="7" t="s">
        <v>470</v>
      </c>
      <c r="J46" s="7">
        <v>5</v>
      </c>
    </row>
    <row r="47" spans="1:10" ht="15">
      <c r="A47" s="1">
        <v>136</v>
      </c>
      <c r="B47" s="5" t="s">
        <v>36</v>
      </c>
      <c r="C47" s="4">
        <v>24.94</v>
      </c>
      <c r="D47" s="7">
        <v>3000</v>
      </c>
      <c r="E47" s="7" t="s">
        <v>442</v>
      </c>
      <c r="F47" s="7" t="s">
        <v>452</v>
      </c>
      <c r="G47" s="8" t="s">
        <v>462</v>
      </c>
      <c r="H47" s="7" t="s">
        <v>462</v>
      </c>
      <c r="I47" s="7" t="s">
        <v>472</v>
      </c>
      <c r="J47" s="7">
        <v>5</v>
      </c>
    </row>
    <row r="48" spans="1:10" ht="15">
      <c r="A48" s="1">
        <v>137</v>
      </c>
      <c r="B48" s="5" t="s">
        <v>110</v>
      </c>
      <c r="C48" s="4">
        <v>43.22</v>
      </c>
      <c r="D48" s="7">
        <v>3000</v>
      </c>
      <c r="E48" s="7" t="s">
        <v>450</v>
      </c>
      <c r="F48" s="7" t="s">
        <v>456</v>
      </c>
      <c r="G48" s="8" t="s">
        <v>448</v>
      </c>
      <c r="H48" s="7" t="s">
        <v>468</v>
      </c>
      <c r="I48" s="7" t="s">
        <v>181</v>
      </c>
      <c r="J48" s="7">
        <v>5</v>
      </c>
    </row>
    <row r="49" spans="1:10" ht="30">
      <c r="A49" s="1">
        <v>138</v>
      </c>
      <c r="B49" s="5" t="s">
        <v>120</v>
      </c>
      <c r="C49" s="4">
        <v>51.62</v>
      </c>
      <c r="D49" s="7">
        <v>3000</v>
      </c>
      <c r="E49" s="7" t="s">
        <v>450</v>
      </c>
      <c r="F49" s="7" t="s">
        <v>456</v>
      </c>
      <c r="G49" s="8" t="s">
        <v>463</v>
      </c>
      <c r="H49" s="7" t="s">
        <v>468</v>
      </c>
      <c r="I49" s="7" t="s">
        <v>470</v>
      </c>
      <c r="J49" s="7">
        <v>5</v>
      </c>
    </row>
    <row r="50" spans="1:10" ht="15">
      <c r="A50" s="1">
        <v>139</v>
      </c>
      <c r="B50" s="5" t="s">
        <v>121</v>
      </c>
      <c r="C50" s="4">
        <v>36.45</v>
      </c>
      <c r="D50" s="7">
        <v>2700</v>
      </c>
      <c r="E50" s="7" t="s">
        <v>442</v>
      </c>
      <c r="F50" s="7" t="s">
        <v>453</v>
      </c>
      <c r="G50" s="8" t="s">
        <v>466</v>
      </c>
      <c r="H50" s="7" t="s">
        <v>462</v>
      </c>
      <c r="I50" s="7" t="s">
        <v>472</v>
      </c>
      <c r="J50" s="7">
        <v>1</v>
      </c>
    </row>
    <row r="51" spans="1:10" ht="15">
      <c r="A51" s="1">
        <v>140</v>
      </c>
      <c r="B51" s="5" t="s">
        <v>122</v>
      </c>
      <c r="C51" s="4">
        <v>6.96</v>
      </c>
      <c r="D51" s="7">
        <v>2700</v>
      </c>
      <c r="E51" t="s">
        <v>449</v>
      </c>
      <c r="F51" s="7" t="s">
        <v>456</v>
      </c>
      <c r="G51" s="8" t="s">
        <v>462</v>
      </c>
      <c r="H51" s="7" t="s">
        <v>462</v>
      </c>
      <c r="I51" s="7" t="s">
        <v>470</v>
      </c>
      <c r="J51" s="7">
        <v>1</v>
      </c>
    </row>
    <row r="52" spans="1:9" ht="15">
      <c r="A52" s="1"/>
      <c r="B52" s="5"/>
      <c r="C52" s="4"/>
      <c r="D52" s="7"/>
      <c r="F52" s="7"/>
      <c r="G52" s="8"/>
      <c r="H52" s="7"/>
      <c r="I52" s="7"/>
    </row>
    <row r="53" spans="1:9" ht="15">
      <c r="A53" s="1"/>
      <c r="B53" s="11" t="s">
        <v>505</v>
      </c>
      <c r="C53" s="12">
        <f>SUM(C5:C52)</f>
        <v>1951.43</v>
      </c>
      <c r="D53" s="7"/>
      <c r="F53" s="7"/>
      <c r="G53" s="8"/>
      <c r="H53" s="7"/>
      <c r="I53" s="7"/>
    </row>
    <row r="55" spans="1:3" ht="15">
      <c r="A55" s="1" t="s">
        <v>123</v>
      </c>
      <c r="B55" s="5" t="s">
        <v>133</v>
      </c>
      <c r="C55" s="4">
        <v>2.68</v>
      </c>
    </row>
    <row r="56" spans="1:3" ht="15">
      <c r="A56" s="1" t="s">
        <v>124</v>
      </c>
      <c r="B56" s="5" t="s">
        <v>133</v>
      </c>
      <c r="C56" s="4">
        <v>2.68</v>
      </c>
    </row>
    <row r="57" spans="1:3" ht="15">
      <c r="A57" s="1" t="s">
        <v>125</v>
      </c>
      <c r="B57" s="5" t="s">
        <v>133</v>
      </c>
      <c r="C57" s="4">
        <v>2.76</v>
      </c>
    </row>
    <row r="58" spans="1:3" ht="15">
      <c r="A58" s="1" t="s">
        <v>126</v>
      </c>
      <c r="B58" s="5" t="s">
        <v>133</v>
      </c>
      <c r="C58" s="4">
        <v>0.5</v>
      </c>
    </row>
    <row r="59" spans="1:3" ht="15">
      <c r="A59" s="1" t="s">
        <v>127</v>
      </c>
      <c r="B59" s="5" t="s">
        <v>133</v>
      </c>
      <c r="C59" s="4">
        <v>0.28</v>
      </c>
    </row>
    <row r="60" spans="1:3" ht="15">
      <c r="A60" s="1" t="s">
        <v>128</v>
      </c>
      <c r="B60" s="5" t="s">
        <v>133</v>
      </c>
      <c r="C60" s="4">
        <v>3.04</v>
      </c>
    </row>
    <row r="61" spans="1:3" ht="15">
      <c r="A61" s="1" t="s">
        <v>129</v>
      </c>
      <c r="B61" s="5" t="s">
        <v>133</v>
      </c>
      <c r="C61" s="4">
        <v>0.28</v>
      </c>
    </row>
    <row r="62" spans="1:3" ht="15">
      <c r="A62" s="1" t="s">
        <v>130</v>
      </c>
      <c r="B62" s="5" t="s">
        <v>133</v>
      </c>
      <c r="C62" s="4">
        <v>0.36</v>
      </c>
    </row>
    <row r="63" spans="1:3" ht="15">
      <c r="A63" s="1" t="s">
        <v>131</v>
      </c>
      <c r="B63" s="5" t="s">
        <v>133</v>
      </c>
      <c r="C63" s="4">
        <v>0.61</v>
      </c>
    </row>
    <row r="64" spans="1:3" ht="15">
      <c r="A64" s="1" t="s">
        <v>132</v>
      </c>
      <c r="B64" s="5" t="s">
        <v>133</v>
      </c>
      <c r="C64" s="4">
        <v>0.17</v>
      </c>
    </row>
    <row r="65" spans="1:2" ht="15">
      <c r="A65" s="1"/>
      <c r="B65" s="5"/>
    </row>
    <row r="66" spans="1:2" ht="15">
      <c r="A66" s="1"/>
      <c r="B66" s="5"/>
    </row>
  </sheetData>
  <sheetProtection algorithmName="SHA-512" hashValue="4xt3s9n5AAEKCAeF3uTh9mEFO1fd/uq4VhBd68oPiRD5kMsKeD0ypYrFNwEQFYOjL6JP/Jeav1K5w4Ci4xFp6w==" saltValue="JlAvvwTaBIez9giTy2O8JQ==" spinCount="100000" sheet="1" objects="1" scenarios="1"/>
  <mergeCells count="2">
    <mergeCell ref="A3:I3"/>
    <mergeCell ref="A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P58"/>
  <sheetViews>
    <sheetView zoomScale="85" zoomScaleNormal="85" workbookViewId="0" topLeftCell="A1">
      <selection activeCell="C45" sqref="C45"/>
    </sheetView>
  </sheetViews>
  <sheetFormatPr defaultColWidth="9.140625" defaultRowHeight="15"/>
  <cols>
    <col min="1" max="1" width="12.28125" style="0" customWidth="1"/>
    <col min="2" max="2" width="31.421875" style="0" bestFit="1" customWidth="1"/>
    <col min="3" max="3" width="13.140625" style="0" bestFit="1" customWidth="1"/>
    <col min="4" max="4" width="11.57421875" style="0" bestFit="1" customWidth="1"/>
    <col min="5" max="5" width="17.7109375" style="0" bestFit="1" customWidth="1"/>
    <col min="6" max="6" width="8.140625" style="0" bestFit="1" customWidth="1"/>
    <col min="7" max="7" width="25.28125" style="0" customWidth="1"/>
    <col min="8" max="8" width="14.421875" style="0" bestFit="1" customWidth="1"/>
    <col min="9" max="9" width="9.57421875" style="0" customWidth="1"/>
    <col min="16" max="16" width="25.28125" style="0" customWidth="1"/>
  </cols>
  <sheetData>
    <row r="2" spans="1:9" ht="15">
      <c r="A2" s="362" t="s">
        <v>56</v>
      </c>
      <c r="B2" s="362"/>
      <c r="C2" s="362"/>
      <c r="D2" s="362"/>
      <c r="E2" s="362"/>
      <c r="F2" s="362"/>
      <c r="G2" s="362"/>
      <c r="H2" s="362"/>
      <c r="I2" s="362"/>
    </row>
    <row r="3" spans="1:9" ht="17.25">
      <c r="A3" s="363" t="s">
        <v>134</v>
      </c>
      <c r="B3" s="364"/>
      <c r="C3" s="364"/>
      <c r="D3" s="364"/>
      <c r="E3" s="364"/>
      <c r="F3" s="364"/>
      <c r="G3" s="364"/>
      <c r="H3" s="364"/>
      <c r="I3" s="364"/>
    </row>
    <row r="4" spans="1:9" ht="45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2" t="s">
        <v>434</v>
      </c>
      <c r="H4" s="2" t="s">
        <v>435</v>
      </c>
      <c r="I4" s="2" t="s">
        <v>436</v>
      </c>
    </row>
    <row r="5" spans="1:16" ht="30">
      <c r="A5" s="1" t="s">
        <v>135</v>
      </c>
      <c r="B5" s="3" t="s">
        <v>93</v>
      </c>
      <c r="C5" s="4">
        <f>380.18+17.98</f>
        <v>398.16</v>
      </c>
      <c r="D5" s="7">
        <v>3000</v>
      </c>
      <c r="E5" s="7" t="s">
        <v>442</v>
      </c>
      <c r="F5" s="7" t="s">
        <v>476</v>
      </c>
      <c r="G5" s="8" t="s">
        <v>481</v>
      </c>
      <c r="H5" s="7" t="s">
        <v>459</v>
      </c>
      <c r="I5" s="7" t="s">
        <v>472</v>
      </c>
      <c r="P5" s="8"/>
    </row>
    <row r="6" spans="1:16" ht="15">
      <c r="A6" s="1" t="s">
        <v>136</v>
      </c>
      <c r="B6" s="3" t="s">
        <v>36</v>
      </c>
      <c r="C6" s="4">
        <v>36.74</v>
      </c>
      <c r="D6" s="7" t="s">
        <v>181</v>
      </c>
      <c r="E6" s="7" t="s">
        <v>442</v>
      </c>
      <c r="F6" s="7" t="s">
        <v>477</v>
      </c>
      <c r="G6" s="8" t="s">
        <v>462</v>
      </c>
      <c r="H6" s="7" t="s">
        <v>462</v>
      </c>
      <c r="I6" s="7" t="s">
        <v>472</v>
      </c>
      <c r="P6" s="8"/>
    </row>
    <row r="7" spans="1:16" ht="15">
      <c r="A7" s="1" t="s">
        <v>137</v>
      </c>
      <c r="B7" s="3" t="s">
        <v>96</v>
      </c>
      <c r="C7" s="4">
        <v>3.49</v>
      </c>
      <c r="D7" s="7">
        <v>2700</v>
      </c>
      <c r="E7" s="7" t="s">
        <v>442</v>
      </c>
      <c r="F7" s="7" t="s">
        <v>476</v>
      </c>
      <c r="G7" s="8" t="s">
        <v>461</v>
      </c>
      <c r="H7" s="7" t="s">
        <v>467</v>
      </c>
      <c r="I7" s="7" t="s">
        <v>181</v>
      </c>
      <c r="P7" s="8"/>
    </row>
    <row r="8" spans="1:16" ht="15">
      <c r="A8" s="1" t="s">
        <v>138</v>
      </c>
      <c r="B8" s="3" t="s">
        <v>95</v>
      </c>
      <c r="C8" s="4">
        <v>2.09</v>
      </c>
      <c r="D8" s="7">
        <v>2700</v>
      </c>
      <c r="E8" s="7" t="s">
        <v>442</v>
      </c>
      <c r="F8" s="7" t="s">
        <v>476</v>
      </c>
      <c r="G8" s="8" t="s">
        <v>461</v>
      </c>
      <c r="H8" s="7" t="s">
        <v>467</v>
      </c>
      <c r="I8" s="7" t="s">
        <v>181</v>
      </c>
      <c r="P8" s="8"/>
    </row>
    <row r="9" spans="1:9" ht="15">
      <c r="A9" s="1" t="s">
        <v>139</v>
      </c>
      <c r="B9" s="3" t="s">
        <v>94</v>
      </c>
      <c r="C9" s="4">
        <v>2.06</v>
      </c>
      <c r="D9" s="7">
        <v>2700</v>
      </c>
      <c r="E9" s="7" t="s">
        <v>442</v>
      </c>
      <c r="F9" s="7" t="s">
        <v>476</v>
      </c>
      <c r="G9" s="8" t="s">
        <v>461</v>
      </c>
      <c r="H9" s="7" t="s">
        <v>467</v>
      </c>
      <c r="I9" s="7" t="s">
        <v>181</v>
      </c>
    </row>
    <row r="10" spans="1:9" ht="15">
      <c r="A10" s="1" t="s">
        <v>140</v>
      </c>
      <c r="B10" s="3" t="s">
        <v>97</v>
      </c>
      <c r="C10" s="4">
        <v>4.99</v>
      </c>
      <c r="D10" s="7" t="s">
        <v>181</v>
      </c>
      <c r="E10" s="7" t="s">
        <v>442</v>
      </c>
      <c r="F10" s="7" t="s">
        <v>476</v>
      </c>
      <c r="G10" s="8" t="s">
        <v>461</v>
      </c>
      <c r="H10" s="7" t="s">
        <v>467</v>
      </c>
      <c r="I10" s="7" t="s">
        <v>181</v>
      </c>
    </row>
    <row r="11" spans="1:9" ht="15">
      <c r="A11" s="1" t="s">
        <v>141</v>
      </c>
      <c r="B11" s="3" t="s">
        <v>98</v>
      </c>
      <c r="C11" s="4">
        <v>9.41</v>
      </c>
      <c r="D11" s="7">
        <v>2700</v>
      </c>
      <c r="E11" s="7" t="s">
        <v>442</v>
      </c>
      <c r="F11" s="7" t="s">
        <v>476</v>
      </c>
      <c r="G11" s="8" t="s">
        <v>461</v>
      </c>
      <c r="H11" s="7" t="s">
        <v>467</v>
      </c>
      <c r="I11" s="7" t="s">
        <v>181</v>
      </c>
    </row>
    <row r="12" spans="1:9" ht="15">
      <c r="A12" s="1" t="s">
        <v>142</v>
      </c>
      <c r="B12" s="3" t="s">
        <v>94</v>
      </c>
      <c r="C12" s="4">
        <v>16.14</v>
      </c>
      <c r="D12" s="7">
        <v>2700</v>
      </c>
      <c r="E12" s="7" t="s">
        <v>442</v>
      </c>
      <c r="F12" s="7" t="s">
        <v>476</v>
      </c>
      <c r="G12" s="8" t="s">
        <v>461</v>
      </c>
      <c r="H12" s="7" t="s">
        <v>467</v>
      </c>
      <c r="I12" s="7" t="s">
        <v>181</v>
      </c>
    </row>
    <row r="13" spans="1:9" ht="15">
      <c r="A13" s="1" t="s">
        <v>143</v>
      </c>
      <c r="B13" s="3" t="s">
        <v>99</v>
      </c>
      <c r="C13" s="4">
        <v>3.49</v>
      </c>
      <c r="D13" s="7">
        <v>2700</v>
      </c>
      <c r="E13" s="7" t="s">
        <v>442</v>
      </c>
      <c r="F13" s="7" t="s">
        <v>476</v>
      </c>
      <c r="G13" s="8" t="s">
        <v>461</v>
      </c>
      <c r="H13" s="7" t="s">
        <v>467</v>
      </c>
      <c r="I13" s="7" t="s">
        <v>181</v>
      </c>
    </row>
    <row r="14" spans="1:9" ht="15">
      <c r="A14" s="1" t="s">
        <v>144</v>
      </c>
      <c r="B14" s="3" t="s">
        <v>101</v>
      </c>
      <c r="C14" s="4">
        <v>2.09</v>
      </c>
      <c r="D14" s="7">
        <v>2700</v>
      </c>
      <c r="E14" s="7" t="s">
        <v>442</v>
      </c>
      <c r="F14" s="7" t="s">
        <v>476</v>
      </c>
      <c r="G14" s="8" t="s">
        <v>461</v>
      </c>
      <c r="H14" s="7" t="s">
        <v>467</v>
      </c>
      <c r="I14" s="7" t="s">
        <v>181</v>
      </c>
    </row>
    <row r="15" spans="1:9" ht="15">
      <c r="A15" s="1" t="s">
        <v>145</v>
      </c>
      <c r="B15" s="3" t="s">
        <v>100</v>
      </c>
      <c r="C15" s="4">
        <v>3.55</v>
      </c>
      <c r="D15" s="7">
        <v>2700</v>
      </c>
      <c r="E15" s="7" t="s">
        <v>442</v>
      </c>
      <c r="F15" s="7" t="s">
        <v>476</v>
      </c>
      <c r="G15" s="8" t="s">
        <v>461</v>
      </c>
      <c r="H15" s="7" t="s">
        <v>467</v>
      </c>
      <c r="I15" s="7" t="s">
        <v>181</v>
      </c>
    </row>
    <row r="16" spans="1:9" ht="15">
      <c r="A16" s="1" t="s">
        <v>146</v>
      </c>
      <c r="B16" s="3" t="s">
        <v>97</v>
      </c>
      <c r="C16" s="4">
        <v>3.87</v>
      </c>
      <c r="D16" s="7">
        <v>2700</v>
      </c>
      <c r="E16" s="7" t="s">
        <v>442</v>
      </c>
      <c r="F16" s="7" t="s">
        <v>476</v>
      </c>
      <c r="G16" s="8" t="s">
        <v>461</v>
      </c>
      <c r="H16" s="7" t="s">
        <v>467</v>
      </c>
      <c r="I16" s="7" t="s">
        <v>181</v>
      </c>
    </row>
    <row r="17" spans="1:9" ht="15">
      <c r="A17" s="1" t="s">
        <v>147</v>
      </c>
      <c r="B17" s="3" t="s">
        <v>102</v>
      </c>
      <c r="C17" s="4">
        <v>1.5</v>
      </c>
      <c r="D17" s="7">
        <v>2700</v>
      </c>
      <c r="E17" s="7" t="s">
        <v>442</v>
      </c>
      <c r="F17" s="7" t="s">
        <v>476</v>
      </c>
      <c r="G17" s="8" t="s">
        <v>461</v>
      </c>
      <c r="H17" s="7" t="s">
        <v>467</v>
      </c>
      <c r="I17" s="7" t="s">
        <v>181</v>
      </c>
    </row>
    <row r="18" spans="1:9" ht="15">
      <c r="A18" s="1" t="s">
        <v>148</v>
      </c>
      <c r="B18" s="3" t="s">
        <v>103</v>
      </c>
      <c r="C18" s="4">
        <v>8.15</v>
      </c>
      <c r="D18" s="7">
        <v>2700</v>
      </c>
      <c r="E18" s="7" t="s">
        <v>442</v>
      </c>
      <c r="F18" s="7" t="s">
        <v>476</v>
      </c>
      <c r="G18" s="8" t="s">
        <v>461</v>
      </c>
      <c r="H18" s="7" t="s">
        <v>467</v>
      </c>
      <c r="I18" s="7" t="s">
        <v>181</v>
      </c>
    </row>
    <row r="19" spans="1:9" ht="15">
      <c r="A19" s="1" t="s">
        <v>149</v>
      </c>
      <c r="B19" s="3" t="s">
        <v>100</v>
      </c>
      <c r="C19" s="4">
        <v>20.94</v>
      </c>
      <c r="D19" s="7">
        <v>2700</v>
      </c>
      <c r="E19" s="7" t="s">
        <v>442</v>
      </c>
      <c r="F19" s="7" t="s">
        <v>476</v>
      </c>
      <c r="G19" s="8" t="s">
        <v>461</v>
      </c>
      <c r="H19" s="7" t="s">
        <v>467</v>
      </c>
      <c r="I19" s="7" t="s">
        <v>181</v>
      </c>
    </row>
    <row r="20" spans="1:9" ht="15">
      <c r="A20" s="1" t="s">
        <v>150</v>
      </c>
      <c r="B20" s="3" t="s">
        <v>35</v>
      </c>
      <c r="C20" s="4">
        <v>25.06</v>
      </c>
      <c r="D20" s="7">
        <v>2700</v>
      </c>
      <c r="E20" s="7" t="s">
        <v>450</v>
      </c>
      <c r="F20" s="7" t="s">
        <v>479</v>
      </c>
      <c r="G20" s="8" t="s">
        <v>462</v>
      </c>
      <c r="H20" s="7" t="s">
        <v>469</v>
      </c>
      <c r="I20" s="7" t="s">
        <v>470</v>
      </c>
    </row>
    <row r="21" spans="1:9" ht="15">
      <c r="A21" s="1" t="s">
        <v>151</v>
      </c>
      <c r="B21" s="3" t="s">
        <v>35</v>
      </c>
      <c r="C21" s="4">
        <v>4.19</v>
      </c>
      <c r="D21" s="7">
        <v>2700</v>
      </c>
      <c r="E21" s="7" t="s">
        <v>450</v>
      </c>
      <c r="F21" s="7" t="s">
        <v>479</v>
      </c>
      <c r="G21" s="8" t="s">
        <v>462</v>
      </c>
      <c r="H21" s="7" t="s">
        <v>469</v>
      </c>
      <c r="I21" s="7" t="s">
        <v>470</v>
      </c>
    </row>
    <row r="22" spans="1:9" ht="15">
      <c r="A22" s="1" t="s">
        <v>152</v>
      </c>
      <c r="B22" s="3" t="s">
        <v>174</v>
      </c>
      <c r="C22" s="4">
        <v>73.12</v>
      </c>
      <c r="D22" s="7">
        <v>3000</v>
      </c>
      <c r="E22" s="7" t="s">
        <v>450</v>
      </c>
      <c r="F22" s="7" t="s">
        <v>479</v>
      </c>
      <c r="G22" s="8" t="s">
        <v>448</v>
      </c>
      <c r="H22" s="7" t="s">
        <v>468</v>
      </c>
      <c r="I22" s="7" t="s">
        <v>181</v>
      </c>
    </row>
    <row r="23" spans="1:9" ht="15">
      <c r="A23" s="1" t="s">
        <v>153</v>
      </c>
      <c r="B23" s="3" t="s">
        <v>38</v>
      </c>
      <c r="C23" s="4">
        <v>124.13</v>
      </c>
      <c r="D23" s="7">
        <v>3000</v>
      </c>
      <c r="E23" s="7" t="s">
        <v>442</v>
      </c>
      <c r="F23" s="7" t="s">
        <v>476</v>
      </c>
      <c r="G23" s="8" t="s">
        <v>462</v>
      </c>
      <c r="H23" s="7" t="s">
        <v>459</v>
      </c>
      <c r="I23" s="7" t="s">
        <v>472</v>
      </c>
    </row>
    <row r="24" spans="1:9" ht="30">
      <c r="A24" s="1" t="s">
        <v>154</v>
      </c>
      <c r="B24" s="3" t="s">
        <v>108</v>
      </c>
      <c r="C24" s="4">
        <v>75.44</v>
      </c>
      <c r="D24" s="7">
        <v>3000</v>
      </c>
      <c r="E24" s="7" t="s">
        <v>450</v>
      </c>
      <c r="F24" s="7" t="s">
        <v>479</v>
      </c>
      <c r="G24" s="8" t="s">
        <v>463</v>
      </c>
      <c r="H24" s="7" t="s">
        <v>471</v>
      </c>
      <c r="I24" s="7" t="s">
        <v>470</v>
      </c>
    </row>
    <row r="25" spans="1:9" ht="30">
      <c r="A25" s="1" t="s">
        <v>155</v>
      </c>
      <c r="B25" s="3" t="s">
        <v>108</v>
      </c>
      <c r="C25" s="4">
        <v>76.19</v>
      </c>
      <c r="D25" s="7">
        <v>3000</v>
      </c>
      <c r="E25" s="7" t="s">
        <v>450</v>
      </c>
      <c r="F25" s="7" t="s">
        <v>479</v>
      </c>
      <c r="G25" s="8" t="s">
        <v>463</v>
      </c>
      <c r="H25" s="7" t="s">
        <v>471</v>
      </c>
      <c r="I25" s="7" t="s">
        <v>470</v>
      </c>
    </row>
    <row r="26" spans="1:9" ht="30">
      <c r="A26" s="1" t="s">
        <v>156</v>
      </c>
      <c r="B26" s="3" t="s">
        <v>108</v>
      </c>
      <c r="C26" s="4">
        <v>76.19</v>
      </c>
      <c r="D26" s="7">
        <v>3000</v>
      </c>
      <c r="E26" s="7" t="s">
        <v>450</v>
      </c>
      <c r="F26" s="7" t="s">
        <v>479</v>
      </c>
      <c r="G26" s="8" t="s">
        <v>463</v>
      </c>
      <c r="H26" s="7" t="s">
        <v>471</v>
      </c>
      <c r="I26" s="7" t="s">
        <v>470</v>
      </c>
    </row>
    <row r="27" spans="1:9" ht="30">
      <c r="A27" s="1" t="s">
        <v>157</v>
      </c>
      <c r="B27" s="3" t="s">
        <v>108</v>
      </c>
      <c r="C27" s="4">
        <v>76.1</v>
      </c>
      <c r="D27" s="7">
        <v>3000</v>
      </c>
      <c r="E27" s="7" t="s">
        <v>450</v>
      </c>
      <c r="F27" s="7" t="s">
        <v>479</v>
      </c>
      <c r="G27" s="8" t="s">
        <v>463</v>
      </c>
      <c r="H27" s="7" t="s">
        <v>471</v>
      </c>
      <c r="I27" s="7" t="s">
        <v>470</v>
      </c>
    </row>
    <row r="28" spans="1:9" ht="30">
      <c r="A28" s="1" t="s">
        <v>158</v>
      </c>
      <c r="B28" s="3" t="s">
        <v>108</v>
      </c>
      <c r="C28" s="4">
        <v>50.28</v>
      </c>
      <c r="D28" s="7">
        <v>3000</v>
      </c>
      <c r="E28" s="7" t="s">
        <v>450</v>
      </c>
      <c r="F28" s="7" t="s">
        <v>479</v>
      </c>
      <c r="G28" s="8" t="s">
        <v>463</v>
      </c>
      <c r="H28" s="7" t="s">
        <v>471</v>
      </c>
      <c r="I28" s="7" t="s">
        <v>470</v>
      </c>
    </row>
    <row r="29" spans="1:9" ht="15">
      <c r="A29" s="1" t="s">
        <v>159</v>
      </c>
      <c r="B29" s="3" t="s">
        <v>175</v>
      </c>
      <c r="C29" s="4">
        <v>12.81</v>
      </c>
      <c r="D29" s="7">
        <v>3000</v>
      </c>
      <c r="E29" s="7" t="s">
        <v>442</v>
      </c>
      <c r="F29" s="7" t="s">
        <v>476</v>
      </c>
      <c r="G29" s="8" t="s">
        <v>462</v>
      </c>
      <c r="H29" s="7" t="s">
        <v>467</v>
      </c>
      <c r="I29" s="7" t="s">
        <v>472</v>
      </c>
    </row>
    <row r="30" spans="1:9" ht="30">
      <c r="A30" s="1" t="s">
        <v>160</v>
      </c>
      <c r="B30" s="3" t="s">
        <v>176</v>
      </c>
      <c r="C30" s="4">
        <v>10.88</v>
      </c>
      <c r="D30" s="7">
        <v>3000</v>
      </c>
      <c r="E30" s="7" t="s">
        <v>442</v>
      </c>
      <c r="F30" s="7" t="s">
        <v>476</v>
      </c>
      <c r="G30" s="8" t="s">
        <v>482</v>
      </c>
      <c r="H30" s="7" t="s">
        <v>467</v>
      </c>
      <c r="I30" s="7" t="s">
        <v>472</v>
      </c>
    </row>
    <row r="31" spans="1:9" ht="30">
      <c r="A31" s="1" t="s">
        <v>161</v>
      </c>
      <c r="B31" s="3" t="s">
        <v>108</v>
      </c>
      <c r="C31" s="4">
        <v>127.31</v>
      </c>
      <c r="D31" s="7">
        <v>3000</v>
      </c>
      <c r="E31" s="7" t="s">
        <v>474</v>
      </c>
      <c r="F31" s="7" t="s">
        <v>478</v>
      </c>
      <c r="G31" s="8" t="s">
        <v>463</v>
      </c>
      <c r="H31" s="7" t="s">
        <v>471</v>
      </c>
      <c r="I31" s="7" t="s">
        <v>484</v>
      </c>
    </row>
    <row r="32" spans="1:9" ht="15">
      <c r="A32" s="1" t="s">
        <v>162</v>
      </c>
      <c r="B32" s="3" t="s">
        <v>177</v>
      </c>
      <c r="C32" s="4" t="s">
        <v>181</v>
      </c>
      <c r="D32" s="7" t="s">
        <v>181</v>
      </c>
      <c r="E32" s="7" t="s">
        <v>181</v>
      </c>
      <c r="F32" s="7" t="s">
        <v>181</v>
      </c>
      <c r="G32" s="8" t="s">
        <v>181</v>
      </c>
      <c r="H32" s="7" t="s">
        <v>181</v>
      </c>
      <c r="I32" s="7" t="s">
        <v>181</v>
      </c>
    </row>
    <row r="33" spans="1:9" ht="15">
      <c r="A33" s="1" t="s">
        <v>163</v>
      </c>
      <c r="B33" s="3" t="s">
        <v>177</v>
      </c>
      <c r="C33" s="4" t="s">
        <v>181</v>
      </c>
      <c r="D33" s="7" t="s">
        <v>181</v>
      </c>
      <c r="E33" s="7" t="s">
        <v>181</v>
      </c>
      <c r="F33" s="7" t="s">
        <v>181</v>
      </c>
      <c r="G33" s="8" t="s">
        <v>181</v>
      </c>
      <c r="H33" s="7" t="s">
        <v>181</v>
      </c>
      <c r="I33" s="7" t="s">
        <v>181</v>
      </c>
    </row>
    <row r="34" spans="1:9" ht="15">
      <c r="A34" s="1" t="s">
        <v>164</v>
      </c>
      <c r="B34" s="3" t="s">
        <v>38</v>
      </c>
      <c r="C34" s="4">
        <v>299.17</v>
      </c>
      <c r="D34" s="7">
        <v>3000</v>
      </c>
      <c r="E34" s="7" t="s">
        <v>442</v>
      </c>
      <c r="F34" s="7" t="s">
        <v>476</v>
      </c>
      <c r="G34" s="8" t="s">
        <v>462</v>
      </c>
      <c r="H34" s="7" t="s">
        <v>459</v>
      </c>
      <c r="I34" s="7" t="s">
        <v>472</v>
      </c>
    </row>
    <row r="35" spans="1:9" ht="30">
      <c r="A35" s="1" t="s">
        <v>165</v>
      </c>
      <c r="B35" s="3" t="s">
        <v>108</v>
      </c>
      <c r="C35" s="4">
        <v>78.26</v>
      </c>
      <c r="D35" s="7">
        <v>3000</v>
      </c>
      <c r="E35" s="7" t="s">
        <v>450</v>
      </c>
      <c r="F35" s="7" t="s">
        <v>479</v>
      </c>
      <c r="G35" s="8" t="s">
        <v>463</v>
      </c>
      <c r="H35" s="7" t="s">
        <v>471</v>
      </c>
      <c r="I35" s="7" t="s">
        <v>470</v>
      </c>
    </row>
    <row r="36" spans="1:9" ht="30">
      <c r="A36" s="1" t="s">
        <v>166</v>
      </c>
      <c r="B36" s="3" t="s">
        <v>109</v>
      </c>
      <c r="C36" s="4">
        <v>24.72</v>
      </c>
      <c r="D36" s="7">
        <v>3000</v>
      </c>
      <c r="E36" s="7" t="s">
        <v>450</v>
      </c>
      <c r="F36" s="7" t="s">
        <v>479</v>
      </c>
      <c r="G36" s="8" t="s">
        <v>463</v>
      </c>
      <c r="H36" s="7" t="s">
        <v>468</v>
      </c>
      <c r="I36" s="7" t="s">
        <v>470</v>
      </c>
    </row>
    <row r="37" spans="1:9" ht="15">
      <c r="A37" s="1" t="s">
        <v>167</v>
      </c>
      <c r="B37" s="5" t="s">
        <v>178</v>
      </c>
      <c r="C37" s="4">
        <v>44.03</v>
      </c>
      <c r="D37" s="7">
        <v>3000</v>
      </c>
      <c r="E37" s="7" t="s">
        <v>450</v>
      </c>
      <c r="F37" s="7" t="s">
        <v>479</v>
      </c>
      <c r="G37" s="8" t="s">
        <v>448</v>
      </c>
      <c r="H37" s="7" t="s">
        <v>468</v>
      </c>
      <c r="I37" s="7" t="s">
        <v>181</v>
      </c>
    </row>
    <row r="38" spans="1:9" ht="15">
      <c r="A38" s="1" t="s">
        <v>168</v>
      </c>
      <c r="B38" s="5" t="s">
        <v>179</v>
      </c>
      <c r="C38" s="4">
        <v>19.77</v>
      </c>
      <c r="D38" s="7">
        <v>3000</v>
      </c>
      <c r="E38" s="7" t="s">
        <v>450</v>
      </c>
      <c r="F38" s="7" t="s">
        <v>479</v>
      </c>
      <c r="G38" s="8" t="s">
        <v>448</v>
      </c>
      <c r="H38" s="7" t="s">
        <v>468</v>
      </c>
      <c r="I38" s="7" t="s">
        <v>181</v>
      </c>
    </row>
    <row r="39" spans="1:9" ht="15">
      <c r="A39" s="1" t="s">
        <v>169</v>
      </c>
      <c r="B39" s="5" t="s">
        <v>36</v>
      </c>
      <c r="C39" s="4">
        <v>24.94</v>
      </c>
      <c r="D39" s="7" t="s">
        <v>181</v>
      </c>
      <c r="E39" s="7" t="s">
        <v>442</v>
      </c>
      <c r="F39" s="7" t="s">
        <v>477</v>
      </c>
      <c r="G39" s="8" t="s">
        <v>462</v>
      </c>
      <c r="H39" s="7" t="s">
        <v>462</v>
      </c>
      <c r="I39" s="7" t="s">
        <v>472</v>
      </c>
    </row>
    <row r="40" spans="1:9" ht="15">
      <c r="A40" s="1" t="s">
        <v>170</v>
      </c>
      <c r="B40" s="5" t="s">
        <v>110</v>
      </c>
      <c r="C40" s="4">
        <v>68.86</v>
      </c>
      <c r="D40" s="7">
        <v>3000</v>
      </c>
      <c r="E40" s="7" t="s">
        <v>450</v>
      </c>
      <c r="F40" s="7" t="s">
        <v>479</v>
      </c>
      <c r="G40" s="8" t="s">
        <v>448</v>
      </c>
      <c r="H40" s="7" t="s">
        <v>468</v>
      </c>
      <c r="I40" s="7" t="s">
        <v>181</v>
      </c>
    </row>
    <row r="41" spans="1:9" ht="15">
      <c r="A41" s="1" t="s">
        <v>171</v>
      </c>
      <c r="B41" s="5" t="s">
        <v>35</v>
      </c>
      <c r="C41" s="4">
        <v>21.34</v>
      </c>
      <c r="D41" s="7">
        <v>3000</v>
      </c>
      <c r="E41" s="7" t="s">
        <v>450</v>
      </c>
      <c r="F41" s="7" t="s">
        <v>479</v>
      </c>
      <c r="G41" s="8" t="s">
        <v>462</v>
      </c>
      <c r="H41" s="7" t="s">
        <v>469</v>
      </c>
      <c r="I41" s="7" t="s">
        <v>470</v>
      </c>
    </row>
    <row r="42" spans="1:9" ht="15">
      <c r="A42" s="1" t="s">
        <v>172</v>
      </c>
      <c r="B42" s="5" t="s">
        <v>122</v>
      </c>
      <c r="C42" s="4">
        <v>12.84</v>
      </c>
      <c r="D42" s="7">
        <v>3000</v>
      </c>
      <c r="E42" s="7" t="s">
        <v>449</v>
      </c>
      <c r="F42" s="7" t="s">
        <v>479</v>
      </c>
      <c r="G42" s="8" t="s">
        <v>462</v>
      </c>
      <c r="H42" s="7" t="s">
        <v>462</v>
      </c>
      <c r="I42" s="7" t="s">
        <v>470</v>
      </c>
    </row>
    <row r="43" spans="1:9" ht="15">
      <c r="A43" s="1" t="s">
        <v>173</v>
      </c>
      <c r="B43" s="5" t="s">
        <v>180</v>
      </c>
      <c r="C43" s="4">
        <v>86.37</v>
      </c>
      <c r="D43" s="7">
        <v>3000</v>
      </c>
      <c r="E43" s="7" t="s">
        <v>475</v>
      </c>
      <c r="F43" s="7" t="s">
        <v>480</v>
      </c>
      <c r="G43" s="8" t="s">
        <v>462</v>
      </c>
      <c r="H43" s="7" t="s">
        <v>469</v>
      </c>
      <c r="I43" s="7" t="s">
        <v>483</v>
      </c>
    </row>
    <row r="44" spans="1:9" ht="15">
      <c r="A44" s="1"/>
      <c r="B44" s="5"/>
      <c r="C44" s="4"/>
      <c r="D44" s="7"/>
      <c r="E44" s="7"/>
      <c r="F44" s="7"/>
      <c r="G44" s="8"/>
      <c r="H44" s="7"/>
      <c r="I44" s="7"/>
    </row>
    <row r="45" spans="1:9" ht="15">
      <c r="A45" s="1"/>
      <c r="B45" s="11" t="s">
        <v>505</v>
      </c>
      <c r="C45" s="12">
        <f>SUM(C5:C44)</f>
        <v>1928.67</v>
      </c>
      <c r="D45" s="7"/>
      <c r="E45" s="7"/>
      <c r="F45" s="7"/>
      <c r="G45" s="8"/>
      <c r="H45" s="7"/>
      <c r="I45" s="7"/>
    </row>
    <row r="47" spans="1:3" ht="15">
      <c r="A47" s="1" t="s">
        <v>123</v>
      </c>
      <c r="B47" s="5" t="s">
        <v>133</v>
      </c>
      <c r="C47" s="4">
        <v>4.35</v>
      </c>
    </row>
    <row r="48" spans="1:3" ht="15">
      <c r="A48" s="1" t="s">
        <v>124</v>
      </c>
      <c r="B48" s="5" t="s">
        <v>133</v>
      </c>
      <c r="C48" s="4">
        <v>2.68</v>
      </c>
    </row>
    <row r="49" spans="1:3" ht="15">
      <c r="A49" s="1" t="s">
        <v>125</v>
      </c>
      <c r="B49" s="5" t="s">
        <v>133</v>
      </c>
      <c r="C49" s="4">
        <v>2.76</v>
      </c>
    </row>
    <row r="50" spans="1:3" ht="15">
      <c r="A50" s="1" t="s">
        <v>126</v>
      </c>
      <c r="B50" s="5" t="s">
        <v>133</v>
      </c>
      <c r="C50" s="4">
        <v>0.5</v>
      </c>
    </row>
    <row r="51" spans="1:3" ht="15">
      <c r="A51" s="1" t="s">
        <v>127</v>
      </c>
      <c r="B51" s="5" t="s">
        <v>133</v>
      </c>
      <c r="C51" s="4">
        <v>0.28</v>
      </c>
    </row>
    <row r="52" spans="1:3" ht="15">
      <c r="A52" s="1" t="s">
        <v>128</v>
      </c>
      <c r="B52" s="5" t="s">
        <v>133</v>
      </c>
      <c r="C52" s="4">
        <v>2.81</v>
      </c>
    </row>
    <row r="53" spans="1:3" ht="15">
      <c r="A53" s="1" t="s">
        <v>129</v>
      </c>
      <c r="B53" s="5" t="s">
        <v>133</v>
      </c>
      <c r="C53" s="4">
        <v>0.28</v>
      </c>
    </row>
    <row r="54" spans="1:3" ht="15">
      <c r="A54" s="1" t="s">
        <v>130</v>
      </c>
      <c r="B54" s="5" t="s">
        <v>133</v>
      </c>
      <c r="C54" s="4">
        <v>0.36</v>
      </c>
    </row>
    <row r="55" spans="1:3" ht="15">
      <c r="A55" s="1" t="s">
        <v>131</v>
      </c>
      <c r="B55" s="5" t="s">
        <v>133</v>
      </c>
      <c r="C55" s="4">
        <v>0.61</v>
      </c>
    </row>
    <row r="56" spans="1:3" ht="15">
      <c r="A56" s="1" t="s">
        <v>132</v>
      </c>
      <c r="B56" s="5" t="s">
        <v>133</v>
      </c>
      <c r="C56" s="4">
        <v>0.17</v>
      </c>
    </row>
    <row r="57" spans="1:2" ht="15">
      <c r="A57" s="1"/>
      <c r="B57" s="5"/>
    </row>
    <row r="58" spans="1:2" ht="15">
      <c r="A58" s="1"/>
      <c r="B58" s="5"/>
    </row>
  </sheetData>
  <mergeCells count="2">
    <mergeCell ref="A2:I2"/>
    <mergeCell ref="A3:I3"/>
  </mergeCells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J80"/>
  <sheetViews>
    <sheetView zoomScale="85" zoomScaleNormal="85" workbookViewId="0" topLeftCell="A1">
      <selection activeCell="C67" sqref="C67"/>
    </sheetView>
  </sheetViews>
  <sheetFormatPr defaultColWidth="9.140625" defaultRowHeight="15"/>
  <cols>
    <col min="1" max="1" width="12.28125" style="0" customWidth="1"/>
    <col min="2" max="2" width="29.8515625" style="0" bestFit="1" customWidth="1"/>
    <col min="3" max="3" width="11.421875" style="0" bestFit="1" customWidth="1"/>
    <col min="4" max="4" width="11.57421875" style="0" bestFit="1" customWidth="1"/>
    <col min="5" max="5" width="17.7109375" style="0" bestFit="1" customWidth="1"/>
    <col min="6" max="7" width="8.140625" style="0" bestFit="1" customWidth="1"/>
    <col min="8" max="8" width="25.28125" style="0" customWidth="1"/>
    <col min="9" max="9" width="14.421875" style="0" bestFit="1" customWidth="1"/>
    <col min="10" max="10" width="9.57421875" style="0" customWidth="1"/>
  </cols>
  <sheetData>
    <row r="2" spans="1:10" ht="15">
      <c r="A2" s="362" t="s">
        <v>56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0" ht="17.25">
      <c r="A3" s="357" t="s">
        <v>182</v>
      </c>
      <c r="B3" s="358"/>
      <c r="C3" s="358"/>
      <c r="D3" s="358"/>
      <c r="E3" s="358"/>
      <c r="F3" s="358"/>
      <c r="G3" s="358"/>
      <c r="H3" s="358"/>
      <c r="I3" s="358"/>
      <c r="J3" s="358"/>
    </row>
    <row r="4" spans="1:10" ht="60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6" t="s">
        <v>485</v>
      </c>
      <c r="H4" s="2" t="s">
        <v>434</v>
      </c>
      <c r="I4" s="2" t="s">
        <v>435</v>
      </c>
      <c r="J4" s="2" t="s">
        <v>436</v>
      </c>
    </row>
    <row r="5" spans="1:10" ht="30">
      <c r="A5" s="1" t="s">
        <v>183</v>
      </c>
      <c r="B5" s="3" t="s">
        <v>93</v>
      </c>
      <c r="C5" s="4">
        <v>116.31</v>
      </c>
      <c r="D5" s="7">
        <v>2700</v>
      </c>
      <c r="E5" s="7" t="s">
        <v>442</v>
      </c>
      <c r="F5" s="7" t="s">
        <v>476</v>
      </c>
      <c r="G5" s="7" t="s">
        <v>486</v>
      </c>
      <c r="H5" s="8" t="s">
        <v>495</v>
      </c>
      <c r="I5" s="7" t="s">
        <v>459</v>
      </c>
      <c r="J5" s="7" t="s">
        <v>472</v>
      </c>
    </row>
    <row r="6" spans="1:10" ht="15">
      <c r="A6" s="1" t="s">
        <v>184</v>
      </c>
      <c r="B6" s="3" t="s">
        <v>36</v>
      </c>
      <c r="C6" s="4">
        <v>36.74</v>
      </c>
      <c r="D6" s="7" t="s">
        <v>181</v>
      </c>
      <c r="E6" s="7" t="s">
        <v>442</v>
      </c>
      <c r="F6" s="7" t="s">
        <v>477</v>
      </c>
      <c r="G6" s="7" t="s">
        <v>487</v>
      </c>
      <c r="H6" s="7" t="s">
        <v>462</v>
      </c>
      <c r="I6" s="7" t="s">
        <v>462</v>
      </c>
      <c r="J6" s="7" t="s">
        <v>472</v>
      </c>
    </row>
    <row r="7" spans="1:10" ht="15">
      <c r="A7" s="1" t="s">
        <v>185</v>
      </c>
      <c r="B7" s="3" t="s">
        <v>97</v>
      </c>
      <c r="C7" s="4">
        <v>4.47</v>
      </c>
      <c r="D7" s="7">
        <v>2700</v>
      </c>
      <c r="E7" s="7" t="s">
        <v>442</v>
      </c>
      <c r="F7" s="7" t="s">
        <v>476</v>
      </c>
      <c r="G7" s="7" t="s">
        <v>488</v>
      </c>
      <c r="H7" s="7" t="s">
        <v>461</v>
      </c>
      <c r="I7" s="7" t="s">
        <v>467</v>
      </c>
      <c r="J7" s="7" t="s">
        <v>181</v>
      </c>
    </row>
    <row r="8" spans="1:10" ht="15">
      <c r="A8" s="1" t="s">
        <v>186</v>
      </c>
      <c r="B8" s="3" t="s">
        <v>177</v>
      </c>
      <c r="C8" s="4" t="s">
        <v>181</v>
      </c>
      <c r="D8" s="7" t="s">
        <v>181</v>
      </c>
      <c r="E8" s="7" t="s">
        <v>181</v>
      </c>
      <c r="F8" s="7" t="s">
        <v>181</v>
      </c>
      <c r="G8" s="7" t="s">
        <v>181</v>
      </c>
      <c r="H8" s="7" t="s">
        <v>181</v>
      </c>
      <c r="I8" s="7" t="s">
        <v>181</v>
      </c>
      <c r="J8" s="7" t="s">
        <v>181</v>
      </c>
    </row>
    <row r="9" spans="1:10" ht="15">
      <c r="A9" s="1" t="s">
        <v>187</v>
      </c>
      <c r="B9" s="3" t="s">
        <v>98</v>
      </c>
      <c r="C9" s="4">
        <v>6.4</v>
      </c>
      <c r="D9" s="7">
        <v>2700</v>
      </c>
      <c r="E9" s="7" t="s">
        <v>442</v>
      </c>
      <c r="F9" s="7" t="s">
        <v>476</v>
      </c>
      <c r="G9" s="7" t="s">
        <v>488</v>
      </c>
      <c r="H9" s="7" t="s">
        <v>461</v>
      </c>
      <c r="I9" s="7" t="s">
        <v>467</v>
      </c>
      <c r="J9" s="7" t="s">
        <v>181</v>
      </c>
    </row>
    <row r="10" spans="1:10" ht="15">
      <c r="A10" s="1" t="s">
        <v>188</v>
      </c>
      <c r="B10" s="3" t="s">
        <v>95</v>
      </c>
      <c r="C10" s="4">
        <v>2.23</v>
      </c>
      <c r="D10" s="7">
        <v>2700</v>
      </c>
      <c r="E10" s="7" t="s">
        <v>442</v>
      </c>
      <c r="F10" s="7" t="s">
        <v>476</v>
      </c>
      <c r="G10" s="7" t="s">
        <v>489</v>
      </c>
      <c r="H10" s="7" t="s">
        <v>461</v>
      </c>
      <c r="I10" s="7" t="s">
        <v>467</v>
      </c>
      <c r="J10" s="7" t="s">
        <v>181</v>
      </c>
    </row>
    <row r="11" spans="1:10" ht="15">
      <c r="A11" s="1" t="s">
        <v>189</v>
      </c>
      <c r="B11" s="3" t="s">
        <v>94</v>
      </c>
      <c r="C11" s="4">
        <v>11.03</v>
      </c>
      <c r="D11" s="7">
        <v>2700</v>
      </c>
      <c r="E11" s="7" t="s">
        <v>442</v>
      </c>
      <c r="F11" s="7" t="s">
        <v>476</v>
      </c>
      <c r="G11" s="7" t="s">
        <v>488</v>
      </c>
      <c r="H11" s="7" t="s">
        <v>461</v>
      </c>
      <c r="I11" s="7" t="s">
        <v>467</v>
      </c>
      <c r="J11" s="7" t="s">
        <v>181</v>
      </c>
    </row>
    <row r="12" spans="1:10" ht="15">
      <c r="A12" s="1" t="s">
        <v>190</v>
      </c>
      <c r="B12" s="3" t="s">
        <v>97</v>
      </c>
      <c r="C12" s="4">
        <v>4.55</v>
      </c>
      <c r="D12" s="7">
        <v>2700</v>
      </c>
      <c r="E12" s="7" t="s">
        <v>442</v>
      </c>
      <c r="F12" s="7" t="s">
        <v>476</v>
      </c>
      <c r="G12" s="7" t="s">
        <v>488</v>
      </c>
      <c r="H12" s="7" t="s">
        <v>461</v>
      </c>
      <c r="I12" s="7" t="s">
        <v>467</v>
      </c>
      <c r="J12" s="7" t="s">
        <v>181</v>
      </c>
    </row>
    <row r="13" spans="1:10" ht="15">
      <c r="A13" s="1" t="s">
        <v>191</v>
      </c>
      <c r="B13" s="3" t="s">
        <v>102</v>
      </c>
      <c r="C13" s="4">
        <v>2</v>
      </c>
      <c r="D13" s="7">
        <v>2700</v>
      </c>
      <c r="E13" s="7" t="s">
        <v>442</v>
      </c>
      <c r="F13" s="7" t="s">
        <v>476</v>
      </c>
      <c r="G13" s="7" t="s">
        <v>488</v>
      </c>
      <c r="H13" s="7" t="s">
        <v>461</v>
      </c>
      <c r="I13" s="7" t="s">
        <v>467</v>
      </c>
      <c r="J13" s="7" t="s">
        <v>181</v>
      </c>
    </row>
    <row r="14" spans="1:10" ht="15">
      <c r="A14" s="1" t="s">
        <v>192</v>
      </c>
      <c r="B14" s="3" t="s">
        <v>103</v>
      </c>
      <c r="C14" s="4">
        <v>6.5</v>
      </c>
      <c r="D14" s="7">
        <v>2700</v>
      </c>
      <c r="E14" s="7" t="s">
        <v>442</v>
      </c>
      <c r="F14" s="7" t="s">
        <v>476</v>
      </c>
      <c r="G14" s="7" t="s">
        <v>488</v>
      </c>
      <c r="H14" s="7" t="s">
        <v>461</v>
      </c>
      <c r="I14" s="7" t="s">
        <v>467</v>
      </c>
      <c r="J14" s="7" t="s">
        <v>181</v>
      </c>
    </row>
    <row r="15" spans="1:10" ht="15">
      <c r="A15" s="1" t="s">
        <v>193</v>
      </c>
      <c r="B15" s="3" t="s">
        <v>100</v>
      </c>
      <c r="C15" s="4">
        <v>10.34</v>
      </c>
      <c r="D15" s="7">
        <v>2700</v>
      </c>
      <c r="E15" s="7" t="s">
        <v>442</v>
      </c>
      <c r="F15" s="7" t="s">
        <v>476</v>
      </c>
      <c r="G15" s="7" t="s">
        <v>488</v>
      </c>
      <c r="H15" s="7" t="s">
        <v>461</v>
      </c>
      <c r="I15" s="7" t="s">
        <v>467</v>
      </c>
      <c r="J15" s="7" t="s">
        <v>181</v>
      </c>
    </row>
    <row r="16" spans="1:10" ht="15">
      <c r="A16" s="1" t="s">
        <v>194</v>
      </c>
      <c r="B16" s="3" t="s">
        <v>101</v>
      </c>
      <c r="C16" s="4">
        <v>2.2</v>
      </c>
      <c r="D16" s="7">
        <v>2700</v>
      </c>
      <c r="E16" s="7" t="s">
        <v>442</v>
      </c>
      <c r="F16" s="7" t="s">
        <v>476</v>
      </c>
      <c r="G16" s="7" t="s">
        <v>489</v>
      </c>
      <c r="H16" s="7" t="s">
        <v>461</v>
      </c>
      <c r="I16" s="7" t="s">
        <v>467</v>
      </c>
      <c r="J16" s="7" t="s">
        <v>181</v>
      </c>
    </row>
    <row r="17" spans="1:10" ht="15">
      <c r="A17" s="1" t="s">
        <v>195</v>
      </c>
      <c r="B17" s="3" t="s">
        <v>243</v>
      </c>
      <c r="C17" s="4">
        <v>40.96</v>
      </c>
      <c r="D17" s="7">
        <v>2700</v>
      </c>
      <c r="E17" s="7" t="s">
        <v>450</v>
      </c>
      <c r="F17" s="7" t="s">
        <v>479</v>
      </c>
      <c r="G17" s="7" t="s">
        <v>490</v>
      </c>
      <c r="H17" s="7" t="s">
        <v>448</v>
      </c>
      <c r="I17" s="7" t="s">
        <v>468</v>
      </c>
      <c r="J17" s="7" t="s">
        <v>470</v>
      </c>
    </row>
    <row r="18" spans="1:10" ht="15">
      <c r="A18" s="1" t="s">
        <v>196</v>
      </c>
      <c r="B18" s="3" t="s">
        <v>244</v>
      </c>
      <c r="C18" s="4">
        <v>40.25</v>
      </c>
      <c r="D18" s="7">
        <v>2700</v>
      </c>
      <c r="E18" s="7" t="s">
        <v>450</v>
      </c>
      <c r="F18" s="7" t="s">
        <v>479</v>
      </c>
      <c r="G18" s="7" t="s">
        <v>490</v>
      </c>
      <c r="H18" s="7" t="s">
        <v>448</v>
      </c>
      <c r="I18" s="7" t="s">
        <v>468</v>
      </c>
      <c r="J18" s="7" t="s">
        <v>470</v>
      </c>
    </row>
    <row r="19" spans="1:10" ht="15">
      <c r="A19" s="1" t="s">
        <v>197</v>
      </c>
      <c r="B19" s="3" t="s">
        <v>245</v>
      </c>
      <c r="C19" s="4">
        <v>21.88</v>
      </c>
      <c r="D19" s="7">
        <v>2700</v>
      </c>
      <c r="E19" s="7" t="s">
        <v>474</v>
      </c>
      <c r="F19" s="7" t="s">
        <v>478</v>
      </c>
      <c r="G19" s="7" t="s">
        <v>491</v>
      </c>
      <c r="H19" s="7" t="s">
        <v>462</v>
      </c>
      <c r="I19" s="7" t="s">
        <v>469</v>
      </c>
      <c r="J19" s="7" t="s">
        <v>484</v>
      </c>
    </row>
    <row r="20" spans="1:10" ht="15">
      <c r="A20" s="1" t="s">
        <v>198</v>
      </c>
      <c r="B20" s="3" t="s">
        <v>38</v>
      </c>
      <c r="C20" s="4">
        <v>53.46</v>
      </c>
      <c r="D20" s="7">
        <v>2700</v>
      </c>
      <c r="E20" s="7" t="s">
        <v>442</v>
      </c>
      <c r="F20" s="7" t="s">
        <v>476</v>
      </c>
      <c r="G20" s="7" t="s">
        <v>492</v>
      </c>
      <c r="H20" s="7" t="s">
        <v>462</v>
      </c>
      <c r="I20" s="7" t="s">
        <v>459</v>
      </c>
      <c r="J20" s="7" t="s">
        <v>472</v>
      </c>
    </row>
    <row r="21" spans="1:10" ht="15">
      <c r="A21" s="1" t="s">
        <v>199</v>
      </c>
      <c r="B21" s="3" t="s">
        <v>246</v>
      </c>
      <c r="C21" s="4">
        <v>35.76</v>
      </c>
      <c r="D21" s="7">
        <v>2700</v>
      </c>
      <c r="E21" s="7" t="s">
        <v>474</v>
      </c>
      <c r="F21" s="7" t="s">
        <v>478</v>
      </c>
      <c r="G21" s="7" t="s">
        <v>491</v>
      </c>
      <c r="H21" s="7" t="s">
        <v>462</v>
      </c>
      <c r="I21" s="7" t="s">
        <v>469</v>
      </c>
      <c r="J21" s="7" t="s">
        <v>484</v>
      </c>
    </row>
    <row r="22" spans="1:10" ht="15">
      <c r="A22" s="1" t="s">
        <v>200</v>
      </c>
      <c r="B22" s="3" t="s">
        <v>247</v>
      </c>
      <c r="C22" s="4">
        <v>18.73</v>
      </c>
      <c r="D22" s="7">
        <v>2700</v>
      </c>
      <c r="E22" s="7" t="s">
        <v>474</v>
      </c>
      <c r="F22" s="7" t="s">
        <v>478</v>
      </c>
      <c r="G22" s="7" t="s">
        <v>491</v>
      </c>
      <c r="H22" s="7" t="s">
        <v>462</v>
      </c>
      <c r="I22" s="7" t="s">
        <v>469</v>
      </c>
      <c r="J22" s="7" t="s">
        <v>484</v>
      </c>
    </row>
    <row r="23" spans="1:10" ht="15">
      <c r="A23" s="1" t="s">
        <v>201</v>
      </c>
      <c r="B23" s="3" t="s">
        <v>245</v>
      </c>
      <c r="C23" s="4">
        <v>18.01</v>
      </c>
      <c r="D23" s="7">
        <v>2700</v>
      </c>
      <c r="E23" s="7" t="s">
        <v>474</v>
      </c>
      <c r="F23" s="7" t="s">
        <v>478</v>
      </c>
      <c r="G23" s="7" t="s">
        <v>491</v>
      </c>
      <c r="H23" s="7" t="s">
        <v>462</v>
      </c>
      <c r="I23" s="7" t="s">
        <v>469</v>
      </c>
      <c r="J23" s="7" t="s">
        <v>484</v>
      </c>
    </row>
    <row r="24" spans="1:10" ht="15">
      <c r="A24" s="1" t="s">
        <v>202</v>
      </c>
      <c r="B24" s="3" t="s">
        <v>245</v>
      </c>
      <c r="C24" s="4">
        <v>18.13</v>
      </c>
      <c r="D24" s="7">
        <v>2700</v>
      </c>
      <c r="E24" s="7" t="s">
        <v>474</v>
      </c>
      <c r="F24" s="7" t="s">
        <v>478</v>
      </c>
      <c r="G24" s="7" t="s">
        <v>491</v>
      </c>
      <c r="H24" s="7" t="s">
        <v>462</v>
      </c>
      <c r="I24" s="7" t="s">
        <v>469</v>
      </c>
      <c r="J24" s="7" t="s">
        <v>484</v>
      </c>
    </row>
    <row r="25" spans="1:10" ht="15">
      <c r="A25" s="1" t="s">
        <v>203</v>
      </c>
      <c r="B25" s="3" t="s">
        <v>245</v>
      </c>
      <c r="C25" s="4">
        <v>17.75</v>
      </c>
      <c r="D25" s="7">
        <v>2700</v>
      </c>
      <c r="E25" s="7" t="s">
        <v>474</v>
      </c>
      <c r="F25" s="7" t="s">
        <v>478</v>
      </c>
      <c r="G25" s="7" t="s">
        <v>491</v>
      </c>
      <c r="H25" s="7" t="s">
        <v>462</v>
      </c>
      <c r="I25" s="7" t="s">
        <v>469</v>
      </c>
      <c r="J25" s="7" t="s">
        <v>484</v>
      </c>
    </row>
    <row r="26" spans="1:10" ht="15">
      <c r="A26" s="1" t="s">
        <v>204</v>
      </c>
      <c r="B26" s="3" t="s">
        <v>180</v>
      </c>
      <c r="C26" s="4">
        <v>74.43</v>
      </c>
      <c r="D26" s="7">
        <v>2700</v>
      </c>
      <c r="E26" s="7" t="s">
        <v>475</v>
      </c>
      <c r="F26" s="7" t="s">
        <v>480</v>
      </c>
      <c r="G26" s="7" t="s">
        <v>493</v>
      </c>
      <c r="H26" s="7" t="s">
        <v>462</v>
      </c>
      <c r="I26" s="7" t="s">
        <v>469</v>
      </c>
      <c r="J26" s="7" t="s">
        <v>483</v>
      </c>
    </row>
    <row r="27" spans="1:10" ht="15">
      <c r="A27" s="1" t="s">
        <v>205</v>
      </c>
      <c r="B27" s="3" t="s">
        <v>248</v>
      </c>
      <c r="C27" s="4">
        <v>25.67</v>
      </c>
      <c r="D27" s="7">
        <v>2700</v>
      </c>
      <c r="E27" s="7" t="s">
        <v>474</v>
      </c>
      <c r="F27" s="7" t="s">
        <v>478</v>
      </c>
      <c r="G27" s="7" t="s">
        <v>491</v>
      </c>
      <c r="H27" s="7" t="s">
        <v>462</v>
      </c>
      <c r="I27" s="7" t="s">
        <v>469</v>
      </c>
      <c r="J27" s="7" t="s">
        <v>484</v>
      </c>
    </row>
    <row r="28" spans="1:10" ht="15">
      <c r="A28" s="1" t="s">
        <v>206</v>
      </c>
      <c r="B28" s="3" t="s">
        <v>248</v>
      </c>
      <c r="C28" s="4">
        <v>26.24</v>
      </c>
      <c r="D28" s="7">
        <v>2700</v>
      </c>
      <c r="E28" s="7" t="s">
        <v>474</v>
      </c>
      <c r="F28" s="7" t="s">
        <v>478</v>
      </c>
      <c r="G28" s="7" t="s">
        <v>491</v>
      </c>
      <c r="H28" s="7" t="s">
        <v>462</v>
      </c>
      <c r="I28" s="7" t="s">
        <v>469</v>
      </c>
      <c r="J28" s="7" t="s">
        <v>484</v>
      </c>
    </row>
    <row r="29" spans="1:10" ht="15">
      <c r="A29" s="1" t="s">
        <v>207</v>
      </c>
      <c r="B29" s="3" t="s">
        <v>245</v>
      </c>
      <c r="C29" s="4">
        <v>18.68</v>
      </c>
      <c r="D29" s="7">
        <v>2700</v>
      </c>
      <c r="E29" s="7" t="s">
        <v>474</v>
      </c>
      <c r="F29" s="7" t="s">
        <v>478</v>
      </c>
      <c r="G29" s="7" t="s">
        <v>491</v>
      </c>
      <c r="H29" s="7" t="s">
        <v>462</v>
      </c>
      <c r="I29" s="7" t="s">
        <v>469</v>
      </c>
      <c r="J29" s="7" t="s">
        <v>484</v>
      </c>
    </row>
    <row r="30" spans="1:10" ht="15">
      <c r="A30" s="1" t="s">
        <v>208</v>
      </c>
      <c r="B30" s="3" t="s">
        <v>245</v>
      </c>
      <c r="C30" s="4">
        <v>18.09</v>
      </c>
      <c r="D30" s="7">
        <v>2700</v>
      </c>
      <c r="E30" s="7" t="s">
        <v>474</v>
      </c>
      <c r="F30" s="7" t="s">
        <v>478</v>
      </c>
      <c r="G30" s="7" t="s">
        <v>491</v>
      </c>
      <c r="H30" s="7" t="s">
        <v>462</v>
      </c>
      <c r="I30" s="7" t="s">
        <v>469</v>
      </c>
      <c r="J30" s="7" t="s">
        <v>484</v>
      </c>
    </row>
    <row r="31" spans="1:10" ht="15">
      <c r="A31" s="1" t="s">
        <v>209</v>
      </c>
      <c r="B31" s="3" t="s">
        <v>245</v>
      </c>
      <c r="C31" s="4">
        <v>18.13</v>
      </c>
      <c r="D31" s="7">
        <v>2700</v>
      </c>
      <c r="E31" s="7" t="s">
        <v>474</v>
      </c>
      <c r="F31" s="7" t="s">
        <v>478</v>
      </c>
      <c r="G31" s="7" t="s">
        <v>491</v>
      </c>
      <c r="H31" s="7" t="s">
        <v>462</v>
      </c>
      <c r="I31" s="7" t="s">
        <v>469</v>
      </c>
      <c r="J31" s="7" t="s">
        <v>484</v>
      </c>
    </row>
    <row r="32" spans="1:10" ht="15">
      <c r="A32" s="1" t="s">
        <v>210</v>
      </c>
      <c r="B32" s="3" t="s">
        <v>245</v>
      </c>
      <c r="C32" s="4">
        <v>18.09</v>
      </c>
      <c r="D32" s="7">
        <v>2700</v>
      </c>
      <c r="E32" s="7" t="s">
        <v>474</v>
      </c>
      <c r="F32" s="7" t="s">
        <v>478</v>
      </c>
      <c r="G32" s="7" t="s">
        <v>491</v>
      </c>
      <c r="H32" s="7" t="s">
        <v>462</v>
      </c>
      <c r="I32" s="7" t="s">
        <v>469</v>
      </c>
      <c r="J32" s="7" t="s">
        <v>484</v>
      </c>
    </row>
    <row r="33" spans="1:10" ht="15">
      <c r="A33" s="1" t="s">
        <v>211</v>
      </c>
      <c r="B33" s="3" t="s">
        <v>245</v>
      </c>
      <c r="C33" s="4">
        <v>18.13</v>
      </c>
      <c r="D33" s="7">
        <v>2700</v>
      </c>
      <c r="E33" s="7" t="s">
        <v>474</v>
      </c>
      <c r="F33" s="7" t="s">
        <v>478</v>
      </c>
      <c r="G33" s="7" t="s">
        <v>491</v>
      </c>
      <c r="H33" s="7" t="s">
        <v>462</v>
      </c>
      <c r="I33" s="7" t="s">
        <v>469</v>
      </c>
      <c r="J33" s="7" t="s">
        <v>484</v>
      </c>
    </row>
    <row r="34" spans="1:10" ht="15">
      <c r="A34" s="1" t="s">
        <v>212</v>
      </c>
      <c r="B34" s="3" t="s">
        <v>245</v>
      </c>
      <c r="C34" s="4">
        <v>18.09</v>
      </c>
      <c r="D34" s="7">
        <v>2700</v>
      </c>
      <c r="E34" s="7" t="s">
        <v>474</v>
      </c>
      <c r="F34" s="7" t="s">
        <v>478</v>
      </c>
      <c r="G34" s="7" t="s">
        <v>491</v>
      </c>
      <c r="H34" s="7" t="s">
        <v>462</v>
      </c>
      <c r="I34" s="7" t="s">
        <v>469</v>
      </c>
      <c r="J34" s="7" t="s">
        <v>484</v>
      </c>
    </row>
    <row r="35" spans="1:10" ht="15">
      <c r="A35" s="1" t="s">
        <v>213</v>
      </c>
      <c r="B35" s="3" t="s">
        <v>245</v>
      </c>
      <c r="C35" s="4">
        <v>18.13</v>
      </c>
      <c r="D35" s="7">
        <v>2700</v>
      </c>
      <c r="E35" s="7" t="s">
        <v>474</v>
      </c>
      <c r="F35" s="7" t="s">
        <v>478</v>
      </c>
      <c r="G35" s="7" t="s">
        <v>491</v>
      </c>
      <c r="H35" s="7" t="s">
        <v>462</v>
      </c>
      <c r="I35" s="7" t="s">
        <v>469</v>
      </c>
      <c r="J35" s="7" t="s">
        <v>484</v>
      </c>
    </row>
    <row r="36" spans="1:10" ht="15">
      <c r="A36" s="1" t="s">
        <v>214</v>
      </c>
      <c r="B36" s="3" t="s">
        <v>245</v>
      </c>
      <c r="C36" s="4">
        <v>18.13</v>
      </c>
      <c r="D36" s="7">
        <v>2700</v>
      </c>
      <c r="E36" s="7" t="s">
        <v>474</v>
      </c>
      <c r="F36" s="7" t="s">
        <v>478</v>
      </c>
      <c r="G36" s="7" t="s">
        <v>491</v>
      </c>
      <c r="H36" s="7" t="s">
        <v>462</v>
      </c>
      <c r="I36" s="7" t="s">
        <v>469</v>
      </c>
      <c r="J36" s="7" t="s">
        <v>484</v>
      </c>
    </row>
    <row r="37" spans="1:10" ht="15">
      <c r="A37" s="1" t="s">
        <v>215</v>
      </c>
      <c r="B37" s="3" t="s">
        <v>245</v>
      </c>
      <c r="C37" s="4">
        <v>18.13</v>
      </c>
      <c r="D37" s="7">
        <v>2700</v>
      </c>
      <c r="E37" s="7" t="s">
        <v>474</v>
      </c>
      <c r="F37" s="7" t="s">
        <v>478</v>
      </c>
      <c r="G37" s="7" t="s">
        <v>491</v>
      </c>
      <c r="H37" s="7" t="s">
        <v>462</v>
      </c>
      <c r="I37" s="7" t="s">
        <v>469</v>
      </c>
      <c r="J37" s="7" t="s">
        <v>484</v>
      </c>
    </row>
    <row r="38" spans="1:10" ht="15">
      <c r="A38" s="1" t="s">
        <v>216</v>
      </c>
      <c r="B38" s="3" t="s">
        <v>245</v>
      </c>
      <c r="C38" s="4">
        <v>18.09</v>
      </c>
      <c r="D38" s="7">
        <v>2700</v>
      </c>
      <c r="E38" s="7" t="s">
        <v>474</v>
      </c>
      <c r="F38" s="7" t="s">
        <v>478</v>
      </c>
      <c r="G38" s="7" t="s">
        <v>491</v>
      </c>
      <c r="H38" s="7" t="s">
        <v>462</v>
      </c>
      <c r="I38" s="7" t="s">
        <v>469</v>
      </c>
      <c r="J38" s="7" t="s">
        <v>484</v>
      </c>
    </row>
    <row r="39" spans="1:10" ht="15">
      <c r="A39" s="1" t="s">
        <v>217</v>
      </c>
      <c r="B39" s="3" t="s">
        <v>245</v>
      </c>
      <c r="C39" s="4">
        <v>18.13</v>
      </c>
      <c r="D39" s="7">
        <v>2700</v>
      </c>
      <c r="E39" s="7" t="s">
        <v>474</v>
      </c>
      <c r="F39" s="7" t="s">
        <v>478</v>
      </c>
      <c r="G39" s="7" t="s">
        <v>491</v>
      </c>
      <c r="H39" s="7" t="s">
        <v>462</v>
      </c>
      <c r="I39" s="7" t="s">
        <v>469</v>
      </c>
      <c r="J39" s="7" t="s">
        <v>484</v>
      </c>
    </row>
    <row r="40" spans="1:10" ht="15">
      <c r="A40" s="1" t="s">
        <v>218</v>
      </c>
      <c r="B40" s="5" t="s">
        <v>247</v>
      </c>
      <c r="C40" s="4">
        <v>18.66</v>
      </c>
      <c r="D40" s="7">
        <v>2700</v>
      </c>
      <c r="E40" s="7" t="s">
        <v>474</v>
      </c>
      <c r="F40" s="7" t="s">
        <v>478</v>
      </c>
      <c r="G40" s="7" t="s">
        <v>491</v>
      </c>
      <c r="H40" s="7" t="s">
        <v>462</v>
      </c>
      <c r="I40" s="7" t="s">
        <v>469</v>
      </c>
      <c r="J40" s="7" t="s">
        <v>484</v>
      </c>
    </row>
    <row r="41" spans="1:10" ht="15">
      <c r="A41" s="1" t="s">
        <v>219</v>
      </c>
      <c r="B41" s="5" t="s">
        <v>246</v>
      </c>
      <c r="C41" s="4">
        <v>35.81</v>
      </c>
      <c r="D41" s="7">
        <v>2700</v>
      </c>
      <c r="E41" s="7" t="s">
        <v>474</v>
      </c>
      <c r="F41" s="7" t="s">
        <v>478</v>
      </c>
      <c r="G41" s="7" t="s">
        <v>491</v>
      </c>
      <c r="H41" s="7" t="s">
        <v>462</v>
      </c>
      <c r="I41" s="7" t="s">
        <v>469</v>
      </c>
      <c r="J41" s="7" t="s">
        <v>484</v>
      </c>
    </row>
    <row r="42" spans="1:10" ht="15">
      <c r="A42" s="1" t="s">
        <v>220</v>
      </c>
      <c r="B42" s="5" t="s">
        <v>38</v>
      </c>
      <c r="C42" s="4">
        <v>128.45</v>
      </c>
      <c r="D42" s="7">
        <v>2700</v>
      </c>
      <c r="E42" s="7" t="s">
        <v>442</v>
      </c>
      <c r="F42" s="7" t="s">
        <v>476</v>
      </c>
      <c r="G42" s="7" t="s">
        <v>492</v>
      </c>
      <c r="H42" s="7" t="s">
        <v>462</v>
      </c>
      <c r="I42" s="7" t="s">
        <v>459</v>
      </c>
      <c r="J42" s="7" t="s">
        <v>472</v>
      </c>
    </row>
    <row r="43" spans="1:10" ht="15">
      <c r="A43" s="1" t="s">
        <v>221</v>
      </c>
      <c r="B43" s="5" t="s">
        <v>245</v>
      </c>
      <c r="C43" s="4">
        <v>21.93</v>
      </c>
      <c r="D43" s="7">
        <v>2700</v>
      </c>
      <c r="E43" s="7" t="s">
        <v>474</v>
      </c>
      <c r="F43" s="7" t="s">
        <v>478</v>
      </c>
      <c r="G43" s="7" t="s">
        <v>491</v>
      </c>
      <c r="H43" s="7" t="s">
        <v>462</v>
      </c>
      <c r="I43" s="7" t="s">
        <v>469</v>
      </c>
      <c r="J43" s="7" t="s">
        <v>484</v>
      </c>
    </row>
    <row r="44" spans="1:10" ht="15">
      <c r="A44" s="1" t="s">
        <v>222</v>
      </c>
      <c r="B44" s="5" t="s">
        <v>245</v>
      </c>
      <c r="C44" s="4">
        <v>22.25</v>
      </c>
      <c r="D44" s="7">
        <v>2700</v>
      </c>
      <c r="E44" s="7" t="s">
        <v>474</v>
      </c>
      <c r="F44" s="7" t="s">
        <v>478</v>
      </c>
      <c r="G44" s="7" t="s">
        <v>491</v>
      </c>
      <c r="H44" s="7" t="s">
        <v>462</v>
      </c>
      <c r="I44" s="7" t="s">
        <v>469</v>
      </c>
      <c r="J44" s="7" t="s">
        <v>484</v>
      </c>
    </row>
    <row r="45" spans="1:10" ht="15">
      <c r="A45" s="1" t="s">
        <v>223</v>
      </c>
      <c r="B45" s="5" t="s">
        <v>245</v>
      </c>
      <c r="C45" s="4">
        <v>22.21</v>
      </c>
      <c r="D45" s="7">
        <v>2700</v>
      </c>
      <c r="E45" s="7" t="s">
        <v>474</v>
      </c>
      <c r="F45" s="7" t="s">
        <v>478</v>
      </c>
      <c r="G45" s="7" t="s">
        <v>491</v>
      </c>
      <c r="H45" s="7" t="s">
        <v>462</v>
      </c>
      <c r="I45" s="7" t="s">
        <v>469</v>
      </c>
      <c r="J45" s="7" t="s">
        <v>484</v>
      </c>
    </row>
    <row r="46" spans="1:10" ht="15">
      <c r="A46" s="1" t="s">
        <v>224</v>
      </c>
      <c r="B46" s="5" t="s">
        <v>245</v>
      </c>
      <c r="C46" s="4">
        <v>22.25</v>
      </c>
      <c r="D46" s="7">
        <v>2700</v>
      </c>
      <c r="E46" s="7" t="s">
        <v>474</v>
      </c>
      <c r="F46" s="7" t="s">
        <v>478</v>
      </c>
      <c r="G46" s="7" t="s">
        <v>491</v>
      </c>
      <c r="H46" s="7" t="s">
        <v>462</v>
      </c>
      <c r="I46" s="7" t="s">
        <v>469</v>
      </c>
      <c r="J46" s="7" t="s">
        <v>484</v>
      </c>
    </row>
    <row r="47" spans="1:10" ht="15">
      <c r="A47" s="1" t="s">
        <v>225</v>
      </c>
      <c r="B47" s="5" t="s">
        <v>245</v>
      </c>
      <c r="C47" s="4">
        <v>19.71</v>
      </c>
      <c r="D47" s="7">
        <v>2700</v>
      </c>
      <c r="E47" s="7" t="s">
        <v>474</v>
      </c>
      <c r="F47" s="7" t="s">
        <v>478</v>
      </c>
      <c r="G47" s="7" t="s">
        <v>491</v>
      </c>
      <c r="H47" s="7" t="s">
        <v>462</v>
      </c>
      <c r="I47" s="7" t="s">
        <v>469</v>
      </c>
      <c r="J47" s="7" t="s">
        <v>484</v>
      </c>
    </row>
    <row r="48" spans="1:10" ht="15">
      <c r="A48" s="1" t="s">
        <v>226</v>
      </c>
      <c r="B48" s="5" t="s">
        <v>245</v>
      </c>
      <c r="C48" s="4">
        <v>19.72</v>
      </c>
      <c r="D48" s="7">
        <v>2700</v>
      </c>
      <c r="E48" s="7" t="s">
        <v>474</v>
      </c>
      <c r="F48" s="7" t="s">
        <v>478</v>
      </c>
      <c r="G48" s="7" t="s">
        <v>491</v>
      </c>
      <c r="H48" s="7" t="s">
        <v>462</v>
      </c>
      <c r="I48" s="7" t="s">
        <v>469</v>
      </c>
      <c r="J48" s="7" t="s">
        <v>484</v>
      </c>
    </row>
    <row r="49" spans="1:10" ht="15">
      <c r="A49" s="1" t="s">
        <v>227</v>
      </c>
      <c r="B49" s="5" t="s">
        <v>176</v>
      </c>
      <c r="C49" s="4">
        <v>12.55</v>
      </c>
      <c r="D49" s="7">
        <v>2700</v>
      </c>
      <c r="E49" s="7" t="s">
        <v>450</v>
      </c>
      <c r="F49" s="7" t="s">
        <v>479</v>
      </c>
      <c r="G49" s="7" t="s">
        <v>494</v>
      </c>
      <c r="H49" s="7" t="s">
        <v>462</v>
      </c>
      <c r="I49" s="7" t="s">
        <v>467</v>
      </c>
      <c r="J49" s="7" t="s">
        <v>470</v>
      </c>
    </row>
    <row r="50" spans="1:10" ht="15">
      <c r="A50" s="1" t="s">
        <v>228</v>
      </c>
      <c r="B50" s="3" t="s">
        <v>98</v>
      </c>
      <c r="C50" s="4">
        <v>1.35</v>
      </c>
      <c r="D50" s="7">
        <v>2700</v>
      </c>
      <c r="E50" s="7" t="s">
        <v>442</v>
      </c>
      <c r="F50" s="7" t="s">
        <v>476</v>
      </c>
      <c r="G50" s="7" t="s">
        <v>488</v>
      </c>
      <c r="H50" s="7" t="s">
        <v>461</v>
      </c>
      <c r="I50" s="7" t="s">
        <v>467</v>
      </c>
      <c r="J50" s="7" t="s">
        <v>181</v>
      </c>
    </row>
    <row r="51" spans="1:10" ht="15">
      <c r="A51" s="1" t="s">
        <v>229</v>
      </c>
      <c r="B51" s="3" t="s">
        <v>94</v>
      </c>
      <c r="C51" s="4">
        <v>1.35</v>
      </c>
      <c r="D51" s="7">
        <v>2700</v>
      </c>
      <c r="E51" s="7" t="s">
        <v>442</v>
      </c>
      <c r="F51" s="7" t="s">
        <v>476</v>
      </c>
      <c r="G51" s="7" t="s">
        <v>488</v>
      </c>
      <c r="H51" s="7" t="s">
        <v>461</v>
      </c>
      <c r="I51" s="7" t="s">
        <v>467</v>
      </c>
      <c r="J51" s="7" t="s">
        <v>181</v>
      </c>
    </row>
    <row r="52" spans="1:10" ht="15">
      <c r="A52" s="1" t="s">
        <v>230</v>
      </c>
      <c r="B52" s="3" t="s">
        <v>103</v>
      </c>
      <c r="C52" s="4">
        <v>1.35</v>
      </c>
      <c r="D52" s="7">
        <v>2700</v>
      </c>
      <c r="E52" s="7" t="s">
        <v>442</v>
      </c>
      <c r="F52" s="7" t="s">
        <v>476</v>
      </c>
      <c r="G52" s="7" t="s">
        <v>488</v>
      </c>
      <c r="H52" s="7" t="s">
        <v>461</v>
      </c>
      <c r="I52" s="7" t="s">
        <v>467</v>
      </c>
      <c r="J52" s="7" t="s">
        <v>181</v>
      </c>
    </row>
    <row r="53" spans="1:10" ht="15">
      <c r="A53" s="1" t="s">
        <v>231</v>
      </c>
      <c r="B53" s="3" t="s">
        <v>100</v>
      </c>
      <c r="C53" s="4">
        <v>1.35</v>
      </c>
      <c r="D53" s="7">
        <v>2700</v>
      </c>
      <c r="E53" s="7" t="s">
        <v>442</v>
      </c>
      <c r="F53" s="7" t="s">
        <v>476</v>
      </c>
      <c r="G53" s="7" t="s">
        <v>488</v>
      </c>
      <c r="H53" s="7" t="s">
        <v>461</v>
      </c>
      <c r="I53" s="7" t="s">
        <v>467</v>
      </c>
      <c r="J53" s="7" t="s">
        <v>181</v>
      </c>
    </row>
    <row r="54" spans="1:10" ht="15">
      <c r="A54" s="1" t="s">
        <v>230</v>
      </c>
      <c r="B54" s="3" t="s">
        <v>100</v>
      </c>
      <c r="C54" s="4">
        <v>1.35</v>
      </c>
      <c r="D54" s="7">
        <v>2700</v>
      </c>
      <c r="E54" s="7" t="s">
        <v>442</v>
      </c>
      <c r="F54" s="7" t="s">
        <v>476</v>
      </c>
      <c r="G54" s="7" t="s">
        <v>488</v>
      </c>
      <c r="H54" s="7" t="s">
        <v>461</v>
      </c>
      <c r="I54" s="7" t="s">
        <v>467</v>
      </c>
      <c r="J54" s="7" t="s">
        <v>181</v>
      </c>
    </row>
    <row r="55" spans="1:10" ht="15">
      <c r="A55" s="1" t="s">
        <v>232</v>
      </c>
      <c r="B55" s="5" t="s">
        <v>36</v>
      </c>
      <c r="C55" s="4">
        <v>24.84</v>
      </c>
      <c r="D55" s="7" t="s">
        <v>181</v>
      </c>
      <c r="E55" s="7" t="s">
        <v>442</v>
      </c>
      <c r="F55" s="7" t="s">
        <v>476</v>
      </c>
      <c r="G55" s="7" t="s">
        <v>487</v>
      </c>
      <c r="H55" s="7" t="s">
        <v>462</v>
      </c>
      <c r="I55" s="7" t="s">
        <v>462</v>
      </c>
      <c r="J55" s="7" t="s">
        <v>472</v>
      </c>
    </row>
    <row r="56" spans="1:10" ht="15">
      <c r="A56" s="1" t="s">
        <v>233</v>
      </c>
      <c r="B56" s="5" t="s">
        <v>245</v>
      </c>
      <c r="C56" s="4">
        <v>19.07</v>
      </c>
      <c r="D56" s="7">
        <v>2700</v>
      </c>
      <c r="E56" s="7" t="s">
        <v>474</v>
      </c>
      <c r="F56" s="7" t="s">
        <v>477</v>
      </c>
      <c r="G56" s="7" t="s">
        <v>491</v>
      </c>
      <c r="H56" s="7" t="s">
        <v>462</v>
      </c>
      <c r="I56" s="7" t="s">
        <v>496</v>
      </c>
      <c r="J56" s="7" t="s">
        <v>484</v>
      </c>
    </row>
    <row r="57" spans="1:10" ht="15">
      <c r="A57" s="1" t="s">
        <v>234</v>
      </c>
      <c r="B57" s="5" t="s">
        <v>245</v>
      </c>
      <c r="C57" s="4">
        <v>19.64</v>
      </c>
      <c r="D57" s="7">
        <v>2700</v>
      </c>
      <c r="E57" s="7" t="s">
        <v>474</v>
      </c>
      <c r="F57" s="7" t="s">
        <v>478</v>
      </c>
      <c r="G57" s="7" t="s">
        <v>491</v>
      </c>
      <c r="H57" s="7" t="s">
        <v>462</v>
      </c>
      <c r="I57" s="7" t="s">
        <v>496</v>
      </c>
      <c r="J57" s="7" t="s">
        <v>484</v>
      </c>
    </row>
    <row r="58" spans="1:10" ht="15">
      <c r="A58" s="1" t="s">
        <v>235</v>
      </c>
      <c r="B58" s="5" t="s">
        <v>245</v>
      </c>
      <c r="C58" s="4">
        <v>22.25</v>
      </c>
      <c r="D58" s="7">
        <v>2700</v>
      </c>
      <c r="E58" s="7" t="s">
        <v>474</v>
      </c>
      <c r="F58" s="7" t="s">
        <v>478</v>
      </c>
      <c r="G58" s="7" t="s">
        <v>491</v>
      </c>
      <c r="H58" s="7" t="s">
        <v>462</v>
      </c>
      <c r="I58" s="7" t="s">
        <v>496</v>
      </c>
      <c r="J58" s="7" t="s">
        <v>484</v>
      </c>
    </row>
    <row r="59" spans="1:10" ht="15">
      <c r="A59" s="1" t="s">
        <v>236</v>
      </c>
      <c r="B59" s="5" t="s">
        <v>245</v>
      </c>
      <c r="C59" s="4">
        <v>32.43</v>
      </c>
      <c r="D59" s="7">
        <v>2700</v>
      </c>
      <c r="E59" s="7" t="s">
        <v>474</v>
      </c>
      <c r="F59" s="7" t="s">
        <v>478</v>
      </c>
      <c r="G59" s="7" t="s">
        <v>491</v>
      </c>
      <c r="H59" s="7" t="s">
        <v>462</v>
      </c>
      <c r="I59" s="7" t="s">
        <v>496</v>
      </c>
      <c r="J59" s="7" t="s">
        <v>484</v>
      </c>
    </row>
    <row r="60" spans="1:10" ht="15">
      <c r="A60" s="1" t="s">
        <v>237</v>
      </c>
      <c r="B60" s="5" t="s">
        <v>122</v>
      </c>
      <c r="C60" s="4">
        <v>7</v>
      </c>
      <c r="D60" s="7">
        <v>2700</v>
      </c>
      <c r="E60" s="7" t="s">
        <v>450</v>
      </c>
      <c r="F60" s="7" t="s">
        <v>479</v>
      </c>
      <c r="G60" s="7" t="s">
        <v>490</v>
      </c>
      <c r="H60" s="7" t="s">
        <v>462</v>
      </c>
      <c r="I60" s="7" t="s">
        <v>462</v>
      </c>
      <c r="J60" s="7" t="s">
        <v>470</v>
      </c>
    </row>
    <row r="61" spans="1:10" ht="15">
      <c r="A61" s="1" t="s">
        <v>238</v>
      </c>
      <c r="B61" s="5" t="s">
        <v>180</v>
      </c>
      <c r="C61" s="4">
        <v>45.57</v>
      </c>
      <c r="D61" s="7">
        <v>2700</v>
      </c>
      <c r="E61" s="7" t="s">
        <v>450</v>
      </c>
      <c r="F61" s="7" t="s">
        <v>479</v>
      </c>
      <c r="G61" s="7" t="s">
        <v>490</v>
      </c>
      <c r="H61" s="7" t="s">
        <v>462</v>
      </c>
      <c r="I61" s="7" t="s">
        <v>469</v>
      </c>
      <c r="J61" s="7" t="s">
        <v>470</v>
      </c>
    </row>
    <row r="62" spans="1:10" ht="15">
      <c r="A62" s="1" t="s">
        <v>239</v>
      </c>
      <c r="B62" s="5" t="s">
        <v>177</v>
      </c>
      <c r="C62" s="4" t="s">
        <v>181</v>
      </c>
      <c r="D62" s="7" t="s">
        <v>181</v>
      </c>
      <c r="E62" s="7" t="s">
        <v>181</v>
      </c>
      <c r="F62" s="7" t="s">
        <v>181</v>
      </c>
      <c r="G62" s="7" t="s">
        <v>181</v>
      </c>
      <c r="H62" s="7" t="s">
        <v>181</v>
      </c>
      <c r="I62" s="7" t="s">
        <v>181</v>
      </c>
      <c r="J62" s="7" t="s">
        <v>181</v>
      </c>
    </row>
    <row r="63" spans="1:10" ht="15">
      <c r="A63" s="1" t="s">
        <v>240</v>
      </c>
      <c r="B63" s="5" t="s">
        <v>177</v>
      </c>
      <c r="C63" s="4" t="s">
        <v>181</v>
      </c>
      <c r="D63" s="7" t="s">
        <v>181</v>
      </c>
      <c r="E63" s="7" t="s">
        <v>181</v>
      </c>
      <c r="F63" s="7" t="s">
        <v>181</v>
      </c>
      <c r="G63" s="7" t="s">
        <v>181</v>
      </c>
      <c r="H63" s="7" t="s">
        <v>181</v>
      </c>
      <c r="I63" s="7" t="s">
        <v>181</v>
      </c>
      <c r="J63" s="7" t="s">
        <v>181</v>
      </c>
    </row>
    <row r="64" spans="1:10" ht="15">
      <c r="A64" s="1" t="s">
        <v>241</v>
      </c>
      <c r="B64" s="5" t="s">
        <v>180</v>
      </c>
      <c r="C64" s="4">
        <v>36.45</v>
      </c>
      <c r="D64" s="7">
        <v>2700</v>
      </c>
      <c r="E64" s="7" t="s">
        <v>450</v>
      </c>
      <c r="F64" s="7" t="s">
        <v>479</v>
      </c>
      <c r="G64" s="7" t="s">
        <v>490</v>
      </c>
      <c r="H64" s="7" t="s">
        <v>462</v>
      </c>
      <c r="I64" s="7" t="s">
        <v>469</v>
      </c>
      <c r="J64" s="7" t="s">
        <v>470</v>
      </c>
    </row>
    <row r="65" spans="1:10" ht="15">
      <c r="A65" s="1" t="s">
        <v>242</v>
      </c>
      <c r="B65" s="5" t="s">
        <v>38</v>
      </c>
      <c r="C65" s="4">
        <v>32.64</v>
      </c>
      <c r="D65" s="7">
        <v>2700</v>
      </c>
      <c r="E65" s="7" t="s">
        <v>442</v>
      </c>
      <c r="F65" s="7" t="s">
        <v>476</v>
      </c>
      <c r="G65" s="7" t="s">
        <v>492</v>
      </c>
      <c r="H65" s="7" t="s">
        <v>462</v>
      </c>
      <c r="I65" s="7" t="s">
        <v>459</v>
      </c>
      <c r="J65" s="7" t="s">
        <v>472</v>
      </c>
    </row>
    <row r="66" spans="1:10" ht="15">
      <c r="A66" s="1"/>
      <c r="B66" s="5"/>
      <c r="C66" s="4"/>
      <c r="D66" s="7"/>
      <c r="E66" s="7"/>
      <c r="F66" s="7"/>
      <c r="G66" s="7"/>
      <c r="H66" s="7"/>
      <c r="I66" s="7"/>
      <c r="J66" s="7"/>
    </row>
    <row r="67" spans="1:10" ht="15">
      <c r="A67" s="1"/>
      <c r="B67" s="11" t="s">
        <v>505</v>
      </c>
      <c r="C67" s="12">
        <f>SUM(C5:C66)</f>
        <v>1364.0399999999995</v>
      </c>
      <c r="D67" s="7"/>
      <c r="E67" s="7"/>
      <c r="F67" s="7"/>
      <c r="G67" s="7"/>
      <c r="H67" s="7"/>
      <c r="I67" s="7"/>
      <c r="J67" s="7"/>
    </row>
    <row r="68" spans="1:3" ht="15">
      <c r="A68" s="1"/>
      <c r="B68" s="5"/>
      <c r="C68" s="4"/>
    </row>
    <row r="69" spans="1:3" ht="15">
      <c r="A69" s="1" t="s">
        <v>123</v>
      </c>
      <c r="B69" s="5" t="s">
        <v>133</v>
      </c>
      <c r="C69" s="4">
        <v>4.35</v>
      </c>
    </row>
    <row r="70" spans="1:3" ht="15">
      <c r="A70" s="1" t="s">
        <v>124</v>
      </c>
      <c r="B70" s="5" t="s">
        <v>133</v>
      </c>
      <c r="C70" s="4">
        <v>4.42</v>
      </c>
    </row>
    <row r="71" spans="1:3" ht="15">
      <c r="A71" s="1" t="s">
        <v>125</v>
      </c>
      <c r="B71" s="5" t="s">
        <v>133</v>
      </c>
      <c r="C71" s="4">
        <v>4.48</v>
      </c>
    </row>
    <row r="72" spans="1:3" ht="15">
      <c r="A72" s="1" t="s">
        <v>126</v>
      </c>
      <c r="B72" s="5" t="s">
        <v>133</v>
      </c>
      <c r="C72" s="4">
        <v>0.4</v>
      </c>
    </row>
    <row r="73" spans="1:3" ht="15">
      <c r="A73" s="1" t="s">
        <v>127</v>
      </c>
      <c r="B73" s="5" t="s">
        <v>133</v>
      </c>
      <c r="C73" s="4">
        <v>0.44</v>
      </c>
    </row>
    <row r="74" spans="1:3" ht="15">
      <c r="A74" s="1" t="s">
        <v>128</v>
      </c>
      <c r="B74" s="5" t="s">
        <v>133</v>
      </c>
      <c r="C74" s="4">
        <v>2.81</v>
      </c>
    </row>
    <row r="75" spans="1:3" ht="15">
      <c r="A75" s="1" t="s">
        <v>129</v>
      </c>
      <c r="B75" s="5" t="s">
        <v>133</v>
      </c>
      <c r="C75" s="4">
        <v>1.32</v>
      </c>
    </row>
    <row r="76" spans="1:3" ht="15">
      <c r="A76" s="1" t="s">
        <v>130</v>
      </c>
      <c r="B76" s="5" t="s">
        <v>133</v>
      </c>
      <c r="C76" s="4">
        <v>0.59</v>
      </c>
    </row>
    <row r="77" spans="1:3" ht="15">
      <c r="A77" s="1" t="s">
        <v>131</v>
      </c>
      <c r="B77" s="5" t="s">
        <v>133</v>
      </c>
      <c r="C77" s="4">
        <v>0.61</v>
      </c>
    </row>
    <row r="78" spans="1:3" ht="15">
      <c r="A78" s="1" t="s">
        <v>132</v>
      </c>
      <c r="B78" s="5" t="s">
        <v>133</v>
      </c>
      <c r="C78" s="4">
        <v>0.29</v>
      </c>
    </row>
    <row r="79" spans="1:2" ht="15">
      <c r="A79" s="1"/>
      <c r="B79" s="5"/>
    </row>
    <row r="80" spans="1:2" ht="15">
      <c r="A80" s="1"/>
      <c r="B80" s="5"/>
    </row>
  </sheetData>
  <mergeCells count="2">
    <mergeCell ref="A2:J2"/>
    <mergeCell ref="A3:J3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I77"/>
  <sheetViews>
    <sheetView zoomScale="85" zoomScaleNormal="85" workbookViewId="0" topLeftCell="A1">
      <selection activeCell="C64" sqref="C64"/>
    </sheetView>
  </sheetViews>
  <sheetFormatPr defaultColWidth="9.140625" defaultRowHeight="15"/>
  <cols>
    <col min="1" max="1" width="12.28125" style="0" customWidth="1"/>
    <col min="2" max="2" width="27.7109375" style="0" bestFit="1" customWidth="1"/>
    <col min="3" max="3" width="11.421875" style="0" bestFit="1" customWidth="1"/>
    <col min="4" max="4" width="11.57421875" style="0" bestFit="1" customWidth="1"/>
    <col min="5" max="5" width="17.7109375" style="0" bestFit="1" customWidth="1"/>
    <col min="6" max="6" width="8.140625" style="0" bestFit="1" customWidth="1"/>
    <col min="7" max="7" width="23.8515625" style="0" bestFit="1" customWidth="1"/>
    <col min="8" max="8" width="14.421875" style="0" bestFit="1" customWidth="1"/>
    <col min="9" max="9" width="9.57421875" style="0" customWidth="1"/>
  </cols>
  <sheetData>
    <row r="2" spans="1:9" ht="15">
      <c r="A2" s="362" t="s">
        <v>56</v>
      </c>
      <c r="B2" s="362"/>
      <c r="C2" s="362"/>
      <c r="D2" s="362"/>
      <c r="E2" s="362"/>
      <c r="F2" s="362"/>
      <c r="G2" s="362"/>
      <c r="H2" s="362"/>
      <c r="I2" s="362"/>
    </row>
    <row r="3" spans="1:9" ht="17.25">
      <c r="A3" s="357" t="s">
        <v>249</v>
      </c>
      <c r="B3" s="358"/>
      <c r="C3" s="358"/>
      <c r="D3" s="358"/>
      <c r="E3" s="358"/>
      <c r="F3" s="358"/>
      <c r="G3" s="358"/>
      <c r="H3" s="358"/>
      <c r="I3" s="358"/>
    </row>
    <row r="4" spans="1:9" ht="45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2" t="s">
        <v>434</v>
      </c>
      <c r="H4" s="2" t="s">
        <v>435</v>
      </c>
      <c r="I4" s="2" t="s">
        <v>436</v>
      </c>
    </row>
    <row r="5" spans="1:9" ht="30">
      <c r="A5" s="1" t="s">
        <v>250</v>
      </c>
      <c r="B5" s="3" t="s">
        <v>93</v>
      </c>
      <c r="C5" s="4">
        <v>116.67</v>
      </c>
      <c r="D5" s="7">
        <v>2700</v>
      </c>
      <c r="E5" s="7" t="s">
        <v>442</v>
      </c>
      <c r="F5" s="7" t="s">
        <v>476</v>
      </c>
      <c r="G5" s="8" t="s">
        <v>499</v>
      </c>
      <c r="H5" s="7" t="s">
        <v>459</v>
      </c>
      <c r="I5" s="7" t="s">
        <v>472</v>
      </c>
    </row>
    <row r="6" spans="1:9" ht="15">
      <c r="A6" s="1" t="s">
        <v>251</v>
      </c>
      <c r="B6" s="3" t="s">
        <v>36</v>
      </c>
      <c r="C6" s="4">
        <v>36.74</v>
      </c>
      <c r="D6" s="7" t="s">
        <v>181</v>
      </c>
      <c r="E6" s="7" t="s">
        <v>442</v>
      </c>
      <c r="F6" s="7" t="s">
        <v>477</v>
      </c>
      <c r="G6" s="7" t="s">
        <v>462</v>
      </c>
      <c r="H6" s="7" t="s">
        <v>462</v>
      </c>
      <c r="I6" s="7" t="s">
        <v>472</v>
      </c>
    </row>
    <row r="7" spans="1:9" ht="15">
      <c r="A7" s="1" t="s">
        <v>252</v>
      </c>
      <c r="B7" s="3" t="s">
        <v>97</v>
      </c>
      <c r="C7" s="4">
        <v>4.47</v>
      </c>
      <c r="D7" s="7">
        <v>2700</v>
      </c>
      <c r="E7" s="7" t="s">
        <v>442</v>
      </c>
      <c r="F7" s="7" t="s">
        <v>476</v>
      </c>
      <c r="G7" s="7" t="s">
        <v>461</v>
      </c>
      <c r="H7" s="7" t="s">
        <v>467</v>
      </c>
      <c r="I7" s="7" t="s">
        <v>181</v>
      </c>
    </row>
    <row r="8" spans="1:9" ht="15">
      <c r="A8" s="1" t="s">
        <v>253</v>
      </c>
      <c r="B8" s="3" t="s">
        <v>177</v>
      </c>
      <c r="C8" s="4" t="s">
        <v>181</v>
      </c>
      <c r="D8" s="7" t="s">
        <v>181</v>
      </c>
      <c r="E8" s="7" t="s">
        <v>181</v>
      </c>
      <c r="F8" s="7" t="s">
        <v>181</v>
      </c>
      <c r="G8" s="7" t="s">
        <v>181</v>
      </c>
      <c r="H8" s="7" t="s">
        <v>181</v>
      </c>
      <c r="I8" s="7" t="s">
        <v>181</v>
      </c>
    </row>
    <row r="9" spans="1:9" ht="15">
      <c r="A9" s="1" t="s">
        <v>254</v>
      </c>
      <c r="B9" s="3" t="s">
        <v>98</v>
      </c>
      <c r="C9" s="4">
        <v>6.4</v>
      </c>
      <c r="D9" s="7">
        <v>2700</v>
      </c>
      <c r="E9" s="7" t="s">
        <v>442</v>
      </c>
      <c r="F9" s="7" t="s">
        <v>476</v>
      </c>
      <c r="G9" s="7" t="s">
        <v>461</v>
      </c>
      <c r="H9" s="7" t="s">
        <v>467</v>
      </c>
      <c r="I9" s="7" t="s">
        <v>181</v>
      </c>
    </row>
    <row r="10" spans="1:9" ht="15">
      <c r="A10" s="1" t="s">
        <v>255</v>
      </c>
      <c r="B10" s="3" t="s">
        <v>95</v>
      </c>
      <c r="C10" s="4">
        <v>2.23</v>
      </c>
      <c r="D10" s="7">
        <v>2700</v>
      </c>
      <c r="E10" s="7" t="s">
        <v>442</v>
      </c>
      <c r="F10" s="7" t="s">
        <v>476</v>
      </c>
      <c r="G10" s="7" t="s">
        <v>461</v>
      </c>
      <c r="H10" s="7" t="s">
        <v>467</v>
      </c>
      <c r="I10" s="7" t="s">
        <v>181</v>
      </c>
    </row>
    <row r="11" spans="1:9" ht="15">
      <c r="A11" s="1" t="s">
        <v>256</v>
      </c>
      <c r="B11" s="3" t="s">
        <v>94</v>
      </c>
      <c r="C11" s="4">
        <v>11.03</v>
      </c>
      <c r="D11" s="7">
        <v>2700</v>
      </c>
      <c r="E11" s="7" t="s">
        <v>442</v>
      </c>
      <c r="F11" s="7" t="s">
        <v>476</v>
      </c>
      <c r="G11" s="7" t="s">
        <v>461</v>
      </c>
      <c r="H11" s="7" t="s">
        <v>467</v>
      </c>
      <c r="I11" s="7" t="s">
        <v>181</v>
      </c>
    </row>
    <row r="12" spans="1:9" ht="15">
      <c r="A12" s="1" t="s">
        <v>257</v>
      </c>
      <c r="B12" s="3" t="s">
        <v>97</v>
      </c>
      <c r="C12" s="4">
        <v>4.42</v>
      </c>
      <c r="D12" s="7">
        <v>2700</v>
      </c>
      <c r="E12" s="7" t="s">
        <v>442</v>
      </c>
      <c r="F12" s="7" t="s">
        <v>476</v>
      </c>
      <c r="G12" s="7" t="s">
        <v>461</v>
      </c>
      <c r="H12" s="7" t="s">
        <v>467</v>
      </c>
      <c r="I12" s="7" t="s">
        <v>181</v>
      </c>
    </row>
    <row r="13" spans="1:9" ht="15">
      <c r="A13" s="1" t="s">
        <v>258</v>
      </c>
      <c r="B13" s="3" t="s">
        <v>102</v>
      </c>
      <c r="C13" s="4">
        <v>2</v>
      </c>
      <c r="D13" s="7">
        <v>2700</v>
      </c>
      <c r="E13" s="7" t="s">
        <v>442</v>
      </c>
      <c r="F13" s="7" t="s">
        <v>476</v>
      </c>
      <c r="G13" s="7" t="s">
        <v>461</v>
      </c>
      <c r="H13" s="7" t="s">
        <v>467</v>
      </c>
      <c r="I13" s="7" t="s">
        <v>181</v>
      </c>
    </row>
    <row r="14" spans="1:9" ht="15">
      <c r="A14" s="1" t="s">
        <v>259</v>
      </c>
      <c r="B14" s="3" t="s">
        <v>103</v>
      </c>
      <c r="C14" s="4">
        <v>6.4</v>
      </c>
      <c r="D14" s="7">
        <v>2700</v>
      </c>
      <c r="E14" s="7" t="s">
        <v>442</v>
      </c>
      <c r="F14" s="7" t="s">
        <v>476</v>
      </c>
      <c r="G14" s="7" t="s">
        <v>461</v>
      </c>
      <c r="H14" s="7" t="s">
        <v>467</v>
      </c>
      <c r="I14" s="7" t="s">
        <v>181</v>
      </c>
    </row>
    <row r="15" spans="1:9" ht="15">
      <c r="A15" s="1" t="s">
        <v>260</v>
      </c>
      <c r="B15" s="3" t="s">
        <v>100</v>
      </c>
      <c r="C15" s="4">
        <v>10.34</v>
      </c>
      <c r="D15" s="7">
        <v>2700</v>
      </c>
      <c r="E15" s="7" t="s">
        <v>442</v>
      </c>
      <c r="F15" s="7" t="s">
        <v>476</v>
      </c>
      <c r="G15" s="7" t="s">
        <v>461</v>
      </c>
      <c r="H15" s="7" t="s">
        <v>467</v>
      </c>
      <c r="I15" s="7" t="s">
        <v>181</v>
      </c>
    </row>
    <row r="16" spans="1:9" ht="15">
      <c r="A16" s="1" t="s">
        <v>261</v>
      </c>
      <c r="B16" s="3" t="s">
        <v>101</v>
      </c>
      <c r="C16" s="4">
        <v>2.23</v>
      </c>
      <c r="D16" s="7">
        <v>2700</v>
      </c>
      <c r="E16" s="7" t="s">
        <v>442</v>
      </c>
      <c r="F16" s="7" t="s">
        <v>476</v>
      </c>
      <c r="G16" s="7" t="s">
        <v>461</v>
      </c>
      <c r="H16" s="7" t="s">
        <v>467</v>
      </c>
      <c r="I16" s="7" t="s">
        <v>181</v>
      </c>
    </row>
    <row r="17" spans="1:9" ht="15">
      <c r="A17" s="1" t="s">
        <v>262</v>
      </c>
      <c r="B17" s="3" t="s">
        <v>306</v>
      </c>
      <c r="C17" s="4">
        <v>40.96</v>
      </c>
      <c r="D17" s="7">
        <v>2700</v>
      </c>
      <c r="E17" s="7" t="s">
        <v>450</v>
      </c>
      <c r="F17" s="7" t="s">
        <v>479</v>
      </c>
      <c r="G17" s="7" t="s">
        <v>448</v>
      </c>
      <c r="H17" s="7" t="s">
        <v>468</v>
      </c>
      <c r="I17" s="7" t="s">
        <v>470</v>
      </c>
    </row>
    <row r="18" spans="1:9" ht="15">
      <c r="A18" s="1" t="s">
        <v>263</v>
      </c>
      <c r="B18" s="3" t="s">
        <v>110</v>
      </c>
      <c r="C18" s="4">
        <v>40.25</v>
      </c>
      <c r="D18" s="7">
        <v>2700</v>
      </c>
      <c r="E18" s="7" t="s">
        <v>450</v>
      </c>
      <c r="F18" s="7" t="s">
        <v>479</v>
      </c>
      <c r="G18" s="7" t="s">
        <v>448</v>
      </c>
      <c r="H18" s="7" t="s">
        <v>468</v>
      </c>
      <c r="I18" s="7" t="s">
        <v>470</v>
      </c>
    </row>
    <row r="19" spans="1:9" ht="15">
      <c r="A19" s="1" t="s">
        <v>264</v>
      </c>
      <c r="B19" s="3" t="s">
        <v>245</v>
      </c>
      <c r="C19" s="4">
        <v>21.88</v>
      </c>
      <c r="D19" s="7">
        <v>2700</v>
      </c>
      <c r="E19" s="7" t="s">
        <v>450</v>
      </c>
      <c r="F19" s="7" t="s">
        <v>479</v>
      </c>
      <c r="G19" s="7" t="s">
        <v>462</v>
      </c>
      <c r="H19" s="7" t="s">
        <v>469</v>
      </c>
      <c r="I19" s="7" t="s">
        <v>470</v>
      </c>
    </row>
    <row r="20" spans="1:9" ht="15">
      <c r="A20" s="1" t="s">
        <v>265</v>
      </c>
      <c r="B20" s="3" t="s">
        <v>38</v>
      </c>
      <c r="C20" s="4">
        <v>53.46</v>
      </c>
      <c r="D20" s="7">
        <v>2700</v>
      </c>
      <c r="E20" s="7" t="s">
        <v>442</v>
      </c>
      <c r="F20" s="7" t="s">
        <v>476</v>
      </c>
      <c r="G20" s="7" t="s">
        <v>462</v>
      </c>
      <c r="H20" s="7" t="s">
        <v>459</v>
      </c>
      <c r="I20" s="7" t="s">
        <v>472</v>
      </c>
    </row>
    <row r="21" spans="1:9" ht="15">
      <c r="A21" s="1" t="s">
        <v>266</v>
      </c>
      <c r="B21" s="3" t="s">
        <v>246</v>
      </c>
      <c r="C21" s="4">
        <v>35.76</v>
      </c>
      <c r="D21" s="7">
        <v>2700</v>
      </c>
      <c r="E21" s="7" t="s">
        <v>474</v>
      </c>
      <c r="F21" s="7" t="s">
        <v>478</v>
      </c>
      <c r="G21" s="7" t="s">
        <v>462</v>
      </c>
      <c r="H21" s="7" t="s">
        <v>469</v>
      </c>
      <c r="I21" s="7" t="s">
        <v>484</v>
      </c>
    </row>
    <row r="22" spans="1:9" ht="15">
      <c r="A22" s="1" t="s">
        <v>267</v>
      </c>
      <c r="B22" s="3" t="s">
        <v>247</v>
      </c>
      <c r="C22" s="4">
        <v>18.73</v>
      </c>
      <c r="D22" s="7">
        <v>2700</v>
      </c>
      <c r="E22" s="7" t="s">
        <v>474</v>
      </c>
      <c r="F22" s="7" t="s">
        <v>478</v>
      </c>
      <c r="G22" s="7" t="s">
        <v>462</v>
      </c>
      <c r="H22" s="7" t="s">
        <v>469</v>
      </c>
      <c r="I22" s="7" t="s">
        <v>484</v>
      </c>
    </row>
    <row r="23" spans="1:9" ht="15">
      <c r="A23" s="1" t="s">
        <v>268</v>
      </c>
      <c r="B23" s="3" t="s">
        <v>245</v>
      </c>
      <c r="C23" s="4">
        <v>18.01</v>
      </c>
      <c r="D23" s="7">
        <v>2700</v>
      </c>
      <c r="E23" s="7" t="s">
        <v>450</v>
      </c>
      <c r="F23" s="7" t="s">
        <v>478</v>
      </c>
      <c r="G23" s="7" t="s">
        <v>462</v>
      </c>
      <c r="H23" s="7" t="s">
        <v>469</v>
      </c>
      <c r="I23" s="7" t="s">
        <v>470</v>
      </c>
    </row>
    <row r="24" spans="1:9" ht="15">
      <c r="A24" s="1" t="s">
        <v>269</v>
      </c>
      <c r="B24" s="3" t="s">
        <v>245</v>
      </c>
      <c r="C24" s="4">
        <v>18.13</v>
      </c>
      <c r="D24" s="7">
        <v>2700</v>
      </c>
      <c r="E24" s="7" t="s">
        <v>450</v>
      </c>
      <c r="F24" s="7" t="s">
        <v>478</v>
      </c>
      <c r="G24" s="7" t="s">
        <v>462</v>
      </c>
      <c r="H24" s="7" t="s">
        <v>469</v>
      </c>
      <c r="I24" s="7" t="s">
        <v>470</v>
      </c>
    </row>
    <row r="25" spans="1:9" ht="15">
      <c r="A25" s="1" t="s">
        <v>270</v>
      </c>
      <c r="B25" s="3" t="s">
        <v>245</v>
      </c>
      <c r="C25" s="4">
        <v>17.53</v>
      </c>
      <c r="D25" s="7">
        <v>2700</v>
      </c>
      <c r="E25" s="7" t="s">
        <v>450</v>
      </c>
      <c r="F25" s="7" t="s">
        <v>478</v>
      </c>
      <c r="G25" s="7" t="s">
        <v>462</v>
      </c>
      <c r="H25" s="7" t="s">
        <v>469</v>
      </c>
      <c r="I25" s="7" t="s">
        <v>470</v>
      </c>
    </row>
    <row r="26" spans="1:9" ht="15">
      <c r="A26" s="1" t="s">
        <v>271</v>
      </c>
      <c r="B26" s="3" t="s">
        <v>180</v>
      </c>
      <c r="C26" s="4">
        <v>75.02</v>
      </c>
      <c r="D26" s="7">
        <v>2700</v>
      </c>
      <c r="E26" s="7" t="s">
        <v>475</v>
      </c>
      <c r="F26" s="7" t="s">
        <v>480</v>
      </c>
      <c r="G26" s="7" t="s">
        <v>462</v>
      </c>
      <c r="H26" s="7" t="s">
        <v>469</v>
      </c>
      <c r="I26" s="7" t="s">
        <v>483</v>
      </c>
    </row>
    <row r="27" spans="1:9" ht="15">
      <c r="A27" s="1" t="s">
        <v>272</v>
      </c>
      <c r="B27" s="3" t="s">
        <v>177</v>
      </c>
      <c r="C27" s="4" t="s">
        <v>181</v>
      </c>
      <c r="D27" s="7" t="s">
        <v>181</v>
      </c>
      <c r="E27" s="7" t="s">
        <v>181</v>
      </c>
      <c r="F27" s="7" t="s">
        <v>181</v>
      </c>
      <c r="G27" s="7" t="s">
        <v>181</v>
      </c>
      <c r="H27" s="7" t="s">
        <v>181</v>
      </c>
      <c r="I27" s="7" t="s">
        <v>181</v>
      </c>
    </row>
    <row r="28" spans="1:9" ht="15">
      <c r="A28" s="1" t="s">
        <v>273</v>
      </c>
      <c r="B28" s="3" t="s">
        <v>180</v>
      </c>
      <c r="C28" s="4">
        <v>53.06</v>
      </c>
      <c r="D28" s="7">
        <v>2700</v>
      </c>
      <c r="E28" s="7" t="s">
        <v>450</v>
      </c>
      <c r="F28" s="7" t="s">
        <v>479</v>
      </c>
      <c r="G28" s="7" t="s">
        <v>462</v>
      </c>
      <c r="H28" s="7" t="s">
        <v>469</v>
      </c>
      <c r="I28" s="7" t="s">
        <v>470</v>
      </c>
    </row>
    <row r="29" spans="1:9" ht="15">
      <c r="A29" s="1" t="s">
        <v>274</v>
      </c>
      <c r="B29" s="3" t="s">
        <v>245</v>
      </c>
      <c r="C29" s="4">
        <v>18.68</v>
      </c>
      <c r="D29" s="7">
        <v>2700</v>
      </c>
      <c r="E29" s="7" t="s">
        <v>450</v>
      </c>
      <c r="F29" s="7" t="s">
        <v>479</v>
      </c>
      <c r="G29" s="7" t="s">
        <v>462</v>
      </c>
      <c r="H29" s="7" t="s">
        <v>469</v>
      </c>
      <c r="I29" s="7" t="s">
        <v>470</v>
      </c>
    </row>
    <row r="30" spans="1:9" ht="15">
      <c r="A30" s="1" t="s">
        <v>275</v>
      </c>
      <c r="B30" s="3" t="s">
        <v>245</v>
      </c>
      <c r="C30" s="4">
        <v>17.97</v>
      </c>
      <c r="D30" s="7">
        <v>2700</v>
      </c>
      <c r="E30" s="7" t="s">
        <v>450</v>
      </c>
      <c r="F30" s="7" t="s">
        <v>479</v>
      </c>
      <c r="G30" s="7" t="s">
        <v>462</v>
      </c>
      <c r="H30" s="7" t="s">
        <v>469</v>
      </c>
      <c r="I30" s="7" t="s">
        <v>470</v>
      </c>
    </row>
    <row r="31" spans="1:9" ht="15">
      <c r="A31" s="1" t="s">
        <v>276</v>
      </c>
      <c r="B31" s="3" t="s">
        <v>245</v>
      </c>
      <c r="C31" s="4">
        <v>18.02</v>
      </c>
      <c r="D31" s="7">
        <v>2700</v>
      </c>
      <c r="E31" s="7" t="s">
        <v>450</v>
      </c>
      <c r="F31" s="7" t="s">
        <v>479</v>
      </c>
      <c r="G31" s="7" t="s">
        <v>462</v>
      </c>
      <c r="H31" s="7" t="s">
        <v>469</v>
      </c>
      <c r="I31" s="7" t="s">
        <v>470</v>
      </c>
    </row>
    <row r="32" spans="1:9" ht="15">
      <c r="A32" s="1" t="s">
        <v>277</v>
      </c>
      <c r="B32" s="3" t="s">
        <v>245</v>
      </c>
      <c r="C32" s="4">
        <v>18.09</v>
      </c>
      <c r="D32" s="7">
        <v>2700</v>
      </c>
      <c r="E32" s="7" t="s">
        <v>450</v>
      </c>
      <c r="F32" s="7" t="s">
        <v>479</v>
      </c>
      <c r="G32" s="7" t="s">
        <v>462</v>
      </c>
      <c r="H32" s="7" t="s">
        <v>469</v>
      </c>
      <c r="I32" s="7" t="s">
        <v>470</v>
      </c>
    </row>
    <row r="33" spans="1:9" ht="15">
      <c r="A33" s="1" t="s">
        <v>278</v>
      </c>
      <c r="B33" s="3" t="s">
        <v>245</v>
      </c>
      <c r="C33" s="4">
        <v>18.13</v>
      </c>
      <c r="D33" s="7">
        <v>2700</v>
      </c>
      <c r="E33" s="7" t="s">
        <v>450</v>
      </c>
      <c r="F33" s="7" t="s">
        <v>479</v>
      </c>
      <c r="G33" s="7" t="s">
        <v>462</v>
      </c>
      <c r="H33" s="7" t="s">
        <v>469</v>
      </c>
      <c r="I33" s="7" t="s">
        <v>470</v>
      </c>
    </row>
    <row r="34" spans="1:9" ht="15">
      <c r="A34" s="1" t="s">
        <v>279</v>
      </c>
      <c r="B34" s="3" t="s">
        <v>245</v>
      </c>
      <c r="C34" s="4">
        <v>18.09</v>
      </c>
      <c r="D34" s="7">
        <v>2700</v>
      </c>
      <c r="E34" s="7" t="s">
        <v>450</v>
      </c>
      <c r="F34" s="7" t="s">
        <v>479</v>
      </c>
      <c r="G34" s="7" t="s">
        <v>462</v>
      </c>
      <c r="H34" s="7" t="s">
        <v>469</v>
      </c>
      <c r="I34" s="7" t="s">
        <v>470</v>
      </c>
    </row>
    <row r="35" spans="1:9" ht="15">
      <c r="A35" s="1" t="s">
        <v>280</v>
      </c>
      <c r="B35" s="3" t="s">
        <v>245</v>
      </c>
      <c r="C35" s="4">
        <v>18.13</v>
      </c>
      <c r="D35" s="7">
        <v>2700</v>
      </c>
      <c r="E35" s="7" t="s">
        <v>450</v>
      </c>
      <c r="F35" s="7" t="s">
        <v>479</v>
      </c>
      <c r="G35" s="7" t="s">
        <v>462</v>
      </c>
      <c r="H35" s="7" t="s">
        <v>469</v>
      </c>
      <c r="I35" s="7" t="s">
        <v>470</v>
      </c>
    </row>
    <row r="36" spans="1:9" ht="15">
      <c r="A36" s="1" t="s">
        <v>281</v>
      </c>
      <c r="B36" s="3" t="s">
        <v>245</v>
      </c>
      <c r="C36" s="4">
        <v>18.13</v>
      </c>
      <c r="D36" s="7">
        <v>2700</v>
      </c>
      <c r="E36" s="7" t="s">
        <v>450</v>
      </c>
      <c r="F36" s="7" t="s">
        <v>479</v>
      </c>
      <c r="G36" s="7" t="s">
        <v>462</v>
      </c>
      <c r="H36" s="7" t="s">
        <v>469</v>
      </c>
      <c r="I36" s="7" t="s">
        <v>470</v>
      </c>
    </row>
    <row r="37" spans="1:9" ht="15">
      <c r="A37" s="1" t="s">
        <v>282</v>
      </c>
      <c r="B37" s="3" t="s">
        <v>245</v>
      </c>
      <c r="C37" s="4">
        <v>18.13</v>
      </c>
      <c r="D37" s="7">
        <v>2700</v>
      </c>
      <c r="E37" s="7" t="s">
        <v>450</v>
      </c>
      <c r="F37" s="7" t="s">
        <v>479</v>
      </c>
      <c r="G37" s="7" t="s">
        <v>462</v>
      </c>
      <c r="H37" s="7" t="s">
        <v>469</v>
      </c>
      <c r="I37" s="7" t="s">
        <v>470</v>
      </c>
    </row>
    <row r="38" spans="1:9" ht="15">
      <c r="A38" s="1" t="s">
        <v>283</v>
      </c>
      <c r="B38" s="3" t="s">
        <v>245</v>
      </c>
      <c r="C38" s="4">
        <v>18.09</v>
      </c>
      <c r="D38" s="7">
        <v>2700</v>
      </c>
      <c r="E38" s="7" t="s">
        <v>450</v>
      </c>
      <c r="F38" s="7" t="s">
        <v>479</v>
      </c>
      <c r="G38" s="7" t="s">
        <v>462</v>
      </c>
      <c r="H38" s="7" t="s">
        <v>469</v>
      </c>
      <c r="I38" s="7" t="s">
        <v>470</v>
      </c>
    </row>
    <row r="39" spans="1:9" ht="15">
      <c r="A39" s="1" t="s">
        <v>284</v>
      </c>
      <c r="B39" s="3" t="s">
        <v>245</v>
      </c>
      <c r="C39" s="4">
        <v>18.13</v>
      </c>
      <c r="D39" s="7">
        <v>2700</v>
      </c>
      <c r="E39" s="7" t="s">
        <v>450</v>
      </c>
      <c r="F39" s="7" t="s">
        <v>479</v>
      </c>
      <c r="G39" s="7" t="s">
        <v>462</v>
      </c>
      <c r="H39" s="7" t="s">
        <v>469</v>
      </c>
      <c r="I39" s="7" t="s">
        <v>470</v>
      </c>
    </row>
    <row r="40" spans="1:9" ht="15">
      <c r="A40" s="1" t="s">
        <v>285</v>
      </c>
      <c r="B40" s="5" t="s">
        <v>247</v>
      </c>
      <c r="C40" s="4">
        <v>18.66</v>
      </c>
      <c r="D40" s="7">
        <v>2700</v>
      </c>
      <c r="E40" s="7" t="s">
        <v>474</v>
      </c>
      <c r="F40" s="7" t="s">
        <v>478</v>
      </c>
      <c r="G40" s="7" t="s">
        <v>462</v>
      </c>
      <c r="H40" s="7" t="s">
        <v>469</v>
      </c>
      <c r="I40" s="7" t="s">
        <v>484</v>
      </c>
    </row>
    <row r="41" spans="1:9" ht="15">
      <c r="A41" s="1" t="s">
        <v>286</v>
      </c>
      <c r="B41" s="5" t="s">
        <v>246</v>
      </c>
      <c r="C41" s="4">
        <v>35.81</v>
      </c>
      <c r="D41" s="7">
        <v>2700</v>
      </c>
      <c r="E41" s="7" t="s">
        <v>474</v>
      </c>
      <c r="F41" s="7" t="s">
        <v>478</v>
      </c>
      <c r="G41" s="7" t="s">
        <v>462</v>
      </c>
      <c r="H41" s="7" t="s">
        <v>469</v>
      </c>
      <c r="I41" s="7" t="s">
        <v>484</v>
      </c>
    </row>
    <row r="42" spans="1:9" ht="15">
      <c r="A42" s="1" t="s">
        <v>287</v>
      </c>
      <c r="B42" s="5" t="s">
        <v>38</v>
      </c>
      <c r="C42" s="4">
        <v>128.45</v>
      </c>
      <c r="D42" s="7">
        <v>2700</v>
      </c>
      <c r="E42" s="7" t="s">
        <v>442</v>
      </c>
      <c r="F42" s="7" t="s">
        <v>476</v>
      </c>
      <c r="G42" s="7" t="s">
        <v>462</v>
      </c>
      <c r="H42" s="7" t="s">
        <v>459</v>
      </c>
      <c r="I42" s="7" t="s">
        <v>472</v>
      </c>
    </row>
    <row r="43" spans="1:9" ht="15">
      <c r="A43" s="1" t="s">
        <v>288</v>
      </c>
      <c r="B43" s="5" t="s">
        <v>245</v>
      </c>
      <c r="C43" s="4">
        <v>21.93</v>
      </c>
      <c r="D43" s="7">
        <v>2700</v>
      </c>
      <c r="E43" s="7" t="s">
        <v>450</v>
      </c>
      <c r="F43" s="7" t="s">
        <v>479</v>
      </c>
      <c r="G43" s="7" t="s">
        <v>462</v>
      </c>
      <c r="H43" s="7" t="s">
        <v>469</v>
      </c>
      <c r="I43" s="7" t="s">
        <v>470</v>
      </c>
    </row>
    <row r="44" spans="1:9" ht="15">
      <c r="A44" s="1" t="s">
        <v>289</v>
      </c>
      <c r="B44" s="5" t="s">
        <v>245</v>
      </c>
      <c r="C44" s="4">
        <v>22.25</v>
      </c>
      <c r="D44" s="7">
        <v>2700</v>
      </c>
      <c r="E44" s="7" t="s">
        <v>450</v>
      </c>
      <c r="F44" s="7" t="s">
        <v>479</v>
      </c>
      <c r="G44" s="7" t="s">
        <v>462</v>
      </c>
      <c r="H44" s="7" t="s">
        <v>469</v>
      </c>
      <c r="I44" s="7" t="s">
        <v>470</v>
      </c>
    </row>
    <row r="45" spans="1:9" ht="15">
      <c r="A45" s="1" t="s">
        <v>290</v>
      </c>
      <c r="B45" s="5" t="s">
        <v>245</v>
      </c>
      <c r="C45" s="4">
        <v>22.21</v>
      </c>
      <c r="D45" s="7">
        <v>2700</v>
      </c>
      <c r="E45" s="7" t="s">
        <v>450</v>
      </c>
      <c r="F45" s="7" t="s">
        <v>479</v>
      </c>
      <c r="G45" s="7" t="s">
        <v>462</v>
      </c>
      <c r="H45" s="7" t="s">
        <v>469</v>
      </c>
      <c r="I45" s="7" t="s">
        <v>470</v>
      </c>
    </row>
    <row r="46" spans="1:9" ht="15">
      <c r="A46" s="1" t="s">
        <v>291</v>
      </c>
      <c r="B46" s="5" t="s">
        <v>245</v>
      </c>
      <c r="C46" s="4">
        <v>22.25</v>
      </c>
      <c r="D46" s="7">
        <v>2700</v>
      </c>
      <c r="E46" s="7" t="s">
        <v>450</v>
      </c>
      <c r="F46" s="7" t="s">
        <v>479</v>
      </c>
      <c r="G46" s="7" t="s">
        <v>462</v>
      </c>
      <c r="H46" s="7" t="s">
        <v>469</v>
      </c>
      <c r="I46" s="7" t="s">
        <v>470</v>
      </c>
    </row>
    <row r="47" spans="1:9" ht="15">
      <c r="A47" s="1" t="s">
        <v>292</v>
      </c>
      <c r="B47" s="5" t="s">
        <v>245</v>
      </c>
      <c r="C47" s="4">
        <v>19.71</v>
      </c>
      <c r="D47" s="7">
        <v>2700</v>
      </c>
      <c r="E47" s="7" t="s">
        <v>450</v>
      </c>
      <c r="F47" s="7" t="s">
        <v>479</v>
      </c>
      <c r="G47" s="7" t="s">
        <v>462</v>
      </c>
      <c r="H47" s="7" t="s">
        <v>469</v>
      </c>
      <c r="I47" s="7" t="s">
        <v>470</v>
      </c>
    </row>
    <row r="48" spans="1:9" ht="15">
      <c r="A48" s="1" t="s">
        <v>307</v>
      </c>
      <c r="B48" s="5" t="s">
        <v>245</v>
      </c>
      <c r="C48" s="4">
        <v>19.64</v>
      </c>
      <c r="D48" s="7">
        <v>2700</v>
      </c>
      <c r="E48" s="7" t="s">
        <v>450</v>
      </c>
      <c r="F48" s="7" t="s">
        <v>479</v>
      </c>
      <c r="G48" s="7" t="s">
        <v>462</v>
      </c>
      <c r="H48" s="7" t="s">
        <v>469</v>
      </c>
      <c r="I48" s="7" t="s">
        <v>470</v>
      </c>
    </row>
    <row r="49" spans="1:9" ht="15">
      <c r="A49" s="1" t="s">
        <v>293</v>
      </c>
      <c r="B49" s="5" t="s">
        <v>176</v>
      </c>
      <c r="C49" s="4">
        <v>12.55</v>
      </c>
      <c r="D49" s="7">
        <v>2700</v>
      </c>
      <c r="E49" s="7" t="s">
        <v>450</v>
      </c>
      <c r="F49" s="7" t="s">
        <v>479</v>
      </c>
      <c r="G49" s="7" t="s">
        <v>462</v>
      </c>
      <c r="H49" s="7" t="s">
        <v>467</v>
      </c>
      <c r="I49" s="7" t="s">
        <v>470</v>
      </c>
    </row>
    <row r="50" spans="1:9" ht="15">
      <c r="A50" s="1" t="s">
        <v>294</v>
      </c>
      <c r="B50" s="3" t="s">
        <v>98</v>
      </c>
      <c r="C50" s="4">
        <v>1.35</v>
      </c>
      <c r="D50" s="7">
        <v>2700</v>
      </c>
      <c r="E50" s="7" t="s">
        <v>442</v>
      </c>
      <c r="F50" s="7" t="s">
        <v>476</v>
      </c>
      <c r="G50" s="7" t="s">
        <v>461</v>
      </c>
      <c r="H50" s="7" t="s">
        <v>467</v>
      </c>
      <c r="I50" s="7" t="s">
        <v>472</v>
      </c>
    </row>
    <row r="51" spans="1:9" ht="15">
      <c r="A51" s="1" t="s">
        <v>308</v>
      </c>
      <c r="B51" s="3" t="s">
        <v>94</v>
      </c>
      <c r="C51" s="4">
        <v>1.35</v>
      </c>
      <c r="D51" s="7">
        <v>2700</v>
      </c>
      <c r="E51" s="7" t="s">
        <v>442</v>
      </c>
      <c r="F51" s="7" t="s">
        <v>476</v>
      </c>
      <c r="G51" s="7" t="s">
        <v>461</v>
      </c>
      <c r="H51" s="7" t="s">
        <v>467</v>
      </c>
      <c r="I51" s="7" t="s">
        <v>472</v>
      </c>
    </row>
    <row r="52" spans="1:9" ht="15">
      <c r="A52" s="1" t="s">
        <v>295</v>
      </c>
      <c r="B52" s="3" t="s">
        <v>103</v>
      </c>
      <c r="C52" s="4">
        <v>1.35</v>
      </c>
      <c r="D52" s="7">
        <v>2700</v>
      </c>
      <c r="E52" s="7" t="s">
        <v>442</v>
      </c>
      <c r="F52" s="7" t="s">
        <v>476</v>
      </c>
      <c r="G52" s="7" t="s">
        <v>461</v>
      </c>
      <c r="H52" s="7" t="s">
        <v>467</v>
      </c>
      <c r="I52" s="7" t="s">
        <v>472</v>
      </c>
    </row>
    <row r="53" spans="1:9" ht="15">
      <c r="A53" s="1" t="s">
        <v>296</v>
      </c>
      <c r="B53" s="3" t="s">
        <v>100</v>
      </c>
      <c r="C53" s="4">
        <v>1.35</v>
      </c>
      <c r="D53" s="7">
        <v>2700</v>
      </c>
      <c r="E53" s="7" t="s">
        <v>442</v>
      </c>
      <c r="F53" s="7" t="s">
        <v>476</v>
      </c>
      <c r="G53" s="7" t="s">
        <v>461</v>
      </c>
      <c r="H53" s="7" t="s">
        <v>467</v>
      </c>
      <c r="I53" s="7" t="s">
        <v>472</v>
      </c>
    </row>
    <row r="54" spans="1:9" ht="15">
      <c r="A54" s="1" t="s">
        <v>297</v>
      </c>
      <c r="B54" s="3" t="s">
        <v>100</v>
      </c>
      <c r="C54" s="4">
        <v>1.35</v>
      </c>
      <c r="D54" s="7">
        <v>2700</v>
      </c>
      <c r="E54" s="7" t="s">
        <v>442</v>
      </c>
      <c r="F54" s="7" t="s">
        <v>476</v>
      </c>
      <c r="G54" s="7" t="s">
        <v>461</v>
      </c>
      <c r="H54" s="7" t="s">
        <v>467</v>
      </c>
      <c r="I54" s="7" t="s">
        <v>472</v>
      </c>
    </row>
    <row r="55" spans="1:9" ht="15">
      <c r="A55" s="1" t="s">
        <v>298</v>
      </c>
      <c r="B55" s="5" t="s">
        <v>36</v>
      </c>
      <c r="C55" s="4">
        <v>24.84</v>
      </c>
      <c r="D55" s="7" t="s">
        <v>181</v>
      </c>
      <c r="E55" s="7" t="s">
        <v>442</v>
      </c>
      <c r="F55" s="7" t="s">
        <v>477</v>
      </c>
      <c r="G55" s="7" t="s">
        <v>462</v>
      </c>
      <c r="H55" s="7" t="s">
        <v>462</v>
      </c>
      <c r="I55" s="7" t="s">
        <v>472</v>
      </c>
    </row>
    <row r="56" spans="1:9" ht="15">
      <c r="A56" s="1" t="s">
        <v>299</v>
      </c>
      <c r="B56" s="5" t="s">
        <v>245</v>
      </c>
      <c r="C56" s="4">
        <v>19.07</v>
      </c>
      <c r="D56" s="7">
        <v>2700</v>
      </c>
      <c r="E56" s="7" t="s">
        <v>450</v>
      </c>
      <c r="F56" s="7" t="s">
        <v>479</v>
      </c>
      <c r="G56" s="7" t="s">
        <v>462</v>
      </c>
      <c r="H56" s="7" t="s">
        <v>469</v>
      </c>
      <c r="I56" s="7" t="s">
        <v>470</v>
      </c>
    </row>
    <row r="57" spans="1:9" ht="15">
      <c r="A57" s="1" t="s">
        <v>300</v>
      </c>
      <c r="B57" s="5" t="s">
        <v>245</v>
      </c>
      <c r="C57" s="4">
        <v>19.64</v>
      </c>
      <c r="D57" s="7">
        <v>2700</v>
      </c>
      <c r="E57" s="7" t="s">
        <v>450</v>
      </c>
      <c r="F57" s="7" t="s">
        <v>479</v>
      </c>
      <c r="G57" s="7" t="s">
        <v>462</v>
      </c>
      <c r="H57" s="7" t="s">
        <v>469</v>
      </c>
      <c r="I57" s="7" t="s">
        <v>470</v>
      </c>
    </row>
    <row r="58" spans="1:9" ht="15">
      <c r="A58" s="1" t="s">
        <v>301</v>
      </c>
      <c r="B58" s="5" t="s">
        <v>245</v>
      </c>
      <c r="C58" s="4">
        <v>22.25</v>
      </c>
      <c r="D58" s="7">
        <v>2700</v>
      </c>
      <c r="E58" s="7" t="s">
        <v>450</v>
      </c>
      <c r="F58" s="7" t="s">
        <v>479</v>
      </c>
      <c r="G58" s="7" t="s">
        <v>462</v>
      </c>
      <c r="H58" s="7" t="s">
        <v>469</v>
      </c>
      <c r="I58" s="7" t="s">
        <v>470</v>
      </c>
    </row>
    <row r="59" spans="1:9" ht="15">
      <c r="A59" s="1" t="s">
        <v>302</v>
      </c>
      <c r="B59" s="5" t="s">
        <v>245</v>
      </c>
      <c r="C59" s="4">
        <v>32.42</v>
      </c>
      <c r="D59" s="7">
        <v>2700</v>
      </c>
      <c r="E59" s="7" t="s">
        <v>450</v>
      </c>
      <c r="F59" s="7" t="s">
        <v>479</v>
      </c>
      <c r="G59" s="7" t="s">
        <v>462</v>
      </c>
      <c r="H59" s="7" t="s">
        <v>469</v>
      </c>
      <c r="I59" s="7" t="s">
        <v>470</v>
      </c>
    </row>
    <row r="60" spans="1:9" ht="15">
      <c r="A60" s="1" t="s">
        <v>303</v>
      </c>
      <c r="B60" s="5" t="s">
        <v>122</v>
      </c>
      <c r="C60" s="4">
        <v>7</v>
      </c>
      <c r="D60" s="7">
        <v>2700</v>
      </c>
      <c r="E60" s="7" t="s">
        <v>449</v>
      </c>
      <c r="F60" s="7" t="s">
        <v>479</v>
      </c>
      <c r="G60" s="7" t="s">
        <v>462</v>
      </c>
      <c r="H60" s="7" t="s">
        <v>462</v>
      </c>
      <c r="I60" s="7" t="s">
        <v>470</v>
      </c>
    </row>
    <row r="61" spans="1:9" ht="30">
      <c r="A61" s="1" t="s">
        <v>304</v>
      </c>
      <c r="B61" s="5" t="s">
        <v>180</v>
      </c>
      <c r="C61" s="4">
        <v>118.9</v>
      </c>
      <c r="D61" s="7">
        <v>2700</v>
      </c>
      <c r="E61" s="7" t="s">
        <v>450</v>
      </c>
      <c r="F61" s="7" t="s">
        <v>479</v>
      </c>
      <c r="G61" s="7" t="s">
        <v>462</v>
      </c>
      <c r="H61" s="7" t="s">
        <v>497</v>
      </c>
      <c r="I61" s="8" t="s">
        <v>498</v>
      </c>
    </row>
    <row r="62" spans="1:9" ht="15">
      <c r="A62" s="1" t="s">
        <v>305</v>
      </c>
      <c r="B62" s="5" t="s">
        <v>177</v>
      </c>
      <c r="C62" s="4" t="s">
        <v>181</v>
      </c>
      <c r="D62" s="7" t="s">
        <v>181</v>
      </c>
      <c r="E62" s="7" t="s">
        <v>181</v>
      </c>
      <c r="F62" s="7" t="s">
        <v>181</v>
      </c>
      <c r="G62" s="7" t="s">
        <v>181</v>
      </c>
      <c r="H62" s="7" t="s">
        <v>181</v>
      </c>
      <c r="I62" s="7" t="s">
        <v>181</v>
      </c>
    </row>
    <row r="63" spans="1:9" ht="15">
      <c r="A63" s="1"/>
      <c r="B63" s="5"/>
      <c r="C63" s="4"/>
      <c r="D63" s="7"/>
      <c r="E63" s="7"/>
      <c r="F63" s="7"/>
      <c r="G63" s="7"/>
      <c r="H63" s="7"/>
      <c r="I63" s="7"/>
    </row>
    <row r="64" spans="1:9" ht="15">
      <c r="A64" s="1"/>
      <c r="B64" s="11" t="s">
        <v>505</v>
      </c>
      <c r="C64" s="12">
        <f>SUM(C5:C63)</f>
        <v>1369.6399999999996</v>
      </c>
      <c r="D64" s="7"/>
      <c r="E64" s="7"/>
      <c r="F64" s="7"/>
      <c r="G64" s="7"/>
      <c r="H64" s="7"/>
      <c r="I64" s="7"/>
    </row>
    <row r="65" ht="15">
      <c r="D65" s="7"/>
    </row>
    <row r="66" spans="1:4" ht="15">
      <c r="A66" s="1" t="s">
        <v>123</v>
      </c>
      <c r="B66" s="5" t="s">
        <v>133</v>
      </c>
      <c r="C66" s="4">
        <v>4.42</v>
      </c>
      <c r="D66" s="7"/>
    </row>
    <row r="67" spans="1:3" ht="15">
      <c r="A67" s="1" t="s">
        <v>124</v>
      </c>
      <c r="B67" s="5" t="s">
        <v>133</v>
      </c>
      <c r="C67" s="4">
        <v>4.42</v>
      </c>
    </row>
    <row r="68" spans="1:3" ht="15">
      <c r="A68" s="1" t="s">
        <v>125</v>
      </c>
      <c r="B68" s="5" t="s">
        <v>133</v>
      </c>
      <c r="C68" s="4">
        <v>4.48</v>
      </c>
    </row>
    <row r="69" spans="1:3" ht="15">
      <c r="A69" s="1" t="s">
        <v>126</v>
      </c>
      <c r="B69" s="5" t="s">
        <v>133</v>
      </c>
      <c r="C69" s="4">
        <v>0.4</v>
      </c>
    </row>
    <row r="70" spans="1:3" ht="15">
      <c r="A70" s="1" t="s">
        <v>127</v>
      </c>
      <c r="B70" s="5" t="s">
        <v>133</v>
      </c>
      <c r="C70" s="4">
        <v>0.44</v>
      </c>
    </row>
    <row r="71" spans="1:3" ht="15">
      <c r="A71" s="1" t="s">
        <v>128</v>
      </c>
      <c r="B71" s="5" t="s">
        <v>133</v>
      </c>
      <c r="C71" s="4">
        <v>3.04</v>
      </c>
    </row>
    <row r="72" spans="1:3" ht="15">
      <c r="A72" s="1" t="s">
        <v>129</v>
      </c>
      <c r="B72" s="5" t="s">
        <v>133</v>
      </c>
      <c r="C72" s="4">
        <v>1.32</v>
      </c>
    </row>
    <row r="73" spans="1:3" ht="15">
      <c r="A73" s="1" t="s">
        <v>130</v>
      </c>
      <c r="B73" s="5" t="s">
        <v>133</v>
      </c>
      <c r="C73" s="4">
        <v>0.59</v>
      </c>
    </row>
    <row r="74" spans="1:3" ht="15">
      <c r="A74" s="1" t="s">
        <v>131</v>
      </c>
      <c r="B74" s="5" t="s">
        <v>133</v>
      </c>
      <c r="C74" s="4">
        <v>0.6</v>
      </c>
    </row>
    <row r="75" spans="1:3" ht="15">
      <c r="A75" s="1" t="s">
        <v>132</v>
      </c>
      <c r="B75" s="5" t="s">
        <v>133</v>
      </c>
      <c r="C75" s="4">
        <v>0.29</v>
      </c>
    </row>
    <row r="76" spans="1:2" ht="15">
      <c r="A76" s="1"/>
      <c r="B76" s="5"/>
    </row>
    <row r="77" spans="1:2" ht="15">
      <c r="A77" s="1"/>
      <c r="B77" s="5"/>
    </row>
  </sheetData>
  <mergeCells count="2">
    <mergeCell ref="A2:I2"/>
    <mergeCell ref="A3:I3"/>
  </mergeCell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C000"/>
  </sheetPr>
  <dimension ref="A2:M76"/>
  <sheetViews>
    <sheetView workbookViewId="0" topLeftCell="A1">
      <selection activeCell="J4" sqref="J4"/>
    </sheetView>
  </sheetViews>
  <sheetFormatPr defaultColWidth="9.140625" defaultRowHeight="15"/>
  <cols>
    <col min="1" max="1" width="12.28125" style="0" customWidth="1"/>
    <col min="2" max="2" width="28.28125" style="0" bestFit="1" customWidth="1"/>
    <col min="3" max="3" width="11.421875" style="0" bestFit="1" customWidth="1"/>
    <col min="4" max="4" width="11.57421875" style="0" bestFit="1" customWidth="1"/>
    <col min="5" max="5" width="17.7109375" style="0" bestFit="1" customWidth="1"/>
    <col min="6" max="6" width="8.140625" style="0" bestFit="1" customWidth="1"/>
    <col min="7" max="7" width="25.28125" style="0" customWidth="1"/>
    <col min="8" max="8" width="14.421875" style="0" bestFit="1" customWidth="1"/>
    <col min="9" max="9" width="9.57421875" style="0" customWidth="1"/>
    <col min="10" max="10" width="13.7109375" style="7" customWidth="1"/>
    <col min="12" max="12" width="28.28125" style="0" customWidth="1"/>
    <col min="13" max="13" width="19.421875" style="0" bestFit="1" customWidth="1"/>
  </cols>
  <sheetData>
    <row r="2" spans="1:10" ht="15">
      <c r="A2" s="359" t="s">
        <v>56</v>
      </c>
      <c r="B2" s="360"/>
      <c r="C2" s="360"/>
      <c r="D2" s="360"/>
      <c r="E2" s="360"/>
      <c r="F2" s="360"/>
      <c r="G2" s="360"/>
      <c r="H2" s="360"/>
      <c r="I2" s="360"/>
      <c r="J2" s="361"/>
    </row>
    <row r="3" spans="1:9" ht="17.25">
      <c r="A3" s="357" t="s">
        <v>309</v>
      </c>
      <c r="B3" s="358"/>
      <c r="C3" s="358"/>
      <c r="D3" s="358"/>
      <c r="E3" s="358"/>
      <c r="F3" s="358"/>
      <c r="G3" s="358"/>
      <c r="H3" s="358"/>
      <c r="I3" s="358"/>
    </row>
    <row r="4" spans="1:13" ht="45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2" t="s">
        <v>434</v>
      </c>
      <c r="H4" s="2" t="s">
        <v>435</v>
      </c>
      <c r="I4" s="2" t="s">
        <v>436</v>
      </c>
      <c r="J4" s="313" t="s">
        <v>1429</v>
      </c>
      <c r="L4" s="13" t="s">
        <v>506</v>
      </c>
      <c r="M4" t="s">
        <v>508</v>
      </c>
    </row>
    <row r="5" spans="1:13" ht="30">
      <c r="A5" s="1" t="s">
        <v>310</v>
      </c>
      <c r="B5" s="3" t="s">
        <v>93</v>
      </c>
      <c r="C5" s="4">
        <v>116.67</v>
      </c>
      <c r="D5" s="7">
        <v>2700</v>
      </c>
      <c r="E5" s="7" t="s">
        <v>442</v>
      </c>
      <c r="F5" s="7" t="s">
        <v>476</v>
      </c>
      <c r="G5" s="8" t="s">
        <v>499</v>
      </c>
      <c r="H5" s="7" t="s">
        <v>459</v>
      </c>
      <c r="I5" s="7" t="s">
        <v>472</v>
      </c>
      <c r="J5" s="7">
        <v>5</v>
      </c>
      <c r="L5" s="14" t="s">
        <v>181</v>
      </c>
      <c r="M5" s="15">
        <v>0</v>
      </c>
    </row>
    <row r="6" spans="1:13" ht="15">
      <c r="A6" s="1" t="s">
        <v>311</v>
      </c>
      <c r="B6" s="3" t="s">
        <v>36</v>
      </c>
      <c r="C6" s="4">
        <v>36.74</v>
      </c>
      <c r="D6" s="7" t="s">
        <v>181</v>
      </c>
      <c r="E6" s="7" t="s">
        <v>442</v>
      </c>
      <c r="F6" s="7" t="s">
        <v>477</v>
      </c>
      <c r="G6" s="7" t="s">
        <v>462</v>
      </c>
      <c r="H6" s="7" t="s">
        <v>462</v>
      </c>
      <c r="I6" s="7" t="s">
        <v>472</v>
      </c>
      <c r="J6" s="7">
        <v>5</v>
      </c>
      <c r="L6" s="14" t="s">
        <v>475</v>
      </c>
      <c r="M6" s="15">
        <v>75.02</v>
      </c>
    </row>
    <row r="7" spans="1:13" ht="15">
      <c r="A7" s="1" t="s">
        <v>312</v>
      </c>
      <c r="B7" s="3" t="s">
        <v>97</v>
      </c>
      <c r="C7" s="4">
        <v>4.47</v>
      </c>
      <c r="D7" s="7">
        <v>2700</v>
      </c>
      <c r="E7" s="7" t="s">
        <v>442</v>
      </c>
      <c r="F7" s="7" t="s">
        <v>476</v>
      </c>
      <c r="G7" s="7" t="s">
        <v>461</v>
      </c>
      <c r="H7" s="7" t="s">
        <v>467</v>
      </c>
      <c r="I7" s="7" t="s">
        <v>181</v>
      </c>
      <c r="J7" s="7">
        <v>5</v>
      </c>
      <c r="L7" s="14" t="s">
        <v>442</v>
      </c>
      <c r="M7" s="15">
        <v>423.1000000000001</v>
      </c>
    </row>
    <row r="8" spans="1:13" ht="15">
      <c r="A8" s="1" t="s">
        <v>313</v>
      </c>
      <c r="B8" s="3" t="s">
        <v>177</v>
      </c>
      <c r="C8" s="4" t="s">
        <v>181</v>
      </c>
      <c r="D8" s="7" t="s">
        <v>181</v>
      </c>
      <c r="E8" s="7" t="s">
        <v>181</v>
      </c>
      <c r="F8" s="7" t="s">
        <v>181</v>
      </c>
      <c r="G8" s="7" t="s">
        <v>181</v>
      </c>
      <c r="H8" s="7" t="s">
        <v>181</v>
      </c>
      <c r="I8" s="7" t="s">
        <v>181</v>
      </c>
      <c r="J8" s="7" t="s">
        <v>181</v>
      </c>
      <c r="L8" s="14" t="s">
        <v>474</v>
      </c>
      <c r="M8" s="15">
        <v>212.14999999999998</v>
      </c>
    </row>
    <row r="9" spans="1:13" ht="15">
      <c r="A9" s="1" t="s">
        <v>314</v>
      </c>
      <c r="B9" s="3" t="s">
        <v>98</v>
      </c>
      <c r="C9" s="4">
        <v>6.4</v>
      </c>
      <c r="D9" s="7">
        <v>2700</v>
      </c>
      <c r="E9" s="7" t="s">
        <v>442</v>
      </c>
      <c r="F9" s="7" t="s">
        <v>476</v>
      </c>
      <c r="G9" s="7" t="s">
        <v>461</v>
      </c>
      <c r="H9" s="7" t="s">
        <v>467</v>
      </c>
      <c r="I9" s="7" t="s">
        <v>181</v>
      </c>
      <c r="J9" s="7">
        <v>5</v>
      </c>
      <c r="L9" s="14" t="s">
        <v>450</v>
      </c>
      <c r="M9" s="15">
        <v>642.5499999999998</v>
      </c>
    </row>
    <row r="10" spans="1:13" ht="15">
      <c r="A10" s="1" t="s">
        <v>315</v>
      </c>
      <c r="B10" s="3" t="s">
        <v>95</v>
      </c>
      <c r="C10" s="4">
        <v>2.23</v>
      </c>
      <c r="D10" s="7">
        <v>2700</v>
      </c>
      <c r="E10" s="7" t="s">
        <v>442</v>
      </c>
      <c r="F10" s="7" t="s">
        <v>476</v>
      </c>
      <c r="G10" s="7" t="s">
        <v>461</v>
      </c>
      <c r="H10" s="7" t="s">
        <v>467</v>
      </c>
      <c r="I10" s="7" t="s">
        <v>181</v>
      </c>
      <c r="J10" s="7">
        <v>5</v>
      </c>
      <c r="L10" s="14" t="s">
        <v>449</v>
      </c>
      <c r="M10" s="15">
        <v>13.5</v>
      </c>
    </row>
    <row r="11" spans="1:13" ht="15">
      <c r="A11" s="1" t="s">
        <v>316</v>
      </c>
      <c r="B11" s="3" t="s">
        <v>94</v>
      </c>
      <c r="C11" s="4">
        <v>11.03</v>
      </c>
      <c r="D11" s="7">
        <v>2700</v>
      </c>
      <c r="E11" s="7" t="s">
        <v>442</v>
      </c>
      <c r="F11" s="7" t="s">
        <v>476</v>
      </c>
      <c r="G11" s="7" t="s">
        <v>461</v>
      </c>
      <c r="H11" s="7" t="s">
        <v>467</v>
      </c>
      <c r="I11" s="7" t="s">
        <v>181</v>
      </c>
      <c r="J11" s="7">
        <v>5</v>
      </c>
      <c r="L11" s="14" t="s">
        <v>507</v>
      </c>
      <c r="M11" s="15">
        <v>1366.3199999999997</v>
      </c>
    </row>
    <row r="12" spans="1:10" ht="15">
      <c r="A12" s="1" t="s">
        <v>317</v>
      </c>
      <c r="B12" s="3" t="s">
        <v>97</v>
      </c>
      <c r="C12" s="4">
        <v>4.42</v>
      </c>
      <c r="D12" s="7">
        <v>2700</v>
      </c>
      <c r="E12" s="7" t="s">
        <v>442</v>
      </c>
      <c r="F12" s="7" t="s">
        <v>476</v>
      </c>
      <c r="G12" s="7" t="s">
        <v>461</v>
      </c>
      <c r="H12" s="7" t="s">
        <v>467</v>
      </c>
      <c r="I12" s="7" t="s">
        <v>181</v>
      </c>
      <c r="J12" s="7">
        <v>5</v>
      </c>
    </row>
    <row r="13" spans="1:13" ht="15">
      <c r="A13" s="1" t="s">
        <v>318</v>
      </c>
      <c r="B13" s="3" t="s">
        <v>102</v>
      </c>
      <c r="C13" s="4">
        <v>2</v>
      </c>
      <c r="D13" s="7">
        <v>2700</v>
      </c>
      <c r="E13" s="7" t="s">
        <v>442</v>
      </c>
      <c r="F13" s="7" t="s">
        <v>476</v>
      </c>
      <c r="G13" s="7" t="s">
        <v>461</v>
      </c>
      <c r="H13" s="7" t="s">
        <v>467</v>
      </c>
      <c r="I13" s="7" t="s">
        <v>181</v>
      </c>
      <c r="J13" s="7">
        <v>5</v>
      </c>
      <c r="L13" s="13" t="s">
        <v>506</v>
      </c>
      <c r="M13" t="s">
        <v>508</v>
      </c>
    </row>
    <row r="14" spans="1:13" ht="15">
      <c r="A14" s="1" t="s">
        <v>319</v>
      </c>
      <c r="B14" s="3" t="s">
        <v>103</v>
      </c>
      <c r="C14" s="4">
        <v>6.4</v>
      </c>
      <c r="D14" s="7">
        <v>2700</v>
      </c>
      <c r="E14" s="7" t="s">
        <v>442</v>
      </c>
      <c r="F14" s="7" t="s">
        <v>476</v>
      </c>
      <c r="G14" s="7" t="s">
        <v>461</v>
      </c>
      <c r="H14" s="7" t="s">
        <v>467</v>
      </c>
      <c r="I14" s="7" t="s">
        <v>181</v>
      </c>
      <c r="J14" s="7">
        <v>5</v>
      </c>
      <c r="L14" s="14" t="s">
        <v>176</v>
      </c>
      <c r="M14" s="15">
        <v>17.22</v>
      </c>
    </row>
    <row r="15" spans="1:13" ht="15">
      <c r="A15" s="1" t="s">
        <v>320</v>
      </c>
      <c r="B15" s="3" t="s">
        <v>100</v>
      </c>
      <c r="C15" s="4">
        <v>10.34</v>
      </c>
      <c r="D15" s="7">
        <v>2700</v>
      </c>
      <c r="E15" s="7" t="s">
        <v>442</v>
      </c>
      <c r="F15" s="7" t="s">
        <v>476</v>
      </c>
      <c r="G15" s="7" t="s">
        <v>461</v>
      </c>
      <c r="H15" s="7" t="s">
        <v>467</v>
      </c>
      <c r="I15" s="7" t="s">
        <v>181</v>
      </c>
      <c r="J15" s="7">
        <v>5</v>
      </c>
      <c r="L15" s="14" t="s">
        <v>93</v>
      </c>
      <c r="M15" s="15">
        <v>116.67</v>
      </c>
    </row>
    <row r="16" spans="1:13" ht="15">
      <c r="A16" s="1" t="s">
        <v>321</v>
      </c>
      <c r="B16" s="3" t="s">
        <v>101</v>
      </c>
      <c r="C16" s="4">
        <v>2.23</v>
      </c>
      <c r="D16" s="7">
        <v>2700</v>
      </c>
      <c r="E16" s="7" t="s">
        <v>442</v>
      </c>
      <c r="F16" s="7" t="s">
        <v>476</v>
      </c>
      <c r="G16" s="7" t="s">
        <v>461</v>
      </c>
      <c r="H16" s="7" t="s">
        <v>467</v>
      </c>
      <c r="I16" s="7" t="s">
        <v>181</v>
      </c>
      <c r="J16" s="7">
        <v>5</v>
      </c>
      <c r="L16" s="14" t="s">
        <v>38</v>
      </c>
      <c r="M16" s="15">
        <v>181.91</v>
      </c>
    </row>
    <row r="17" spans="1:13" ht="15">
      <c r="A17" s="1" t="s">
        <v>322</v>
      </c>
      <c r="B17" s="3" t="s">
        <v>367</v>
      </c>
      <c r="C17" s="4">
        <v>40.96</v>
      </c>
      <c r="D17" s="7">
        <v>2700</v>
      </c>
      <c r="E17" s="7" t="s">
        <v>450</v>
      </c>
      <c r="F17" s="7" t="s">
        <v>479</v>
      </c>
      <c r="G17" s="7" t="s">
        <v>448</v>
      </c>
      <c r="H17" s="7" t="s">
        <v>468</v>
      </c>
      <c r="I17" s="7" t="s">
        <v>470</v>
      </c>
      <c r="J17" s="7">
        <v>5</v>
      </c>
      <c r="L17" s="14" t="s">
        <v>369</v>
      </c>
      <c r="M17" s="15">
        <v>36.94</v>
      </c>
    </row>
    <row r="18" spans="1:13" ht="15">
      <c r="A18" s="1" t="s">
        <v>323</v>
      </c>
      <c r="B18" s="3" t="s">
        <v>117</v>
      </c>
      <c r="C18" s="4">
        <v>40.25</v>
      </c>
      <c r="D18" s="7">
        <v>2700</v>
      </c>
      <c r="E18" s="7" t="s">
        <v>450</v>
      </c>
      <c r="F18" s="7" t="s">
        <v>479</v>
      </c>
      <c r="G18" s="7" t="s">
        <v>448</v>
      </c>
      <c r="H18" s="7" t="s">
        <v>468</v>
      </c>
      <c r="I18" s="7" t="s">
        <v>470</v>
      </c>
      <c r="J18" s="7">
        <v>5</v>
      </c>
      <c r="L18" s="14" t="s">
        <v>110</v>
      </c>
      <c r="M18" s="15">
        <v>67.34</v>
      </c>
    </row>
    <row r="19" spans="1:13" ht="15">
      <c r="A19" s="1" t="s">
        <v>324</v>
      </c>
      <c r="B19" s="3" t="s">
        <v>368</v>
      </c>
      <c r="C19" s="4">
        <v>21.89</v>
      </c>
      <c r="D19" s="7">
        <v>2700</v>
      </c>
      <c r="E19" s="7" t="s">
        <v>450</v>
      </c>
      <c r="F19" s="7" t="s">
        <v>479</v>
      </c>
      <c r="G19" s="7" t="s">
        <v>462</v>
      </c>
      <c r="H19" s="7" t="s">
        <v>468</v>
      </c>
      <c r="I19" s="7" t="s">
        <v>470</v>
      </c>
      <c r="J19" s="7">
        <v>0</v>
      </c>
      <c r="L19" s="14" t="s">
        <v>117</v>
      </c>
      <c r="M19" s="15">
        <v>40.25</v>
      </c>
    </row>
    <row r="20" spans="1:13" ht="15">
      <c r="A20" s="1" t="s">
        <v>325</v>
      </c>
      <c r="B20" s="3" t="s">
        <v>38</v>
      </c>
      <c r="C20" s="4">
        <v>53.46</v>
      </c>
      <c r="D20" s="7">
        <v>2700</v>
      </c>
      <c r="E20" s="7" t="s">
        <v>442</v>
      </c>
      <c r="F20" s="7" t="s">
        <v>476</v>
      </c>
      <c r="G20" s="7" t="s">
        <v>462</v>
      </c>
      <c r="H20" s="7" t="s">
        <v>459</v>
      </c>
      <c r="I20" s="7" t="s">
        <v>472</v>
      </c>
      <c r="J20" s="7">
        <v>5</v>
      </c>
      <c r="L20" s="14" t="s">
        <v>367</v>
      </c>
      <c r="M20" s="15">
        <v>40.96</v>
      </c>
    </row>
    <row r="21" spans="1:13" ht="15">
      <c r="A21" s="1" t="s">
        <v>326</v>
      </c>
      <c r="B21" s="3" t="s">
        <v>246</v>
      </c>
      <c r="C21" s="4">
        <v>35.76</v>
      </c>
      <c r="D21" s="7">
        <v>2700</v>
      </c>
      <c r="E21" s="7" t="s">
        <v>474</v>
      </c>
      <c r="F21" s="7" t="s">
        <v>478</v>
      </c>
      <c r="G21" s="7" t="s">
        <v>462</v>
      </c>
      <c r="H21" s="7" t="s">
        <v>469</v>
      </c>
      <c r="I21" s="7" t="s">
        <v>484</v>
      </c>
      <c r="J21" s="7">
        <v>3</v>
      </c>
      <c r="L21" s="14" t="s">
        <v>368</v>
      </c>
      <c r="M21" s="15">
        <v>21.89</v>
      </c>
    </row>
    <row r="22" spans="1:13" ht="15">
      <c r="A22" s="1" t="s">
        <v>327</v>
      </c>
      <c r="B22" s="3" t="s">
        <v>247</v>
      </c>
      <c r="C22" s="4">
        <v>18.73</v>
      </c>
      <c r="D22" s="7">
        <v>2700</v>
      </c>
      <c r="E22" s="7" t="s">
        <v>474</v>
      </c>
      <c r="F22" s="7" t="s">
        <v>478</v>
      </c>
      <c r="G22" s="7" t="s">
        <v>462</v>
      </c>
      <c r="H22" s="7" t="s">
        <v>469</v>
      </c>
      <c r="I22" s="7" t="s">
        <v>484</v>
      </c>
      <c r="J22" s="7">
        <v>3</v>
      </c>
      <c r="L22" s="14" t="s">
        <v>177</v>
      </c>
      <c r="M22" s="15">
        <v>0</v>
      </c>
    </row>
    <row r="23" spans="1:13" ht="15">
      <c r="A23" s="1" t="s">
        <v>328</v>
      </c>
      <c r="B23" s="3" t="s">
        <v>245</v>
      </c>
      <c r="C23" s="4">
        <v>18.01</v>
      </c>
      <c r="D23" s="7">
        <v>2700</v>
      </c>
      <c r="E23" s="7" t="s">
        <v>450</v>
      </c>
      <c r="F23" s="7" t="s">
        <v>479</v>
      </c>
      <c r="G23" s="7" t="s">
        <v>462</v>
      </c>
      <c r="H23" s="7" t="s">
        <v>469</v>
      </c>
      <c r="I23" s="7" t="s">
        <v>470</v>
      </c>
      <c r="J23" s="7">
        <v>3</v>
      </c>
      <c r="L23" s="14" t="s">
        <v>245</v>
      </c>
      <c r="M23" s="15">
        <v>365.39</v>
      </c>
    </row>
    <row r="24" spans="1:13" ht="15">
      <c r="A24" s="1" t="s">
        <v>329</v>
      </c>
      <c r="B24" s="3" t="s">
        <v>245</v>
      </c>
      <c r="C24" s="4">
        <v>18.13</v>
      </c>
      <c r="D24" s="7">
        <v>2700</v>
      </c>
      <c r="E24" s="7" t="s">
        <v>450</v>
      </c>
      <c r="F24" s="7" t="s">
        <v>479</v>
      </c>
      <c r="G24" s="7" t="s">
        <v>462</v>
      </c>
      <c r="H24" s="7" t="s">
        <v>469</v>
      </c>
      <c r="I24" s="7" t="s">
        <v>470</v>
      </c>
      <c r="J24" s="7">
        <v>3</v>
      </c>
      <c r="L24" s="14" t="s">
        <v>246</v>
      </c>
      <c r="M24" s="15">
        <v>71.57</v>
      </c>
    </row>
    <row r="25" spans="1:13" ht="15">
      <c r="A25" s="1" t="s">
        <v>330</v>
      </c>
      <c r="B25" s="3" t="s">
        <v>245</v>
      </c>
      <c r="C25" s="4">
        <v>17.53</v>
      </c>
      <c r="D25" s="7">
        <v>2700</v>
      </c>
      <c r="E25" s="7" t="s">
        <v>450</v>
      </c>
      <c r="F25" s="7" t="s">
        <v>479</v>
      </c>
      <c r="G25" s="7" t="s">
        <v>462</v>
      </c>
      <c r="H25" s="7" t="s">
        <v>469</v>
      </c>
      <c r="I25" s="7" t="s">
        <v>470</v>
      </c>
      <c r="J25" s="7">
        <v>3</v>
      </c>
      <c r="L25" s="14" t="s">
        <v>122</v>
      </c>
      <c r="M25" s="15">
        <v>13.5</v>
      </c>
    </row>
    <row r="26" spans="1:13" ht="15">
      <c r="A26" s="1" t="s">
        <v>331</v>
      </c>
      <c r="B26" s="3" t="s">
        <v>248</v>
      </c>
      <c r="C26" s="4">
        <v>26.28</v>
      </c>
      <c r="D26" s="7">
        <v>2700</v>
      </c>
      <c r="E26" s="7" t="s">
        <v>450</v>
      </c>
      <c r="F26" s="7" t="s">
        <v>479</v>
      </c>
      <c r="G26" s="7" t="s">
        <v>462</v>
      </c>
      <c r="H26" s="7" t="s">
        <v>469</v>
      </c>
      <c r="I26" s="7" t="s">
        <v>470</v>
      </c>
      <c r="J26" s="7">
        <v>3</v>
      </c>
      <c r="L26" s="14" t="s">
        <v>247</v>
      </c>
      <c r="M26" s="15">
        <v>37.39</v>
      </c>
    </row>
    <row r="27" spans="1:13" ht="15">
      <c r="A27" s="1" t="s">
        <v>332</v>
      </c>
      <c r="B27" s="3" t="s">
        <v>248</v>
      </c>
      <c r="C27" s="4">
        <v>26.28</v>
      </c>
      <c r="D27" s="7">
        <v>2700</v>
      </c>
      <c r="E27" s="7" t="s">
        <v>450</v>
      </c>
      <c r="F27" s="7" t="s">
        <v>479</v>
      </c>
      <c r="G27" s="7" t="s">
        <v>462</v>
      </c>
      <c r="H27" s="7" t="s">
        <v>469</v>
      </c>
      <c r="I27" s="7" t="s">
        <v>470</v>
      </c>
      <c r="J27" s="7">
        <v>3</v>
      </c>
      <c r="L27" s="14" t="s">
        <v>36</v>
      </c>
      <c r="M27" s="15">
        <v>61.58</v>
      </c>
    </row>
    <row r="28" spans="1:13" ht="15">
      <c r="A28" s="1" t="s">
        <v>333</v>
      </c>
      <c r="B28" s="3" t="s">
        <v>245</v>
      </c>
      <c r="C28" s="4">
        <v>18.68</v>
      </c>
      <c r="D28" s="7">
        <v>2700</v>
      </c>
      <c r="E28" s="7" t="s">
        <v>450</v>
      </c>
      <c r="F28" s="7" t="s">
        <v>479</v>
      </c>
      <c r="G28" s="7" t="s">
        <v>462</v>
      </c>
      <c r="H28" s="7" t="s">
        <v>469</v>
      </c>
      <c r="I28" s="7" t="s">
        <v>470</v>
      </c>
      <c r="J28" s="7">
        <v>3</v>
      </c>
      <c r="L28" s="14" t="s">
        <v>101</v>
      </c>
      <c r="M28" s="15">
        <v>2.23</v>
      </c>
    </row>
    <row r="29" spans="1:13" ht="15">
      <c r="A29" s="1" t="s">
        <v>334</v>
      </c>
      <c r="B29" s="3" t="s">
        <v>245</v>
      </c>
      <c r="C29" s="4">
        <v>17.97</v>
      </c>
      <c r="D29" s="7">
        <v>2700</v>
      </c>
      <c r="E29" s="7" t="s">
        <v>450</v>
      </c>
      <c r="F29" s="7" t="s">
        <v>479</v>
      </c>
      <c r="G29" s="7" t="s">
        <v>462</v>
      </c>
      <c r="H29" s="7" t="s">
        <v>469</v>
      </c>
      <c r="I29" s="7" t="s">
        <v>470</v>
      </c>
      <c r="J29" s="7">
        <v>3</v>
      </c>
      <c r="L29" s="14" t="s">
        <v>95</v>
      </c>
      <c r="M29" s="15">
        <v>2.23</v>
      </c>
    </row>
    <row r="30" spans="1:13" ht="15">
      <c r="A30" s="1" t="s">
        <v>335</v>
      </c>
      <c r="B30" s="3" t="s">
        <v>245</v>
      </c>
      <c r="C30" s="4">
        <v>18.02</v>
      </c>
      <c r="D30" s="7">
        <v>2700</v>
      </c>
      <c r="E30" s="7" t="s">
        <v>450</v>
      </c>
      <c r="F30" s="7" t="s">
        <v>479</v>
      </c>
      <c r="G30" s="7" t="s">
        <v>462</v>
      </c>
      <c r="H30" s="7" t="s">
        <v>469</v>
      </c>
      <c r="I30" s="7" t="s">
        <v>470</v>
      </c>
      <c r="J30" s="7">
        <v>3</v>
      </c>
      <c r="L30" s="14" t="s">
        <v>180</v>
      </c>
      <c r="M30" s="15">
        <v>75.02</v>
      </c>
    </row>
    <row r="31" spans="1:13" ht="15">
      <c r="A31" s="1" t="s">
        <v>336</v>
      </c>
      <c r="B31" s="3" t="s">
        <v>245</v>
      </c>
      <c r="C31" s="4">
        <v>18.13</v>
      </c>
      <c r="D31" s="7">
        <v>2700</v>
      </c>
      <c r="E31" s="7" t="s">
        <v>450</v>
      </c>
      <c r="F31" s="7" t="s">
        <v>479</v>
      </c>
      <c r="G31" s="7" t="s">
        <v>462</v>
      </c>
      <c r="H31" s="7" t="s">
        <v>469</v>
      </c>
      <c r="I31" s="7" t="s">
        <v>470</v>
      </c>
      <c r="J31" s="7">
        <v>3</v>
      </c>
      <c r="L31" s="14" t="s">
        <v>175</v>
      </c>
      <c r="M31" s="15">
        <v>6.67</v>
      </c>
    </row>
    <row r="32" spans="1:13" ht="15">
      <c r="A32" s="1" t="s">
        <v>337</v>
      </c>
      <c r="B32" s="3" t="s">
        <v>245</v>
      </c>
      <c r="C32" s="4">
        <v>18.13</v>
      </c>
      <c r="D32" s="7">
        <v>2700</v>
      </c>
      <c r="E32" s="7" t="s">
        <v>450</v>
      </c>
      <c r="F32" s="7" t="s">
        <v>479</v>
      </c>
      <c r="G32" s="7" t="s">
        <v>462</v>
      </c>
      <c r="H32" s="7" t="s">
        <v>469</v>
      </c>
      <c r="I32" s="7" t="s">
        <v>470</v>
      </c>
      <c r="J32" s="7">
        <v>3</v>
      </c>
      <c r="L32" s="14" t="s">
        <v>102</v>
      </c>
      <c r="M32" s="15">
        <v>2</v>
      </c>
    </row>
    <row r="33" spans="1:13" ht="15">
      <c r="A33" s="1" t="s">
        <v>338</v>
      </c>
      <c r="B33" s="3" t="s">
        <v>245</v>
      </c>
      <c r="C33" s="4">
        <v>18.09</v>
      </c>
      <c r="D33" s="7">
        <v>2700</v>
      </c>
      <c r="E33" s="7" t="s">
        <v>450</v>
      </c>
      <c r="F33" s="7" t="s">
        <v>479</v>
      </c>
      <c r="G33" s="7" t="s">
        <v>462</v>
      </c>
      <c r="H33" s="7" t="s">
        <v>469</v>
      </c>
      <c r="I33" s="7" t="s">
        <v>470</v>
      </c>
      <c r="J33" s="7">
        <v>3</v>
      </c>
      <c r="L33" s="14" t="s">
        <v>97</v>
      </c>
      <c r="M33" s="15">
        <v>8.89</v>
      </c>
    </row>
    <row r="34" spans="1:13" ht="15">
      <c r="A34" s="1" t="s">
        <v>339</v>
      </c>
      <c r="B34" s="3" t="s">
        <v>245</v>
      </c>
      <c r="C34" s="4">
        <v>18.13</v>
      </c>
      <c r="D34" s="7">
        <v>2700</v>
      </c>
      <c r="E34" s="7" t="s">
        <v>450</v>
      </c>
      <c r="F34" s="7" t="s">
        <v>479</v>
      </c>
      <c r="G34" s="7" t="s">
        <v>462</v>
      </c>
      <c r="H34" s="7" t="s">
        <v>469</v>
      </c>
      <c r="I34" s="7" t="s">
        <v>470</v>
      </c>
      <c r="J34" s="7">
        <v>3</v>
      </c>
      <c r="L34" s="14" t="s">
        <v>100</v>
      </c>
      <c r="M34" s="15">
        <v>13.04</v>
      </c>
    </row>
    <row r="35" spans="1:13" ht="15">
      <c r="A35" s="1" t="s">
        <v>340</v>
      </c>
      <c r="B35" s="3" t="s">
        <v>245</v>
      </c>
      <c r="C35" s="4">
        <v>18.13</v>
      </c>
      <c r="D35" s="7">
        <v>2700</v>
      </c>
      <c r="E35" s="7" t="s">
        <v>450</v>
      </c>
      <c r="F35" s="7" t="s">
        <v>479</v>
      </c>
      <c r="G35" s="7" t="s">
        <v>462</v>
      </c>
      <c r="H35" s="7" t="s">
        <v>469</v>
      </c>
      <c r="I35" s="7" t="s">
        <v>470</v>
      </c>
      <c r="J35" s="7">
        <v>3</v>
      </c>
      <c r="L35" s="14" t="s">
        <v>103</v>
      </c>
      <c r="M35" s="15">
        <v>7.75</v>
      </c>
    </row>
    <row r="36" spans="1:13" ht="15">
      <c r="A36" s="1" t="s">
        <v>341</v>
      </c>
      <c r="B36" s="3" t="s">
        <v>245</v>
      </c>
      <c r="C36" s="4">
        <v>18.13</v>
      </c>
      <c r="D36" s="7">
        <v>2700</v>
      </c>
      <c r="E36" s="7" t="s">
        <v>450</v>
      </c>
      <c r="F36" s="7" t="s">
        <v>479</v>
      </c>
      <c r="G36" s="7" t="s">
        <v>462</v>
      </c>
      <c r="H36" s="7" t="s">
        <v>469</v>
      </c>
      <c r="I36" s="7" t="s">
        <v>470</v>
      </c>
      <c r="J36" s="7">
        <v>3</v>
      </c>
      <c r="L36" s="14" t="s">
        <v>94</v>
      </c>
      <c r="M36" s="15">
        <v>12.379999999999999</v>
      </c>
    </row>
    <row r="37" spans="1:13" ht="15">
      <c r="A37" s="1" t="s">
        <v>342</v>
      </c>
      <c r="B37" s="3" t="s">
        <v>369</v>
      </c>
      <c r="C37" s="4">
        <v>36.94</v>
      </c>
      <c r="D37" s="7">
        <v>2700</v>
      </c>
      <c r="E37" s="7" t="s">
        <v>450</v>
      </c>
      <c r="F37" s="7" t="s">
        <v>479</v>
      </c>
      <c r="G37" s="7" t="s">
        <v>462</v>
      </c>
      <c r="H37" s="7" t="s">
        <v>469</v>
      </c>
      <c r="I37" s="7" t="s">
        <v>470</v>
      </c>
      <c r="J37" s="7">
        <v>3</v>
      </c>
      <c r="L37" s="14" t="s">
        <v>98</v>
      </c>
      <c r="M37" s="15">
        <v>7.75</v>
      </c>
    </row>
    <row r="38" spans="1:13" ht="15">
      <c r="A38" s="1" t="s">
        <v>343</v>
      </c>
      <c r="B38" s="3" t="s">
        <v>247</v>
      </c>
      <c r="C38" s="4">
        <v>18.66</v>
      </c>
      <c r="D38" s="7">
        <v>2700</v>
      </c>
      <c r="E38" s="7" t="s">
        <v>474</v>
      </c>
      <c r="F38" s="7" t="s">
        <v>478</v>
      </c>
      <c r="G38" s="7" t="s">
        <v>462</v>
      </c>
      <c r="H38" s="7" t="s">
        <v>469</v>
      </c>
      <c r="I38" s="7" t="s">
        <v>484</v>
      </c>
      <c r="J38" s="7">
        <v>3</v>
      </c>
      <c r="L38" s="14" t="s">
        <v>248</v>
      </c>
      <c r="M38" s="15">
        <v>155.75</v>
      </c>
    </row>
    <row r="39" spans="1:13" ht="15">
      <c r="A39" s="1" t="s">
        <v>344</v>
      </c>
      <c r="B39" s="3" t="s">
        <v>246</v>
      </c>
      <c r="C39" s="4">
        <v>35.81</v>
      </c>
      <c r="D39" s="7">
        <v>2700</v>
      </c>
      <c r="E39" s="7" t="s">
        <v>474</v>
      </c>
      <c r="F39" s="7" t="s">
        <v>478</v>
      </c>
      <c r="G39" s="7" t="s">
        <v>462</v>
      </c>
      <c r="H39" s="7" t="s">
        <v>469</v>
      </c>
      <c r="I39" s="7" t="s">
        <v>484</v>
      </c>
      <c r="J39" s="7">
        <v>3</v>
      </c>
      <c r="L39" s="14" t="s">
        <v>507</v>
      </c>
      <c r="M39" s="15">
        <v>1366.3200000000002</v>
      </c>
    </row>
    <row r="40" spans="1:10" ht="15">
      <c r="A40" s="1" t="s">
        <v>345</v>
      </c>
      <c r="B40" s="5" t="s">
        <v>38</v>
      </c>
      <c r="C40" s="4">
        <v>128.45</v>
      </c>
      <c r="D40" s="7">
        <v>2700</v>
      </c>
      <c r="E40" s="7" t="s">
        <v>442</v>
      </c>
      <c r="F40" s="7" t="s">
        <v>476</v>
      </c>
      <c r="G40" s="7" t="s">
        <v>462</v>
      </c>
      <c r="H40" s="7" t="s">
        <v>459</v>
      </c>
      <c r="I40" s="7" t="s">
        <v>472</v>
      </c>
      <c r="J40" s="7">
        <v>5</v>
      </c>
    </row>
    <row r="41" spans="1:10" ht="30">
      <c r="A41" s="1" t="s">
        <v>346</v>
      </c>
      <c r="B41" s="5" t="s">
        <v>110</v>
      </c>
      <c r="C41" s="4">
        <v>33.7</v>
      </c>
      <c r="D41" s="7">
        <v>2700</v>
      </c>
      <c r="E41" s="7" t="s">
        <v>450</v>
      </c>
      <c r="F41" s="7" t="s">
        <v>479</v>
      </c>
      <c r="G41" s="8" t="s">
        <v>463</v>
      </c>
      <c r="H41" s="7" t="s">
        <v>469</v>
      </c>
      <c r="I41" s="7" t="s">
        <v>470</v>
      </c>
      <c r="J41" s="7">
        <v>5</v>
      </c>
    </row>
    <row r="42" spans="1:10" ht="15">
      <c r="A42" s="1" t="s">
        <v>347</v>
      </c>
      <c r="B42" s="5" t="s">
        <v>110</v>
      </c>
      <c r="C42" s="4">
        <v>33.64</v>
      </c>
      <c r="D42" s="7">
        <v>2700</v>
      </c>
      <c r="E42" s="7" t="s">
        <v>450</v>
      </c>
      <c r="F42" s="7" t="s">
        <v>479</v>
      </c>
      <c r="G42" s="7" t="s">
        <v>462</v>
      </c>
      <c r="H42" s="7" t="s">
        <v>468</v>
      </c>
      <c r="I42" s="7" t="s">
        <v>470</v>
      </c>
      <c r="J42" s="7">
        <v>5</v>
      </c>
    </row>
    <row r="43" spans="1:10" ht="15">
      <c r="A43" s="1" t="s">
        <v>348</v>
      </c>
      <c r="B43" s="5" t="s">
        <v>245</v>
      </c>
      <c r="C43" s="4">
        <v>22.25</v>
      </c>
      <c r="D43" s="7">
        <v>2700</v>
      </c>
      <c r="E43" s="7" t="s">
        <v>450</v>
      </c>
      <c r="F43" s="7" t="s">
        <v>478</v>
      </c>
      <c r="G43" s="7" t="s">
        <v>462</v>
      </c>
      <c r="H43" s="7" t="s">
        <v>469</v>
      </c>
      <c r="I43" s="7" t="s">
        <v>470</v>
      </c>
      <c r="J43" s="7">
        <v>3</v>
      </c>
    </row>
    <row r="44" spans="1:10" ht="15">
      <c r="A44" s="1" t="s">
        <v>349</v>
      </c>
      <c r="B44" s="5" t="s">
        <v>245</v>
      </c>
      <c r="C44" s="4">
        <v>19.72</v>
      </c>
      <c r="D44" s="7">
        <v>2700</v>
      </c>
      <c r="E44" s="7" t="s">
        <v>450</v>
      </c>
      <c r="F44" s="7" t="s">
        <v>478</v>
      </c>
      <c r="G44" s="7" t="s">
        <v>462</v>
      </c>
      <c r="H44" s="7" t="s">
        <v>469</v>
      </c>
      <c r="I44" s="7" t="s">
        <v>470</v>
      </c>
      <c r="J44" s="7">
        <v>3</v>
      </c>
    </row>
    <row r="45" spans="1:10" ht="15">
      <c r="A45" s="1" t="s">
        <v>350</v>
      </c>
      <c r="B45" s="5" t="s">
        <v>245</v>
      </c>
      <c r="C45" s="4">
        <v>19.66</v>
      </c>
      <c r="D45" s="7">
        <v>2700</v>
      </c>
      <c r="E45" s="7" t="s">
        <v>450</v>
      </c>
      <c r="F45" s="7" t="s">
        <v>478</v>
      </c>
      <c r="G45" s="7" t="s">
        <v>462</v>
      </c>
      <c r="H45" s="7" t="s">
        <v>469</v>
      </c>
      <c r="I45" s="7" t="s">
        <v>470</v>
      </c>
      <c r="J45" s="7">
        <v>3</v>
      </c>
    </row>
    <row r="46" spans="1:10" ht="15">
      <c r="A46" s="1" t="s">
        <v>351</v>
      </c>
      <c r="B46" s="5" t="s">
        <v>176</v>
      </c>
      <c r="C46" s="4">
        <v>12.55</v>
      </c>
      <c r="D46" s="7">
        <v>2700</v>
      </c>
      <c r="E46" s="7" t="s">
        <v>450</v>
      </c>
      <c r="F46" s="7" t="s">
        <v>479</v>
      </c>
      <c r="G46" s="7" t="s">
        <v>462</v>
      </c>
      <c r="H46" s="7" t="s">
        <v>467</v>
      </c>
      <c r="I46" s="7" t="s">
        <v>470</v>
      </c>
      <c r="J46" s="7">
        <v>5</v>
      </c>
    </row>
    <row r="47" spans="1:10" ht="15">
      <c r="A47" s="1" t="s">
        <v>352</v>
      </c>
      <c r="B47" s="3" t="s">
        <v>103</v>
      </c>
      <c r="C47" s="4">
        <v>1.35</v>
      </c>
      <c r="D47" s="7">
        <v>2700</v>
      </c>
      <c r="E47" s="7" t="s">
        <v>442</v>
      </c>
      <c r="F47" s="7" t="s">
        <v>476</v>
      </c>
      <c r="G47" s="7" t="s">
        <v>461</v>
      </c>
      <c r="H47" s="7" t="s">
        <v>467</v>
      </c>
      <c r="I47" s="7" t="s">
        <v>181</v>
      </c>
      <c r="J47" s="7">
        <v>5</v>
      </c>
    </row>
    <row r="48" spans="1:10" ht="15">
      <c r="A48" s="1" t="s">
        <v>353</v>
      </c>
      <c r="B48" s="3" t="s">
        <v>100</v>
      </c>
      <c r="C48" s="4">
        <v>1.35</v>
      </c>
      <c r="D48" s="7">
        <v>2700</v>
      </c>
      <c r="E48" s="7" t="s">
        <v>442</v>
      </c>
      <c r="F48" s="7" t="s">
        <v>476</v>
      </c>
      <c r="G48" s="7" t="s">
        <v>461</v>
      </c>
      <c r="H48" s="7" t="s">
        <v>467</v>
      </c>
      <c r="I48" s="7" t="s">
        <v>181</v>
      </c>
      <c r="J48" s="7">
        <v>5</v>
      </c>
    </row>
    <row r="49" spans="1:10" ht="15">
      <c r="A49" s="1" t="s">
        <v>354</v>
      </c>
      <c r="B49" s="3" t="s">
        <v>100</v>
      </c>
      <c r="C49" s="4">
        <v>1.35</v>
      </c>
      <c r="D49" s="7">
        <v>2700</v>
      </c>
      <c r="E49" s="7" t="s">
        <v>442</v>
      </c>
      <c r="F49" s="7" t="s">
        <v>476</v>
      </c>
      <c r="G49" s="7" t="s">
        <v>461</v>
      </c>
      <c r="H49" s="7" t="s">
        <v>467</v>
      </c>
      <c r="I49" s="7" t="s">
        <v>181</v>
      </c>
      <c r="J49" s="7">
        <v>5</v>
      </c>
    </row>
    <row r="50" spans="1:10" ht="15">
      <c r="A50" s="1" t="s">
        <v>355</v>
      </c>
      <c r="B50" s="3" t="s">
        <v>98</v>
      </c>
      <c r="C50" s="4">
        <v>1.35</v>
      </c>
      <c r="D50" s="7">
        <v>2700</v>
      </c>
      <c r="E50" s="7" t="s">
        <v>442</v>
      </c>
      <c r="F50" s="7" t="s">
        <v>476</v>
      </c>
      <c r="G50" s="7" t="s">
        <v>461</v>
      </c>
      <c r="H50" s="7" t="s">
        <v>467</v>
      </c>
      <c r="I50" s="7" t="s">
        <v>181</v>
      </c>
      <c r="J50" s="7">
        <v>5</v>
      </c>
    </row>
    <row r="51" spans="1:10" ht="15">
      <c r="A51" s="1" t="s">
        <v>356</v>
      </c>
      <c r="B51" s="3" t="s">
        <v>94</v>
      </c>
      <c r="C51" s="4">
        <v>1.35</v>
      </c>
      <c r="D51" s="7">
        <v>2700</v>
      </c>
      <c r="E51" s="7" t="s">
        <v>442</v>
      </c>
      <c r="F51" s="7" t="s">
        <v>476</v>
      </c>
      <c r="G51" s="7" t="s">
        <v>461</v>
      </c>
      <c r="H51" s="7" t="s">
        <v>467</v>
      </c>
      <c r="I51" s="7" t="s">
        <v>181</v>
      </c>
      <c r="J51" s="7">
        <v>5</v>
      </c>
    </row>
    <row r="52" spans="1:10" ht="15">
      <c r="A52" s="1" t="s">
        <v>357</v>
      </c>
      <c r="B52" s="3" t="s">
        <v>36</v>
      </c>
      <c r="C52" s="4">
        <v>24.84</v>
      </c>
      <c r="D52" s="7">
        <v>2700</v>
      </c>
      <c r="E52" s="7" t="s">
        <v>442</v>
      </c>
      <c r="F52" s="7" t="s">
        <v>477</v>
      </c>
      <c r="G52" s="7" t="s">
        <v>462</v>
      </c>
      <c r="H52" s="7" t="s">
        <v>462</v>
      </c>
      <c r="I52" s="7" t="s">
        <v>472</v>
      </c>
      <c r="J52" s="7">
        <v>5</v>
      </c>
    </row>
    <row r="53" spans="1:10" ht="15">
      <c r="A53" s="1" t="s">
        <v>358</v>
      </c>
      <c r="B53" s="3" t="s">
        <v>245</v>
      </c>
      <c r="C53" s="4">
        <v>19.07</v>
      </c>
      <c r="D53" s="7">
        <v>2700</v>
      </c>
      <c r="E53" s="7" t="s">
        <v>450</v>
      </c>
      <c r="F53" s="7" t="s">
        <v>479</v>
      </c>
      <c r="G53" s="7" t="s">
        <v>462</v>
      </c>
      <c r="H53" s="7" t="s">
        <v>469</v>
      </c>
      <c r="I53" s="7" t="s">
        <v>470</v>
      </c>
      <c r="J53" s="7">
        <v>3</v>
      </c>
    </row>
    <row r="54" spans="1:10" ht="15">
      <c r="A54" s="1" t="s">
        <v>359</v>
      </c>
      <c r="B54" s="3" t="s">
        <v>245</v>
      </c>
      <c r="C54" s="4">
        <v>19.72</v>
      </c>
      <c r="D54" s="7">
        <v>2700</v>
      </c>
      <c r="E54" s="7" t="s">
        <v>450</v>
      </c>
      <c r="F54" s="7" t="s">
        <v>479</v>
      </c>
      <c r="G54" s="7" t="s">
        <v>462</v>
      </c>
      <c r="H54" s="7" t="s">
        <v>469</v>
      </c>
      <c r="I54" s="7" t="s">
        <v>470</v>
      </c>
      <c r="J54" s="7">
        <v>3</v>
      </c>
    </row>
    <row r="55" spans="1:10" ht="15">
      <c r="A55" s="1" t="s">
        <v>360</v>
      </c>
      <c r="B55" s="3" t="s">
        <v>245</v>
      </c>
      <c r="C55" s="4">
        <v>22.21</v>
      </c>
      <c r="D55" s="7" t="s">
        <v>181</v>
      </c>
      <c r="E55" s="7" t="s">
        <v>450</v>
      </c>
      <c r="F55" s="7" t="s">
        <v>479</v>
      </c>
      <c r="G55" s="7" t="s">
        <v>462</v>
      </c>
      <c r="H55" s="7" t="s">
        <v>469</v>
      </c>
      <c r="I55" s="7" t="s">
        <v>470</v>
      </c>
      <c r="J55" s="7">
        <v>3</v>
      </c>
    </row>
    <row r="56" spans="1:10" ht="15">
      <c r="A56" s="1" t="s">
        <v>361</v>
      </c>
      <c r="B56" s="3" t="s">
        <v>245</v>
      </c>
      <c r="C56" s="4">
        <v>25.68</v>
      </c>
      <c r="D56" s="7">
        <v>2700</v>
      </c>
      <c r="E56" s="7" t="s">
        <v>450</v>
      </c>
      <c r="F56" s="7" t="s">
        <v>479</v>
      </c>
      <c r="G56" s="7" t="s">
        <v>462</v>
      </c>
      <c r="H56" s="7" t="s">
        <v>469</v>
      </c>
      <c r="I56" s="7" t="s">
        <v>470</v>
      </c>
      <c r="J56" s="7">
        <v>3</v>
      </c>
    </row>
    <row r="57" spans="1:10" ht="15">
      <c r="A57" s="1" t="s">
        <v>362</v>
      </c>
      <c r="B57" s="5" t="s">
        <v>122</v>
      </c>
      <c r="C57" s="4">
        <v>13.5</v>
      </c>
      <c r="D57" s="7">
        <v>2700</v>
      </c>
      <c r="E57" s="7" t="s">
        <v>449</v>
      </c>
      <c r="F57" s="7" t="s">
        <v>479</v>
      </c>
      <c r="G57" s="7" t="s">
        <v>462</v>
      </c>
      <c r="H57" s="7" t="s">
        <v>462</v>
      </c>
      <c r="I57" s="7" t="s">
        <v>470</v>
      </c>
      <c r="J57" s="7">
        <v>1</v>
      </c>
    </row>
    <row r="58" spans="1:10" ht="15">
      <c r="A58" s="1" t="s">
        <v>363</v>
      </c>
      <c r="B58" s="5" t="s">
        <v>248</v>
      </c>
      <c r="C58" s="4">
        <v>103.19</v>
      </c>
      <c r="D58" s="7">
        <v>2700</v>
      </c>
      <c r="E58" s="7" t="s">
        <v>474</v>
      </c>
      <c r="F58" s="7" t="s">
        <v>478</v>
      </c>
      <c r="G58" s="7" t="s">
        <v>462</v>
      </c>
      <c r="H58" s="7" t="s">
        <v>471</v>
      </c>
      <c r="I58" s="7" t="s">
        <v>484</v>
      </c>
      <c r="J58" s="7">
        <v>3</v>
      </c>
    </row>
    <row r="59" spans="1:10" ht="15">
      <c r="A59" s="1" t="s">
        <v>364</v>
      </c>
      <c r="B59" s="5" t="s">
        <v>176</v>
      </c>
      <c r="C59" s="4">
        <v>4.67</v>
      </c>
      <c r="D59" s="7">
        <v>2700</v>
      </c>
      <c r="E59" s="7" t="s">
        <v>450</v>
      </c>
      <c r="F59" s="7" t="s">
        <v>479</v>
      </c>
      <c r="G59" s="7" t="s">
        <v>462</v>
      </c>
      <c r="H59" s="7" t="s">
        <v>467</v>
      </c>
      <c r="I59" s="7" t="s">
        <v>470</v>
      </c>
      <c r="J59" s="7">
        <v>3</v>
      </c>
    </row>
    <row r="60" spans="1:10" ht="15">
      <c r="A60" s="1" t="s">
        <v>365</v>
      </c>
      <c r="B60" s="5" t="s">
        <v>175</v>
      </c>
      <c r="C60" s="4">
        <v>6.67</v>
      </c>
      <c r="D60" s="7">
        <v>2700</v>
      </c>
      <c r="E60" s="7" t="s">
        <v>442</v>
      </c>
      <c r="F60" s="7" t="s">
        <v>476</v>
      </c>
      <c r="G60" s="7" t="s">
        <v>462</v>
      </c>
      <c r="H60" s="7" t="s">
        <v>467</v>
      </c>
      <c r="I60" s="7" t="s">
        <v>472</v>
      </c>
      <c r="J60" s="7">
        <v>3</v>
      </c>
    </row>
    <row r="61" spans="1:10" ht="15">
      <c r="A61" s="1" t="s">
        <v>366</v>
      </c>
      <c r="B61" s="5" t="s">
        <v>180</v>
      </c>
      <c r="C61" s="4">
        <v>75.02</v>
      </c>
      <c r="D61" s="7">
        <v>2700</v>
      </c>
      <c r="E61" s="7" t="s">
        <v>475</v>
      </c>
      <c r="F61" s="7" t="s">
        <v>480</v>
      </c>
      <c r="G61" s="7" t="s">
        <v>462</v>
      </c>
      <c r="H61" s="7" t="s">
        <v>469</v>
      </c>
      <c r="I61" s="8" t="s">
        <v>483</v>
      </c>
      <c r="J61" s="7">
        <v>5</v>
      </c>
    </row>
    <row r="62" spans="1:9" ht="15">
      <c r="A62" s="1"/>
      <c r="B62" s="5"/>
      <c r="C62" s="4"/>
      <c r="D62" s="7"/>
      <c r="E62" s="7"/>
      <c r="F62" s="7"/>
      <c r="G62" s="7"/>
      <c r="H62" s="7"/>
      <c r="I62" s="8"/>
    </row>
    <row r="63" spans="1:9" ht="15">
      <c r="A63" s="1"/>
      <c r="B63" s="11" t="s">
        <v>505</v>
      </c>
      <c r="C63" s="12">
        <f>SUM(C5:C62)</f>
        <v>1366.3199999999997</v>
      </c>
      <c r="D63" s="7"/>
      <c r="E63" s="7"/>
      <c r="F63" s="7"/>
      <c r="G63" s="7"/>
      <c r="H63" s="7"/>
      <c r="I63" s="8"/>
    </row>
    <row r="64" spans="4:9" ht="15">
      <c r="D64" s="7"/>
      <c r="E64" s="7"/>
      <c r="F64" s="7"/>
      <c r="G64" s="7"/>
      <c r="H64" s="7"/>
      <c r="I64" s="7"/>
    </row>
    <row r="65" spans="1:3" ht="15">
      <c r="A65" s="1" t="s">
        <v>123</v>
      </c>
      <c r="B65" s="5" t="s">
        <v>133</v>
      </c>
      <c r="C65" s="4">
        <v>4.36</v>
      </c>
    </row>
    <row r="66" spans="1:3" ht="15">
      <c r="A66" s="1" t="s">
        <v>124</v>
      </c>
      <c r="B66" s="5" t="s">
        <v>133</v>
      </c>
      <c r="C66" s="4">
        <v>4.35</v>
      </c>
    </row>
    <row r="67" spans="1:3" ht="15">
      <c r="A67" s="1" t="s">
        <v>125</v>
      </c>
      <c r="B67" s="5" t="s">
        <v>133</v>
      </c>
      <c r="C67" s="4">
        <v>4.48</v>
      </c>
    </row>
    <row r="68" spans="1:3" ht="15">
      <c r="A68" s="1" t="s">
        <v>126</v>
      </c>
      <c r="B68" s="5" t="s">
        <v>133</v>
      </c>
      <c r="C68" s="4">
        <v>0.4</v>
      </c>
    </row>
    <row r="69" spans="1:3" ht="15">
      <c r="A69" s="1" t="s">
        <v>127</v>
      </c>
      <c r="B69" s="5" t="s">
        <v>133</v>
      </c>
      <c r="C69" s="4">
        <v>0.44</v>
      </c>
    </row>
    <row r="70" spans="1:3" ht="15">
      <c r="A70" s="1" t="s">
        <v>128</v>
      </c>
      <c r="B70" s="5" t="s">
        <v>133</v>
      </c>
      <c r="C70" s="4">
        <v>3.04</v>
      </c>
    </row>
    <row r="71" spans="1:3" ht="15">
      <c r="A71" s="1" t="s">
        <v>129</v>
      </c>
      <c r="B71" s="5" t="s">
        <v>133</v>
      </c>
      <c r="C71" s="4">
        <v>1.32</v>
      </c>
    </row>
    <row r="72" spans="1:3" ht="15">
      <c r="A72" s="1" t="s">
        <v>130</v>
      </c>
      <c r="B72" s="5" t="s">
        <v>133</v>
      </c>
      <c r="C72" s="4">
        <v>0.59</v>
      </c>
    </row>
    <row r="73" spans="1:3" ht="15">
      <c r="A73" s="1" t="s">
        <v>131</v>
      </c>
      <c r="B73" s="5" t="s">
        <v>133</v>
      </c>
      <c r="C73" s="4">
        <v>0.61</v>
      </c>
    </row>
    <row r="74" spans="1:3" ht="15">
      <c r="A74" s="1" t="s">
        <v>132</v>
      </c>
      <c r="B74" s="5" t="s">
        <v>133</v>
      </c>
      <c r="C74" s="4">
        <v>0.29</v>
      </c>
    </row>
    <row r="75" spans="1:2" ht="15">
      <c r="A75" s="1"/>
      <c r="B75" s="5"/>
    </row>
    <row r="76" spans="1:2" ht="15">
      <c r="A76" s="1"/>
      <c r="B76" s="5"/>
    </row>
  </sheetData>
  <sheetProtection algorithmName="SHA-512" hashValue="n51pgwmoROuEb0rNdeDVZC+WI3i0E1QI+e6dy61xjBMjtwtEF0/v7qcXkMWjZ3qRqnKnaOXP6fX/qXfOdjD7cg==" saltValue="Tg4wvfKfSHMt7VF11ndqqQ==" spinCount="100000" sheet="1" objects="1" scenarios="1"/>
  <mergeCells count="2">
    <mergeCell ref="A3:I3"/>
    <mergeCell ref="A2:J2"/>
  </mergeCells>
  <printOptions/>
  <pageMargins left="0.7" right="0.7" top="0.787401575" bottom="0.7874015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C000"/>
  </sheetPr>
  <dimension ref="A2:M70"/>
  <sheetViews>
    <sheetView workbookViewId="0" topLeftCell="A19">
      <selection activeCell="J4" sqref="J4"/>
    </sheetView>
  </sheetViews>
  <sheetFormatPr defaultColWidth="9.140625" defaultRowHeight="15"/>
  <cols>
    <col min="1" max="1" width="12.28125" style="0" customWidth="1"/>
    <col min="2" max="2" width="20.00390625" style="0" bestFit="1" customWidth="1"/>
    <col min="3" max="3" width="11.421875" style="0" bestFit="1" customWidth="1"/>
    <col min="4" max="4" width="11.57421875" style="0" bestFit="1" customWidth="1"/>
    <col min="5" max="5" width="17.7109375" style="0" bestFit="1" customWidth="1"/>
    <col min="6" max="6" width="8.140625" style="0" bestFit="1" customWidth="1"/>
    <col min="7" max="7" width="25.28125" style="0" customWidth="1"/>
    <col min="8" max="8" width="14.421875" style="0" bestFit="1" customWidth="1"/>
    <col min="9" max="9" width="9.57421875" style="0" customWidth="1"/>
    <col min="10" max="10" width="12.57421875" style="7" customWidth="1"/>
    <col min="12" max="12" width="20.00390625" style="0" customWidth="1"/>
    <col min="13" max="13" width="19.421875" style="0" customWidth="1"/>
    <col min="14" max="14" width="16.28125" style="0" bestFit="1" customWidth="1"/>
    <col min="15" max="15" width="8.140625" style="0" customWidth="1"/>
    <col min="16" max="16" width="7.140625" style="0" customWidth="1"/>
    <col min="17" max="17" width="17.7109375" style="0" bestFit="1" customWidth="1"/>
    <col min="18" max="18" width="14.421875" style="0" bestFit="1" customWidth="1"/>
  </cols>
  <sheetData>
    <row r="2" spans="1:10" ht="15">
      <c r="A2" s="359" t="s">
        <v>56</v>
      </c>
      <c r="B2" s="360"/>
      <c r="C2" s="360"/>
      <c r="D2" s="360"/>
      <c r="E2" s="360"/>
      <c r="F2" s="360"/>
      <c r="G2" s="360"/>
      <c r="H2" s="360"/>
      <c r="I2" s="360"/>
      <c r="J2" s="361"/>
    </row>
    <row r="3" spans="1:9" ht="17.25">
      <c r="A3" s="357" t="s">
        <v>424</v>
      </c>
      <c r="B3" s="358"/>
      <c r="C3" s="358"/>
      <c r="D3" s="358"/>
      <c r="E3" s="358"/>
      <c r="F3" s="358"/>
      <c r="G3" s="358"/>
      <c r="H3" s="358"/>
      <c r="I3" s="358"/>
    </row>
    <row r="4" spans="1:13" ht="45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2" t="s">
        <v>434</v>
      </c>
      <c r="H4" s="2" t="s">
        <v>435</v>
      </c>
      <c r="I4" s="2" t="s">
        <v>436</v>
      </c>
      <c r="J4" s="313" t="s">
        <v>1429</v>
      </c>
      <c r="L4" s="13" t="s">
        <v>506</v>
      </c>
      <c r="M4" t="s">
        <v>508</v>
      </c>
    </row>
    <row r="5" spans="1:13" ht="30">
      <c r="A5" s="1" t="s">
        <v>370</v>
      </c>
      <c r="B5" s="3" t="s">
        <v>93</v>
      </c>
      <c r="C5" s="4">
        <v>122.89</v>
      </c>
      <c r="D5" s="7">
        <v>2700</v>
      </c>
      <c r="E5" s="7" t="s">
        <v>442</v>
      </c>
      <c r="F5" s="7" t="s">
        <v>476</v>
      </c>
      <c r="G5" s="8" t="s">
        <v>499</v>
      </c>
      <c r="H5" s="7" t="s">
        <v>459</v>
      </c>
      <c r="I5" s="7" t="s">
        <v>472</v>
      </c>
      <c r="J5" s="7">
        <v>5</v>
      </c>
      <c r="L5" s="14" t="s">
        <v>181</v>
      </c>
      <c r="M5" s="15">
        <v>0</v>
      </c>
    </row>
    <row r="6" spans="1:13" ht="15">
      <c r="A6" s="1" t="s">
        <v>371</v>
      </c>
      <c r="B6" s="3" t="s">
        <v>36</v>
      </c>
      <c r="C6" s="4">
        <v>36.9</v>
      </c>
      <c r="D6" s="7" t="s">
        <v>181</v>
      </c>
      <c r="E6" s="7" t="s">
        <v>442</v>
      </c>
      <c r="F6" s="7" t="s">
        <v>477</v>
      </c>
      <c r="G6" s="7" t="s">
        <v>462</v>
      </c>
      <c r="H6" s="7" t="s">
        <v>462</v>
      </c>
      <c r="I6" s="7" t="s">
        <v>472</v>
      </c>
      <c r="J6" s="7">
        <v>5</v>
      </c>
      <c r="L6" s="14" t="s">
        <v>442</v>
      </c>
      <c r="M6" s="15">
        <v>403.63000000000005</v>
      </c>
    </row>
    <row r="7" spans="1:13" ht="15">
      <c r="A7" s="1" t="s">
        <v>372</v>
      </c>
      <c r="B7" s="3" t="s">
        <v>97</v>
      </c>
      <c r="C7" s="4">
        <v>4.47</v>
      </c>
      <c r="D7" s="7">
        <v>2700</v>
      </c>
      <c r="E7" s="7" t="s">
        <v>442</v>
      </c>
      <c r="F7" s="7" t="s">
        <v>476</v>
      </c>
      <c r="G7" s="7" t="s">
        <v>461</v>
      </c>
      <c r="H7" s="7" t="s">
        <v>467</v>
      </c>
      <c r="I7" s="7" t="s">
        <v>181</v>
      </c>
      <c r="J7" s="7">
        <v>5</v>
      </c>
      <c r="L7" s="14" t="s">
        <v>474</v>
      </c>
      <c r="M7" s="15">
        <v>108.41999999999999</v>
      </c>
    </row>
    <row r="8" spans="1:13" ht="15">
      <c r="A8" s="1" t="s">
        <v>373</v>
      </c>
      <c r="B8" s="3" t="s">
        <v>177</v>
      </c>
      <c r="C8" s="4" t="s">
        <v>181</v>
      </c>
      <c r="D8" s="7" t="s">
        <v>181</v>
      </c>
      <c r="E8" s="7" t="s">
        <v>181</v>
      </c>
      <c r="F8" s="7" t="s">
        <v>181</v>
      </c>
      <c r="G8" s="7" t="s">
        <v>181</v>
      </c>
      <c r="H8" s="7" t="s">
        <v>181</v>
      </c>
      <c r="I8" s="7" t="s">
        <v>181</v>
      </c>
      <c r="J8" s="7" t="s">
        <v>181</v>
      </c>
      <c r="L8" s="14" t="s">
        <v>450</v>
      </c>
      <c r="M8" s="15">
        <v>632.83</v>
      </c>
    </row>
    <row r="9" spans="1:13" ht="15">
      <c r="A9" s="1" t="s">
        <v>374</v>
      </c>
      <c r="B9" s="3" t="s">
        <v>98</v>
      </c>
      <c r="C9" s="4">
        <v>6.4</v>
      </c>
      <c r="D9" s="7">
        <v>2700</v>
      </c>
      <c r="E9" s="7" t="s">
        <v>442</v>
      </c>
      <c r="F9" s="7" t="s">
        <v>476</v>
      </c>
      <c r="G9" s="7" t="s">
        <v>461</v>
      </c>
      <c r="H9" s="7" t="s">
        <v>467</v>
      </c>
      <c r="I9" s="7" t="s">
        <v>181</v>
      </c>
      <c r="J9" s="7">
        <v>5</v>
      </c>
      <c r="L9" s="14" t="s">
        <v>449</v>
      </c>
      <c r="M9" s="15">
        <v>7</v>
      </c>
    </row>
    <row r="10" spans="1:13" ht="15">
      <c r="A10" s="1" t="s">
        <v>375</v>
      </c>
      <c r="B10" s="3" t="s">
        <v>95</v>
      </c>
      <c r="C10" s="4">
        <v>2.23</v>
      </c>
      <c r="D10" s="7">
        <v>2700</v>
      </c>
      <c r="E10" s="7" t="s">
        <v>442</v>
      </c>
      <c r="F10" s="7" t="s">
        <v>476</v>
      </c>
      <c r="G10" s="7" t="s">
        <v>461</v>
      </c>
      <c r="H10" s="7" t="s">
        <v>467</v>
      </c>
      <c r="I10" s="7" t="s">
        <v>181</v>
      </c>
      <c r="J10" s="7">
        <v>5</v>
      </c>
      <c r="L10" s="14" t="s">
        <v>507</v>
      </c>
      <c r="M10" s="15">
        <v>1151.88</v>
      </c>
    </row>
    <row r="11" spans="1:10" ht="15">
      <c r="A11" s="1" t="s">
        <v>376</v>
      </c>
      <c r="B11" s="3" t="s">
        <v>94</v>
      </c>
      <c r="C11" s="4">
        <v>11.03</v>
      </c>
      <c r="D11" s="7">
        <v>2700</v>
      </c>
      <c r="E11" s="7" t="s">
        <v>442</v>
      </c>
      <c r="F11" s="7" t="s">
        <v>476</v>
      </c>
      <c r="G11" s="7" t="s">
        <v>461</v>
      </c>
      <c r="H11" s="7" t="s">
        <v>467</v>
      </c>
      <c r="I11" s="7" t="s">
        <v>181</v>
      </c>
      <c r="J11" s="7">
        <v>5</v>
      </c>
    </row>
    <row r="12" spans="1:13" ht="15">
      <c r="A12" s="1" t="s">
        <v>377</v>
      </c>
      <c r="B12" s="3" t="s">
        <v>97</v>
      </c>
      <c r="C12" s="4">
        <v>4.39</v>
      </c>
      <c r="D12" s="7">
        <v>2700</v>
      </c>
      <c r="E12" s="7" t="s">
        <v>442</v>
      </c>
      <c r="F12" s="7" t="s">
        <v>476</v>
      </c>
      <c r="G12" s="7" t="s">
        <v>461</v>
      </c>
      <c r="H12" s="7" t="s">
        <v>467</v>
      </c>
      <c r="I12" s="7" t="s">
        <v>181</v>
      </c>
      <c r="J12" s="7">
        <v>5</v>
      </c>
      <c r="L12" s="13" t="s">
        <v>506</v>
      </c>
      <c r="M12" t="s">
        <v>508</v>
      </c>
    </row>
    <row r="13" spans="1:13" ht="15">
      <c r="A13" s="1" t="s">
        <v>378</v>
      </c>
      <c r="B13" s="3" t="s">
        <v>102</v>
      </c>
      <c r="C13" s="4">
        <v>2</v>
      </c>
      <c r="D13" s="7">
        <v>2700</v>
      </c>
      <c r="E13" s="7" t="s">
        <v>442</v>
      </c>
      <c r="F13" s="7" t="s">
        <v>476</v>
      </c>
      <c r="G13" s="7" t="s">
        <v>461</v>
      </c>
      <c r="H13" s="7" t="s">
        <v>467</v>
      </c>
      <c r="I13" s="7" t="s">
        <v>181</v>
      </c>
      <c r="J13" s="7">
        <v>5</v>
      </c>
      <c r="L13" s="14" t="s">
        <v>422</v>
      </c>
      <c r="M13" s="15">
        <v>200.7</v>
      </c>
    </row>
    <row r="14" spans="1:13" ht="15">
      <c r="A14" s="1" t="s">
        <v>379</v>
      </c>
      <c r="B14" s="3" t="s">
        <v>103</v>
      </c>
      <c r="C14" s="4">
        <v>6.4</v>
      </c>
      <c r="D14" s="7">
        <v>2700</v>
      </c>
      <c r="E14" s="7" t="s">
        <v>442</v>
      </c>
      <c r="F14" s="7" t="s">
        <v>476</v>
      </c>
      <c r="G14" s="7" t="s">
        <v>461</v>
      </c>
      <c r="H14" s="7" t="s">
        <v>467</v>
      </c>
      <c r="I14" s="7" t="s">
        <v>181</v>
      </c>
      <c r="J14" s="7">
        <v>5</v>
      </c>
      <c r="L14" s="14" t="s">
        <v>176</v>
      </c>
      <c r="M14" s="15">
        <v>12.55</v>
      </c>
    </row>
    <row r="15" spans="1:13" ht="15">
      <c r="A15" s="1" t="s">
        <v>380</v>
      </c>
      <c r="B15" s="3" t="s">
        <v>100</v>
      </c>
      <c r="C15" s="4">
        <v>10.34</v>
      </c>
      <c r="D15" s="7">
        <v>2700</v>
      </c>
      <c r="E15" s="7" t="s">
        <v>442</v>
      </c>
      <c r="F15" s="7" t="s">
        <v>476</v>
      </c>
      <c r="G15" s="7" t="s">
        <v>461</v>
      </c>
      <c r="H15" s="7" t="s">
        <v>467</v>
      </c>
      <c r="I15" s="7" t="s">
        <v>181</v>
      </c>
      <c r="J15" s="7">
        <v>5</v>
      </c>
      <c r="L15" s="14" t="s">
        <v>421</v>
      </c>
      <c r="M15" s="15">
        <v>44.14</v>
      </c>
    </row>
    <row r="16" spans="1:13" ht="15">
      <c r="A16" s="1" t="s">
        <v>381</v>
      </c>
      <c r="B16" s="3" t="s">
        <v>101</v>
      </c>
      <c r="C16" s="4">
        <v>2.2</v>
      </c>
      <c r="D16" s="7">
        <v>2700</v>
      </c>
      <c r="E16" s="7" t="s">
        <v>442</v>
      </c>
      <c r="F16" s="7" t="s">
        <v>476</v>
      </c>
      <c r="G16" s="7" t="s">
        <v>461</v>
      </c>
      <c r="H16" s="7" t="s">
        <v>467</v>
      </c>
      <c r="I16" s="7" t="s">
        <v>181</v>
      </c>
      <c r="J16" s="7">
        <v>5</v>
      </c>
      <c r="L16" s="14" t="s">
        <v>93</v>
      </c>
      <c r="M16" s="15">
        <v>122.89</v>
      </c>
    </row>
    <row r="17" spans="1:13" ht="15">
      <c r="A17" s="1" t="s">
        <v>382</v>
      </c>
      <c r="B17" s="3" t="s">
        <v>109</v>
      </c>
      <c r="C17" s="4">
        <v>17.74</v>
      </c>
      <c r="D17" s="7">
        <v>2700</v>
      </c>
      <c r="E17" s="7" t="s">
        <v>450</v>
      </c>
      <c r="F17" s="7" t="s">
        <v>479</v>
      </c>
      <c r="G17" s="7" t="s">
        <v>462</v>
      </c>
      <c r="H17" s="7" t="s">
        <v>469</v>
      </c>
      <c r="I17" s="7" t="s">
        <v>470</v>
      </c>
      <c r="J17" s="7">
        <v>5</v>
      </c>
      <c r="L17" s="14" t="s">
        <v>38</v>
      </c>
      <c r="M17" s="15">
        <v>162.79</v>
      </c>
    </row>
    <row r="18" spans="1:13" ht="15">
      <c r="A18" s="1" t="s">
        <v>383</v>
      </c>
      <c r="B18" s="3" t="s">
        <v>369</v>
      </c>
      <c r="C18" s="4">
        <v>40.25</v>
      </c>
      <c r="D18" s="7">
        <v>2700</v>
      </c>
      <c r="E18" s="7" t="s">
        <v>450</v>
      </c>
      <c r="F18" s="7" t="s">
        <v>479</v>
      </c>
      <c r="G18" s="7" t="s">
        <v>462</v>
      </c>
      <c r="H18" s="7" t="s">
        <v>469</v>
      </c>
      <c r="I18" s="7" t="s">
        <v>470</v>
      </c>
      <c r="J18" s="7">
        <v>3</v>
      </c>
      <c r="L18" s="14" t="s">
        <v>369</v>
      </c>
      <c r="M18" s="15">
        <v>40.25</v>
      </c>
    </row>
    <row r="19" spans="1:13" ht="15">
      <c r="A19" s="1" t="s">
        <v>384</v>
      </c>
      <c r="B19" s="3" t="s">
        <v>421</v>
      </c>
      <c r="C19" s="4">
        <v>22.21</v>
      </c>
      <c r="D19" s="7">
        <v>2700</v>
      </c>
      <c r="E19" s="7" t="s">
        <v>450</v>
      </c>
      <c r="F19" s="7" t="s">
        <v>479</v>
      </c>
      <c r="G19" s="7" t="s">
        <v>462</v>
      </c>
      <c r="H19" s="7" t="s">
        <v>469</v>
      </c>
      <c r="I19" s="7" t="s">
        <v>470</v>
      </c>
      <c r="J19" s="7">
        <v>3</v>
      </c>
      <c r="L19" s="14" t="s">
        <v>177</v>
      </c>
      <c r="M19" s="15">
        <v>0</v>
      </c>
    </row>
    <row r="20" spans="1:13" ht="15">
      <c r="A20" s="1" t="s">
        <v>385</v>
      </c>
      <c r="B20" s="3" t="s">
        <v>421</v>
      </c>
      <c r="C20" s="4">
        <v>21.93</v>
      </c>
      <c r="D20" s="7">
        <v>2700</v>
      </c>
      <c r="E20" s="7" t="s">
        <v>450</v>
      </c>
      <c r="F20" s="7" t="s">
        <v>479</v>
      </c>
      <c r="G20" s="7" t="s">
        <v>462</v>
      </c>
      <c r="H20" s="7" t="s">
        <v>469</v>
      </c>
      <c r="I20" s="7" t="s">
        <v>470</v>
      </c>
      <c r="J20" s="7">
        <v>3</v>
      </c>
      <c r="L20" s="14" t="s">
        <v>245</v>
      </c>
      <c r="M20" s="15">
        <v>280.6</v>
      </c>
    </row>
    <row r="21" spans="1:13" ht="15">
      <c r="A21" s="1" t="s">
        <v>386</v>
      </c>
      <c r="B21" s="3" t="s">
        <v>38</v>
      </c>
      <c r="C21" s="4">
        <v>53.46</v>
      </c>
      <c r="D21" s="7">
        <v>2700</v>
      </c>
      <c r="E21" s="7" t="s">
        <v>442</v>
      </c>
      <c r="F21" s="7" t="s">
        <v>476</v>
      </c>
      <c r="G21" s="7" t="s">
        <v>462</v>
      </c>
      <c r="H21" s="7" t="s">
        <v>459</v>
      </c>
      <c r="I21" s="7" t="s">
        <v>472</v>
      </c>
      <c r="J21" s="7">
        <v>5</v>
      </c>
      <c r="L21" s="14" t="s">
        <v>246</v>
      </c>
      <c r="M21" s="15">
        <v>70.88</v>
      </c>
    </row>
    <row r="22" spans="1:13" ht="15">
      <c r="A22" s="1" t="s">
        <v>387</v>
      </c>
      <c r="B22" s="3" t="s">
        <v>246</v>
      </c>
      <c r="C22" s="4">
        <v>35.76</v>
      </c>
      <c r="D22" s="7">
        <v>2700</v>
      </c>
      <c r="E22" s="7" t="s">
        <v>474</v>
      </c>
      <c r="F22" s="7" t="s">
        <v>478</v>
      </c>
      <c r="G22" s="7" t="s">
        <v>462</v>
      </c>
      <c r="H22" s="7" t="s">
        <v>469</v>
      </c>
      <c r="I22" s="7" t="s">
        <v>484</v>
      </c>
      <c r="J22" s="7">
        <v>3</v>
      </c>
      <c r="L22" s="14" t="s">
        <v>109</v>
      </c>
      <c r="M22" s="15">
        <v>17.74</v>
      </c>
    </row>
    <row r="23" spans="1:13" ht="15">
      <c r="A23" s="1" t="s">
        <v>388</v>
      </c>
      <c r="B23" s="3" t="s">
        <v>247</v>
      </c>
      <c r="C23" s="4">
        <v>18.79</v>
      </c>
      <c r="D23" s="7">
        <v>2700</v>
      </c>
      <c r="E23" s="7" t="s">
        <v>474</v>
      </c>
      <c r="F23" s="7" t="s">
        <v>478</v>
      </c>
      <c r="G23" s="7" t="s">
        <v>462</v>
      </c>
      <c r="H23" s="7" t="s">
        <v>469</v>
      </c>
      <c r="I23" s="7" t="s">
        <v>484</v>
      </c>
      <c r="J23" s="7">
        <v>3</v>
      </c>
      <c r="L23" s="14" t="s">
        <v>122</v>
      </c>
      <c r="M23" s="15">
        <v>7</v>
      </c>
    </row>
    <row r="24" spans="1:13" ht="15">
      <c r="A24" s="1" t="s">
        <v>389</v>
      </c>
      <c r="B24" s="3" t="s">
        <v>245</v>
      </c>
      <c r="C24" s="4">
        <v>18.01</v>
      </c>
      <c r="D24" s="7">
        <v>2700</v>
      </c>
      <c r="E24" s="7" t="s">
        <v>450</v>
      </c>
      <c r="F24" s="7" t="s">
        <v>479</v>
      </c>
      <c r="G24" s="7" t="s">
        <v>462</v>
      </c>
      <c r="H24" s="7" t="s">
        <v>469</v>
      </c>
      <c r="I24" s="7" t="s">
        <v>470</v>
      </c>
      <c r="J24" s="7">
        <v>3</v>
      </c>
      <c r="L24" s="14" t="s">
        <v>247</v>
      </c>
      <c r="M24" s="15">
        <v>37.54</v>
      </c>
    </row>
    <row r="25" spans="1:13" ht="15">
      <c r="A25" s="1" t="s">
        <v>390</v>
      </c>
      <c r="B25" s="3" t="s">
        <v>245</v>
      </c>
      <c r="C25" s="4">
        <v>18.13</v>
      </c>
      <c r="D25" s="7">
        <v>2700</v>
      </c>
      <c r="E25" s="7" t="s">
        <v>450</v>
      </c>
      <c r="F25" s="7" t="s">
        <v>479</v>
      </c>
      <c r="G25" s="7" t="s">
        <v>462</v>
      </c>
      <c r="H25" s="7" t="s">
        <v>469</v>
      </c>
      <c r="I25" s="7" t="s">
        <v>470</v>
      </c>
      <c r="J25" s="7">
        <v>3</v>
      </c>
      <c r="L25" s="14" t="s">
        <v>36</v>
      </c>
      <c r="M25" s="15">
        <v>61.739999999999995</v>
      </c>
    </row>
    <row r="26" spans="1:13" ht="15">
      <c r="A26" s="1" t="s">
        <v>391</v>
      </c>
      <c r="B26" s="3" t="s">
        <v>245</v>
      </c>
      <c r="C26" s="4">
        <v>18.01</v>
      </c>
      <c r="D26" s="7">
        <v>2700</v>
      </c>
      <c r="E26" s="7" t="s">
        <v>450</v>
      </c>
      <c r="F26" s="7" t="s">
        <v>479</v>
      </c>
      <c r="G26" s="7" t="s">
        <v>462</v>
      </c>
      <c r="H26" s="7" t="s">
        <v>469</v>
      </c>
      <c r="I26" s="7" t="s">
        <v>470</v>
      </c>
      <c r="J26" s="7">
        <v>3</v>
      </c>
      <c r="L26" s="14" t="s">
        <v>101</v>
      </c>
      <c r="M26" s="15">
        <v>2.2</v>
      </c>
    </row>
    <row r="27" spans="1:13" ht="15">
      <c r="A27" s="1" t="s">
        <v>392</v>
      </c>
      <c r="B27" s="3" t="s">
        <v>245</v>
      </c>
      <c r="C27" s="4">
        <v>18.19</v>
      </c>
      <c r="D27" s="7">
        <v>2700</v>
      </c>
      <c r="E27" s="7" t="s">
        <v>450</v>
      </c>
      <c r="F27" s="7" t="s">
        <v>479</v>
      </c>
      <c r="G27" s="7" t="s">
        <v>462</v>
      </c>
      <c r="H27" s="7" t="s">
        <v>469</v>
      </c>
      <c r="I27" s="7" t="s">
        <v>470</v>
      </c>
      <c r="J27" s="7">
        <v>3</v>
      </c>
      <c r="L27" s="14" t="s">
        <v>95</v>
      </c>
      <c r="M27" s="15">
        <v>2.23</v>
      </c>
    </row>
    <row r="28" spans="1:13" ht="15">
      <c r="A28" s="1" t="s">
        <v>393</v>
      </c>
      <c r="B28" s="3" t="s">
        <v>177</v>
      </c>
      <c r="C28" s="4" t="s">
        <v>181</v>
      </c>
      <c r="D28" s="7" t="s">
        <v>181</v>
      </c>
      <c r="E28" s="7" t="s">
        <v>181</v>
      </c>
      <c r="F28" s="7" t="s">
        <v>181</v>
      </c>
      <c r="G28" s="7" t="s">
        <v>181</v>
      </c>
      <c r="H28" s="7" t="s">
        <v>181</v>
      </c>
      <c r="I28" s="7" t="s">
        <v>181</v>
      </c>
      <c r="J28" s="7" t="s">
        <v>181</v>
      </c>
      <c r="L28" s="14" t="s">
        <v>102</v>
      </c>
      <c r="M28" s="15">
        <v>2</v>
      </c>
    </row>
    <row r="29" spans="1:13" ht="15">
      <c r="A29" s="1" t="s">
        <v>394</v>
      </c>
      <c r="B29" s="3" t="s">
        <v>245</v>
      </c>
      <c r="C29" s="4">
        <v>19.29</v>
      </c>
      <c r="D29" s="7">
        <v>2700</v>
      </c>
      <c r="E29" s="7" t="s">
        <v>450</v>
      </c>
      <c r="F29" s="7" t="s">
        <v>479</v>
      </c>
      <c r="G29" s="7" t="s">
        <v>462</v>
      </c>
      <c r="H29" s="7" t="s">
        <v>469</v>
      </c>
      <c r="I29" s="7" t="s">
        <v>470</v>
      </c>
      <c r="J29" s="7">
        <v>3</v>
      </c>
      <c r="L29" s="14" t="s">
        <v>97</v>
      </c>
      <c r="M29" s="15">
        <v>8.86</v>
      </c>
    </row>
    <row r="30" spans="1:13" ht="15">
      <c r="A30" s="1" t="s">
        <v>395</v>
      </c>
      <c r="B30" s="3" t="s">
        <v>245</v>
      </c>
      <c r="C30" s="4">
        <v>18.05</v>
      </c>
      <c r="D30" s="7">
        <v>2700</v>
      </c>
      <c r="E30" s="7" t="s">
        <v>450</v>
      </c>
      <c r="F30" s="7" t="s">
        <v>479</v>
      </c>
      <c r="G30" s="7" t="s">
        <v>462</v>
      </c>
      <c r="H30" s="7" t="s">
        <v>469</v>
      </c>
      <c r="I30" s="7" t="s">
        <v>470</v>
      </c>
      <c r="J30" s="7">
        <v>3</v>
      </c>
      <c r="L30" s="14" t="s">
        <v>100</v>
      </c>
      <c r="M30" s="15">
        <v>13.04</v>
      </c>
    </row>
    <row r="31" spans="1:13" ht="15">
      <c r="A31" s="1" t="s">
        <v>396</v>
      </c>
      <c r="B31" s="3" t="s">
        <v>247</v>
      </c>
      <c r="C31" s="4">
        <v>18.75</v>
      </c>
      <c r="D31" s="7">
        <v>2700</v>
      </c>
      <c r="E31" s="7" t="s">
        <v>474</v>
      </c>
      <c r="F31" s="7" t="s">
        <v>478</v>
      </c>
      <c r="G31" s="7" t="s">
        <v>462</v>
      </c>
      <c r="H31" s="7" t="s">
        <v>469</v>
      </c>
      <c r="I31" s="7" t="s">
        <v>484</v>
      </c>
      <c r="J31" s="7">
        <v>3</v>
      </c>
      <c r="L31" s="14" t="s">
        <v>103</v>
      </c>
      <c r="M31" s="15">
        <v>7.75</v>
      </c>
    </row>
    <row r="32" spans="1:13" ht="15">
      <c r="A32" s="1" t="s">
        <v>397</v>
      </c>
      <c r="B32" s="3" t="s">
        <v>246</v>
      </c>
      <c r="C32" s="4">
        <v>35.12</v>
      </c>
      <c r="D32" s="7">
        <v>2700</v>
      </c>
      <c r="E32" s="7" t="s">
        <v>474</v>
      </c>
      <c r="F32" s="7" t="s">
        <v>478</v>
      </c>
      <c r="G32" s="7" t="s">
        <v>462</v>
      </c>
      <c r="H32" s="7" t="s">
        <v>469</v>
      </c>
      <c r="I32" s="7" t="s">
        <v>484</v>
      </c>
      <c r="J32" s="7">
        <v>3</v>
      </c>
      <c r="L32" s="14" t="s">
        <v>94</v>
      </c>
      <c r="M32" s="15">
        <v>12.379999999999999</v>
      </c>
    </row>
    <row r="33" spans="1:13" ht="15">
      <c r="A33" s="1" t="s">
        <v>398</v>
      </c>
      <c r="B33" s="3" t="s">
        <v>248</v>
      </c>
      <c r="C33" s="4">
        <v>36.85</v>
      </c>
      <c r="D33" s="7">
        <v>2700</v>
      </c>
      <c r="E33" s="7" t="s">
        <v>450</v>
      </c>
      <c r="F33" s="7" t="s">
        <v>479</v>
      </c>
      <c r="G33" s="7" t="s">
        <v>462</v>
      </c>
      <c r="H33" s="7" t="s">
        <v>469</v>
      </c>
      <c r="I33" s="7" t="s">
        <v>470</v>
      </c>
      <c r="J33" s="7">
        <v>5</v>
      </c>
      <c r="L33" s="14" t="s">
        <v>98</v>
      </c>
      <c r="M33" s="15">
        <v>7.75</v>
      </c>
    </row>
    <row r="34" spans="1:13" ht="30">
      <c r="A34" s="1" t="s">
        <v>399</v>
      </c>
      <c r="B34" s="3" t="s">
        <v>422</v>
      </c>
      <c r="C34" s="4">
        <v>38.8</v>
      </c>
      <c r="D34" s="7">
        <v>2700</v>
      </c>
      <c r="E34" s="7" t="s">
        <v>450</v>
      </c>
      <c r="F34" s="7" t="s">
        <v>479</v>
      </c>
      <c r="G34" s="8" t="s">
        <v>463</v>
      </c>
      <c r="H34" s="7" t="s">
        <v>471</v>
      </c>
      <c r="I34" s="7" t="s">
        <v>470</v>
      </c>
      <c r="J34" s="7">
        <v>5</v>
      </c>
      <c r="L34" s="14" t="s">
        <v>248</v>
      </c>
      <c r="M34" s="15">
        <v>36.85</v>
      </c>
    </row>
    <row r="35" spans="1:13" ht="15">
      <c r="A35" s="1" t="s">
        <v>400</v>
      </c>
      <c r="B35" s="3" t="s">
        <v>245</v>
      </c>
      <c r="C35" s="4">
        <v>17.2</v>
      </c>
      <c r="D35" s="7">
        <v>2700</v>
      </c>
      <c r="E35" s="7" t="s">
        <v>450</v>
      </c>
      <c r="F35" s="7" t="s">
        <v>479</v>
      </c>
      <c r="G35" s="7" t="s">
        <v>462</v>
      </c>
      <c r="H35" s="7" t="s">
        <v>469</v>
      </c>
      <c r="I35" s="7" t="s">
        <v>470</v>
      </c>
      <c r="J35" s="7">
        <v>3</v>
      </c>
      <c r="L35" s="14" t="s">
        <v>507</v>
      </c>
      <c r="M35" s="15">
        <v>1151.8799999999999</v>
      </c>
    </row>
    <row r="36" spans="1:10" ht="15">
      <c r="A36" s="1" t="s">
        <v>401</v>
      </c>
      <c r="B36" s="3" t="s">
        <v>245</v>
      </c>
      <c r="C36" s="4">
        <v>17.25</v>
      </c>
      <c r="D36" s="7">
        <v>2700</v>
      </c>
      <c r="E36" s="7" t="s">
        <v>450</v>
      </c>
      <c r="F36" s="7" t="s">
        <v>479</v>
      </c>
      <c r="G36" s="7" t="s">
        <v>462</v>
      </c>
      <c r="H36" s="7" t="s">
        <v>469</v>
      </c>
      <c r="I36" s="7" t="s">
        <v>470</v>
      </c>
      <c r="J36" s="7">
        <v>3</v>
      </c>
    </row>
    <row r="37" spans="1:10" ht="30">
      <c r="A37" s="1" t="s">
        <v>402</v>
      </c>
      <c r="B37" s="3" t="s">
        <v>422</v>
      </c>
      <c r="C37" s="4">
        <v>18.96</v>
      </c>
      <c r="D37" s="7">
        <v>2700</v>
      </c>
      <c r="E37" s="7" t="s">
        <v>450</v>
      </c>
      <c r="F37" s="7" t="s">
        <v>479</v>
      </c>
      <c r="G37" s="8" t="s">
        <v>463</v>
      </c>
      <c r="H37" s="7" t="s">
        <v>471</v>
      </c>
      <c r="I37" s="7" t="s">
        <v>470</v>
      </c>
      <c r="J37" s="7">
        <v>5</v>
      </c>
    </row>
    <row r="38" spans="1:10" ht="30">
      <c r="A38" s="1" t="s">
        <v>403</v>
      </c>
      <c r="B38" s="3" t="s">
        <v>422</v>
      </c>
      <c r="C38" s="4">
        <v>50.64</v>
      </c>
      <c r="D38" s="7">
        <v>2700</v>
      </c>
      <c r="E38" s="7" t="s">
        <v>450</v>
      </c>
      <c r="F38" s="7" t="s">
        <v>479</v>
      </c>
      <c r="G38" s="8" t="s">
        <v>463</v>
      </c>
      <c r="H38" s="7" t="s">
        <v>471</v>
      </c>
      <c r="I38" s="7" t="s">
        <v>470</v>
      </c>
      <c r="J38" s="7">
        <v>5</v>
      </c>
    </row>
    <row r="39" spans="1:10" ht="15">
      <c r="A39" s="1" t="s">
        <v>404</v>
      </c>
      <c r="B39" s="3" t="s">
        <v>422</v>
      </c>
      <c r="C39" s="4">
        <v>49.44</v>
      </c>
      <c r="D39" s="7">
        <v>2700</v>
      </c>
      <c r="E39" s="7" t="s">
        <v>450</v>
      </c>
      <c r="F39" s="7" t="s">
        <v>479</v>
      </c>
      <c r="G39" s="7" t="s">
        <v>462</v>
      </c>
      <c r="H39" s="7" t="s">
        <v>471</v>
      </c>
      <c r="I39" s="7" t="s">
        <v>470</v>
      </c>
      <c r="J39" s="7">
        <v>5</v>
      </c>
    </row>
    <row r="40" spans="1:10" ht="15">
      <c r="A40" s="1" t="s">
        <v>405</v>
      </c>
      <c r="B40" s="5" t="s">
        <v>245</v>
      </c>
      <c r="C40" s="4">
        <v>23.27</v>
      </c>
      <c r="D40" s="7">
        <v>2700</v>
      </c>
      <c r="E40" s="7" t="s">
        <v>450</v>
      </c>
      <c r="F40" s="7" t="s">
        <v>479</v>
      </c>
      <c r="G40" s="7" t="s">
        <v>462</v>
      </c>
      <c r="H40" s="7" t="s">
        <v>469</v>
      </c>
      <c r="I40" s="7" t="s">
        <v>470</v>
      </c>
      <c r="J40" s="7">
        <v>3</v>
      </c>
    </row>
    <row r="41" spans="1:10" ht="30">
      <c r="A41" s="1" t="s">
        <v>406</v>
      </c>
      <c r="B41" s="5" t="s">
        <v>422</v>
      </c>
      <c r="C41" s="4">
        <v>42.86</v>
      </c>
      <c r="D41" s="7">
        <v>2700</v>
      </c>
      <c r="E41" s="7" t="s">
        <v>450</v>
      </c>
      <c r="F41" s="7" t="s">
        <v>479</v>
      </c>
      <c r="G41" s="8" t="s">
        <v>463</v>
      </c>
      <c r="H41" s="7" t="s">
        <v>471</v>
      </c>
      <c r="I41" s="7" t="s">
        <v>470</v>
      </c>
      <c r="J41" s="7">
        <v>5</v>
      </c>
    </row>
    <row r="42" spans="1:10" ht="15">
      <c r="A42" s="1" t="s">
        <v>407</v>
      </c>
      <c r="B42" s="5" t="s">
        <v>245</v>
      </c>
      <c r="C42" s="4">
        <v>19.71</v>
      </c>
      <c r="D42" s="7">
        <v>2700</v>
      </c>
      <c r="E42" s="7" t="s">
        <v>450</v>
      </c>
      <c r="F42" s="7" t="s">
        <v>479</v>
      </c>
      <c r="G42" s="7" t="s">
        <v>462</v>
      </c>
      <c r="H42" s="7" t="s">
        <v>469</v>
      </c>
      <c r="I42" s="7" t="s">
        <v>470</v>
      </c>
      <c r="J42" s="7">
        <v>3</v>
      </c>
    </row>
    <row r="43" spans="1:10" ht="15">
      <c r="A43" s="1" t="s">
        <v>408</v>
      </c>
      <c r="B43" s="5" t="s">
        <v>176</v>
      </c>
      <c r="C43" s="4">
        <v>12.55</v>
      </c>
      <c r="D43" s="7">
        <v>2700</v>
      </c>
      <c r="E43" s="7" t="s">
        <v>450</v>
      </c>
      <c r="F43" s="7" t="s">
        <v>479</v>
      </c>
      <c r="G43" s="7" t="s">
        <v>462</v>
      </c>
      <c r="H43" s="7" t="s">
        <v>467</v>
      </c>
      <c r="I43" s="7" t="s">
        <v>470</v>
      </c>
      <c r="J43" s="7">
        <v>5</v>
      </c>
    </row>
    <row r="44" spans="1:10" ht="15">
      <c r="A44" s="1" t="s">
        <v>409</v>
      </c>
      <c r="B44" s="3" t="s">
        <v>94</v>
      </c>
      <c r="C44" s="4">
        <v>1.35</v>
      </c>
      <c r="D44" s="7">
        <v>2700</v>
      </c>
      <c r="E44" s="7" t="s">
        <v>442</v>
      </c>
      <c r="F44" s="7" t="s">
        <v>476</v>
      </c>
      <c r="G44" s="7" t="s">
        <v>461</v>
      </c>
      <c r="H44" s="7" t="s">
        <v>467</v>
      </c>
      <c r="I44" s="7" t="s">
        <v>472</v>
      </c>
      <c r="J44" s="7">
        <v>5</v>
      </c>
    </row>
    <row r="45" spans="1:10" ht="15">
      <c r="A45" s="1" t="s">
        <v>410</v>
      </c>
      <c r="B45" s="3" t="s">
        <v>98</v>
      </c>
      <c r="C45" s="4">
        <v>1.35</v>
      </c>
      <c r="D45" s="7">
        <v>2700</v>
      </c>
      <c r="E45" s="7" t="s">
        <v>442</v>
      </c>
      <c r="F45" s="7" t="s">
        <v>476</v>
      </c>
      <c r="G45" s="7" t="s">
        <v>461</v>
      </c>
      <c r="H45" s="7" t="s">
        <v>467</v>
      </c>
      <c r="I45" s="7" t="s">
        <v>472</v>
      </c>
      <c r="J45" s="7">
        <v>5</v>
      </c>
    </row>
    <row r="46" spans="1:10" ht="15">
      <c r="A46" s="1" t="s">
        <v>411</v>
      </c>
      <c r="B46" s="3" t="s">
        <v>103</v>
      </c>
      <c r="C46" s="4">
        <v>1.35</v>
      </c>
      <c r="D46" s="7">
        <v>2700</v>
      </c>
      <c r="E46" s="7" t="s">
        <v>442</v>
      </c>
      <c r="F46" s="7" t="s">
        <v>476</v>
      </c>
      <c r="G46" s="7" t="s">
        <v>461</v>
      </c>
      <c r="H46" s="7" t="s">
        <v>467</v>
      </c>
      <c r="I46" s="7" t="s">
        <v>472</v>
      </c>
      <c r="J46" s="7">
        <v>5</v>
      </c>
    </row>
    <row r="47" spans="1:10" ht="15">
      <c r="A47" s="1" t="s">
        <v>412</v>
      </c>
      <c r="B47" s="3" t="s">
        <v>100</v>
      </c>
      <c r="C47" s="4">
        <v>1.35</v>
      </c>
      <c r="D47" s="7">
        <v>2700</v>
      </c>
      <c r="E47" s="7" t="s">
        <v>442</v>
      </c>
      <c r="F47" s="7" t="s">
        <v>476</v>
      </c>
      <c r="G47" s="7" t="s">
        <v>461</v>
      </c>
      <c r="H47" s="7" t="s">
        <v>467</v>
      </c>
      <c r="I47" s="7" t="s">
        <v>472</v>
      </c>
      <c r="J47" s="7">
        <v>5</v>
      </c>
    </row>
    <row r="48" spans="1:10" ht="15">
      <c r="A48" s="1" t="s">
        <v>413</v>
      </c>
      <c r="B48" s="3" t="s">
        <v>100</v>
      </c>
      <c r="C48" s="4">
        <v>1.35</v>
      </c>
      <c r="D48" s="7">
        <v>2700</v>
      </c>
      <c r="E48" s="7" t="s">
        <v>442</v>
      </c>
      <c r="F48" s="7" t="s">
        <v>476</v>
      </c>
      <c r="G48" s="7" t="s">
        <v>461</v>
      </c>
      <c r="H48" s="7" t="s">
        <v>467</v>
      </c>
      <c r="I48" s="7" t="s">
        <v>472</v>
      </c>
      <c r="J48" s="7">
        <v>5</v>
      </c>
    </row>
    <row r="49" spans="1:10" ht="15">
      <c r="A49" s="1" t="s">
        <v>414</v>
      </c>
      <c r="B49" s="3" t="s">
        <v>36</v>
      </c>
      <c r="C49" s="4">
        <v>24.84</v>
      </c>
      <c r="D49" s="7" t="s">
        <v>181</v>
      </c>
      <c r="E49" s="7" t="s">
        <v>442</v>
      </c>
      <c r="F49" s="7" t="s">
        <v>477</v>
      </c>
      <c r="G49" s="7" t="s">
        <v>462</v>
      </c>
      <c r="H49" s="7" t="s">
        <v>462</v>
      </c>
      <c r="I49" s="7" t="s">
        <v>472</v>
      </c>
      <c r="J49" s="7">
        <v>5</v>
      </c>
    </row>
    <row r="50" spans="1:10" ht="15">
      <c r="A50" s="1" t="s">
        <v>415</v>
      </c>
      <c r="B50" s="3" t="s">
        <v>245</v>
      </c>
      <c r="C50" s="4">
        <v>19.07</v>
      </c>
      <c r="D50" s="7">
        <v>2700</v>
      </c>
      <c r="E50" s="7" t="s">
        <v>450</v>
      </c>
      <c r="F50" s="7" t="s">
        <v>479</v>
      </c>
      <c r="G50" s="7" t="s">
        <v>462</v>
      </c>
      <c r="H50" s="7" t="s">
        <v>469</v>
      </c>
      <c r="I50" s="7" t="s">
        <v>470</v>
      </c>
      <c r="J50" s="7">
        <v>3</v>
      </c>
    </row>
    <row r="51" spans="1:10" ht="15">
      <c r="A51" s="1" t="s">
        <v>416</v>
      </c>
      <c r="B51" s="3" t="s">
        <v>245</v>
      </c>
      <c r="C51" s="4">
        <v>19.71</v>
      </c>
      <c r="D51" s="7">
        <v>2700</v>
      </c>
      <c r="E51" s="7" t="s">
        <v>450</v>
      </c>
      <c r="F51" s="7" t="s">
        <v>479</v>
      </c>
      <c r="G51" s="7" t="s">
        <v>462</v>
      </c>
      <c r="H51" s="7" t="s">
        <v>469</v>
      </c>
      <c r="I51" s="7" t="s">
        <v>470</v>
      </c>
      <c r="J51" s="7">
        <v>3</v>
      </c>
    </row>
    <row r="52" spans="1:10" ht="15">
      <c r="A52" s="1" t="s">
        <v>417</v>
      </c>
      <c r="B52" s="3" t="s">
        <v>245</v>
      </c>
      <c r="C52" s="4">
        <v>22.25</v>
      </c>
      <c r="D52" s="7">
        <v>2700</v>
      </c>
      <c r="E52" s="7" t="s">
        <v>450</v>
      </c>
      <c r="F52" s="7" t="s">
        <v>479</v>
      </c>
      <c r="G52" s="7" t="s">
        <v>462</v>
      </c>
      <c r="H52" s="7" t="s">
        <v>469</v>
      </c>
      <c r="I52" s="7" t="s">
        <v>470</v>
      </c>
      <c r="J52" s="7">
        <v>3</v>
      </c>
    </row>
    <row r="53" spans="1:10" ht="15">
      <c r="A53" s="1" t="s">
        <v>418</v>
      </c>
      <c r="B53" s="3" t="s">
        <v>245</v>
      </c>
      <c r="C53" s="4">
        <v>32.46</v>
      </c>
      <c r="D53" s="7">
        <v>2700</v>
      </c>
      <c r="E53" s="7" t="s">
        <v>450</v>
      </c>
      <c r="F53" s="7" t="s">
        <v>479</v>
      </c>
      <c r="G53" s="7" t="s">
        <v>462</v>
      </c>
      <c r="H53" s="7" t="s">
        <v>469</v>
      </c>
      <c r="I53" s="7" t="s">
        <v>470</v>
      </c>
      <c r="J53" s="7">
        <v>3</v>
      </c>
    </row>
    <row r="54" spans="1:10" ht="15">
      <c r="A54" s="1" t="s">
        <v>419</v>
      </c>
      <c r="B54" s="5" t="s">
        <v>122</v>
      </c>
      <c r="C54" s="4">
        <v>7</v>
      </c>
      <c r="D54" s="7">
        <v>2700</v>
      </c>
      <c r="E54" s="7" t="s">
        <v>449</v>
      </c>
      <c r="F54" s="7" t="s">
        <v>479</v>
      </c>
      <c r="G54" s="7" t="s">
        <v>462</v>
      </c>
      <c r="H54" s="7" t="s">
        <v>462</v>
      </c>
      <c r="I54" s="7" t="s">
        <v>470</v>
      </c>
      <c r="J54" s="7">
        <v>1</v>
      </c>
    </row>
    <row r="55" spans="1:10" ht="15">
      <c r="A55" s="1" t="s">
        <v>420</v>
      </c>
      <c r="B55" s="3" t="s">
        <v>38</v>
      </c>
      <c r="C55" s="4">
        <v>109.33</v>
      </c>
      <c r="D55" s="7">
        <v>2700</v>
      </c>
      <c r="E55" s="7" t="s">
        <v>442</v>
      </c>
      <c r="F55" s="7" t="s">
        <v>476</v>
      </c>
      <c r="G55" s="7" t="s">
        <v>462</v>
      </c>
      <c r="H55" s="7" t="s">
        <v>459</v>
      </c>
      <c r="I55" s="7" t="s">
        <v>472</v>
      </c>
      <c r="J55" s="7">
        <v>5</v>
      </c>
    </row>
    <row r="56" spans="1:9" ht="15">
      <c r="A56" s="1"/>
      <c r="B56" s="3"/>
      <c r="C56" s="4"/>
      <c r="D56" s="7"/>
      <c r="E56" s="7"/>
      <c r="F56" s="7"/>
      <c r="G56" s="7"/>
      <c r="H56" s="7"/>
      <c r="I56" s="7"/>
    </row>
    <row r="57" spans="1:9" ht="15">
      <c r="A57" s="1"/>
      <c r="B57" s="11" t="s">
        <v>505</v>
      </c>
      <c r="C57" s="12">
        <f>SUM(C5:C56)</f>
        <v>1151.88</v>
      </c>
      <c r="D57" s="7"/>
      <c r="E57" s="7"/>
      <c r="F57" s="7"/>
      <c r="G57" s="7"/>
      <c r="H57" s="7"/>
      <c r="I57" s="7"/>
    </row>
    <row r="58" spans="1:5" ht="15">
      <c r="A58" s="1"/>
      <c r="B58" s="3"/>
      <c r="C58" s="4"/>
      <c r="E58" s="7"/>
    </row>
    <row r="59" spans="1:3" ht="15">
      <c r="A59" s="1" t="s">
        <v>123</v>
      </c>
      <c r="B59" s="5" t="s">
        <v>133</v>
      </c>
      <c r="C59" s="4">
        <v>4.35</v>
      </c>
    </row>
    <row r="60" spans="1:3" ht="15">
      <c r="A60" s="1" t="s">
        <v>124</v>
      </c>
      <c r="B60" s="5" t="s">
        <v>133</v>
      </c>
      <c r="C60" s="4">
        <v>4.35</v>
      </c>
    </row>
    <row r="61" spans="1:3" ht="15">
      <c r="A61" s="1" t="s">
        <v>125</v>
      </c>
      <c r="B61" s="5" t="s">
        <v>133</v>
      </c>
      <c r="C61" s="4">
        <v>4.48</v>
      </c>
    </row>
    <row r="62" spans="1:3" ht="15">
      <c r="A62" s="1" t="s">
        <v>126</v>
      </c>
      <c r="B62" s="5" t="s">
        <v>133</v>
      </c>
      <c r="C62" s="4">
        <v>0.4</v>
      </c>
    </row>
    <row r="63" spans="1:3" ht="15">
      <c r="A63" s="1" t="s">
        <v>127</v>
      </c>
      <c r="B63" s="5" t="s">
        <v>133</v>
      </c>
      <c r="C63" s="4">
        <v>0.44</v>
      </c>
    </row>
    <row r="64" spans="1:3" ht="15">
      <c r="A64" s="1" t="s">
        <v>128</v>
      </c>
      <c r="B64" s="5" t="s">
        <v>133</v>
      </c>
      <c r="C64" s="4">
        <v>2.81</v>
      </c>
    </row>
    <row r="65" spans="1:3" ht="15">
      <c r="A65" s="1" t="s">
        <v>129</v>
      </c>
      <c r="B65" s="5" t="s">
        <v>133</v>
      </c>
      <c r="C65" s="4">
        <v>1.32</v>
      </c>
    </row>
    <row r="66" spans="1:3" ht="15">
      <c r="A66" s="1" t="s">
        <v>130</v>
      </c>
      <c r="B66" s="5" t="s">
        <v>133</v>
      </c>
      <c r="C66" s="4">
        <v>0.59</v>
      </c>
    </row>
    <row r="67" spans="1:3" ht="15">
      <c r="A67" s="1" t="s">
        <v>131</v>
      </c>
      <c r="B67" s="5" t="s">
        <v>133</v>
      </c>
      <c r="C67" s="4">
        <v>0.61</v>
      </c>
    </row>
    <row r="68" spans="1:3" ht="15">
      <c r="A68" s="1" t="s">
        <v>132</v>
      </c>
      <c r="B68" s="5" t="s">
        <v>133</v>
      </c>
      <c r="C68" s="4">
        <v>0.29</v>
      </c>
    </row>
    <row r="69" spans="1:2" ht="15">
      <c r="A69" s="1"/>
      <c r="B69" s="5"/>
    </row>
    <row r="70" spans="1:2" ht="15">
      <c r="A70" s="1"/>
      <c r="B70" s="5"/>
    </row>
  </sheetData>
  <sheetProtection algorithmName="SHA-512" hashValue="0QdcUTtStFx7lRwvyq93GFWD6hX7uzRxYiRDp371VOoYDZcSanqgnbY6AO3/HpOcimacAXSXAfEB2ZWMQBSlAQ==" saltValue="Abonf+OpPXInPj+Fea4dPw==" spinCount="100000" sheet="1" objects="1" scenarios="1"/>
  <mergeCells count="2">
    <mergeCell ref="A3:I3"/>
    <mergeCell ref="A2:J2"/>
  </mergeCells>
  <printOptions/>
  <pageMargins left="0.7" right="0.7" top="0.787401575" bottom="0.7874015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C000"/>
  </sheetPr>
  <dimension ref="A2:N17"/>
  <sheetViews>
    <sheetView workbookViewId="0" topLeftCell="A1">
      <selection activeCell="K4" sqref="K4"/>
    </sheetView>
  </sheetViews>
  <sheetFormatPr defaultColWidth="9.140625" defaultRowHeight="15"/>
  <cols>
    <col min="1" max="1" width="12.28125" style="0" customWidth="1"/>
    <col min="2" max="2" width="19.28125" style="0" bestFit="1" customWidth="1"/>
    <col min="3" max="3" width="11.421875" style="0" bestFit="1" customWidth="1"/>
    <col min="4" max="4" width="11.57421875" style="0" bestFit="1" customWidth="1"/>
    <col min="5" max="5" width="17.7109375" style="0" bestFit="1" customWidth="1"/>
    <col min="6" max="6" width="11.140625" style="0" bestFit="1" customWidth="1"/>
    <col min="7" max="7" width="8.140625" style="0" bestFit="1" customWidth="1"/>
    <col min="8" max="8" width="23.8515625" style="0" bestFit="1" customWidth="1"/>
    <col min="9" max="9" width="14.421875" style="0" bestFit="1" customWidth="1"/>
    <col min="10" max="11" width="12.28125" style="0" customWidth="1"/>
    <col min="13" max="13" width="15.7109375" style="0" customWidth="1"/>
    <col min="14" max="14" width="19.421875" style="0" customWidth="1"/>
  </cols>
  <sheetData>
    <row r="2" spans="1:11" ht="15">
      <c r="A2" s="359" t="s">
        <v>56</v>
      </c>
      <c r="B2" s="360"/>
      <c r="C2" s="360"/>
      <c r="D2" s="360"/>
      <c r="E2" s="360"/>
      <c r="F2" s="360"/>
      <c r="G2" s="360"/>
      <c r="H2" s="360"/>
      <c r="I2" s="360"/>
      <c r="J2" s="360"/>
      <c r="K2" s="361"/>
    </row>
    <row r="3" spans="1:11" ht="17.25">
      <c r="A3" s="357" t="s">
        <v>423</v>
      </c>
      <c r="B3" s="358"/>
      <c r="C3" s="358"/>
      <c r="D3" s="358"/>
      <c r="E3" s="358"/>
      <c r="F3" s="358"/>
      <c r="G3" s="358"/>
      <c r="H3" s="358"/>
      <c r="I3" s="358"/>
      <c r="J3" s="358"/>
      <c r="K3" s="325"/>
    </row>
    <row r="4" spans="1:14" ht="60">
      <c r="A4" s="2" t="s">
        <v>1</v>
      </c>
      <c r="B4" s="2" t="s">
        <v>2</v>
      </c>
      <c r="C4" s="2" t="s">
        <v>55</v>
      </c>
      <c r="D4" s="6" t="s">
        <v>432</v>
      </c>
      <c r="E4" s="6" t="s">
        <v>433</v>
      </c>
      <c r="F4" s="6" t="s">
        <v>447</v>
      </c>
      <c r="G4" s="6" t="s">
        <v>485</v>
      </c>
      <c r="H4" s="2" t="s">
        <v>434</v>
      </c>
      <c r="I4" s="2" t="s">
        <v>435</v>
      </c>
      <c r="J4" s="2" t="s">
        <v>436</v>
      </c>
      <c r="K4" s="313" t="s">
        <v>1429</v>
      </c>
      <c r="M4" s="13" t="s">
        <v>506</v>
      </c>
      <c r="N4" t="s">
        <v>508</v>
      </c>
    </row>
    <row r="5" spans="1:14" ht="30">
      <c r="A5" s="1" t="s">
        <v>425</v>
      </c>
      <c r="B5" s="3" t="s">
        <v>93</v>
      </c>
      <c r="C5" s="4">
        <v>17.1</v>
      </c>
      <c r="D5" s="7">
        <v>2700</v>
      </c>
      <c r="E5" s="7" t="s">
        <v>441</v>
      </c>
      <c r="F5" s="7" t="s">
        <v>500</v>
      </c>
      <c r="G5" s="7" t="s">
        <v>492</v>
      </c>
      <c r="H5" s="8" t="s">
        <v>499</v>
      </c>
      <c r="I5" s="7" t="s">
        <v>462</v>
      </c>
      <c r="J5" s="7" t="s">
        <v>472</v>
      </c>
      <c r="K5" s="7">
        <v>5</v>
      </c>
      <c r="M5" s="14" t="s">
        <v>181</v>
      </c>
      <c r="N5" s="15">
        <v>0</v>
      </c>
    </row>
    <row r="6" spans="1:14" ht="15">
      <c r="A6" s="1" t="s">
        <v>426</v>
      </c>
      <c r="B6" s="3" t="s">
        <v>36</v>
      </c>
      <c r="C6" s="4">
        <v>35.78</v>
      </c>
      <c r="D6" s="7" t="s">
        <v>181</v>
      </c>
      <c r="E6" s="7" t="s">
        <v>441</v>
      </c>
      <c r="F6" s="7" t="s">
        <v>501</v>
      </c>
      <c r="G6" s="7" t="s">
        <v>487</v>
      </c>
      <c r="H6" s="7" t="s">
        <v>462</v>
      </c>
      <c r="I6" s="7" t="s">
        <v>462</v>
      </c>
      <c r="J6" s="7" t="s">
        <v>472</v>
      </c>
      <c r="K6" s="7">
        <v>5</v>
      </c>
      <c r="M6" s="14" t="s">
        <v>441</v>
      </c>
      <c r="N6" s="15">
        <v>80.94</v>
      </c>
    </row>
    <row r="7" spans="1:14" ht="15">
      <c r="A7" s="1" t="s">
        <v>427</v>
      </c>
      <c r="B7" s="3" t="s">
        <v>177</v>
      </c>
      <c r="C7" s="4" t="s">
        <v>181</v>
      </c>
      <c r="D7" s="7" t="s">
        <v>181</v>
      </c>
      <c r="E7" s="7" t="s">
        <v>181</v>
      </c>
      <c r="F7" s="7" t="s">
        <v>181</v>
      </c>
      <c r="G7" s="7" t="s">
        <v>181</v>
      </c>
      <c r="H7" s="7" t="s">
        <v>181</v>
      </c>
      <c r="I7" s="7" t="s">
        <v>181</v>
      </c>
      <c r="J7" s="7" t="s">
        <v>181</v>
      </c>
      <c r="K7" s="7" t="s">
        <v>181</v>
      </c>
      <c r="M7" s="14" t="s">
        <v>440</v>
      </c>
      <c r="N7" s="15">
        <v>224.85000000000002</v>
      </c>
    </row>
    <row r="8" spans="1:14" ht="30">
      <c r="A8" s="1" t="s">
        <v>428</v>
      </c>
      <c r="B8" s="3" t="s">
        <v>431</v>
      </c>
      <c r="C8" s="4">
        <v>76.49</v>
      </c>
      <c r="D8" s="7">
        <v>2590</v>
      </c>
      <c r="E8" s="7" t="s">
        <v>440</v>
      </c>
      <c r="F8" s="7" t="s">
        <v>502</v>
      </c>
      <c r="G8" s="7" t="s">
        <v>504</v>
      </c>
      <c r="H8" s="7" t="s">
        <v>462</v>
      </c>
      <c r="I8" s="7" t="s">
        <v>462</v>
      </c>
      <c r="J8" s="8" t="s">
        <v>503</v>
      </c>
      <c r="K8" s="8">
        <v>0</v>
      </c>
      <c r="M8" s="14" t="s">
        <v>509</v>
      </c>
      <c r="N8" s="15"/>
    </row>
    <row r="9" spans="1:14" ht="30">
      <c r="A9" s="1" t="s">
        <v>429</v>
      </c>
      <c r="B9" s="3" t="s">
        <v>431</v>
      </c>
      <c r="C9" s="4">
        <v>148.36</v>
      </c>
      <c r="D9" s="7">
        <v>2590</v>
      </c>
      <c r="E9" s="7" t="s">
        <v>440</v>
      </c>
      <c r="F9" s="7" t="s">
        <v>502</v>
      </c>
      <c r="G9" s="7" t="s">
        <v>504</v>
      </c>
      <c r="H9" s="7" t="s">
        <v>462</v>
      </c>
      <c r="I9" s="7" t="s">
        <v>462</v>
      </c>
      <c r="J9" s="8" t="s">
        <v>503</v>
      </c>
      <c r="K9" s="8">
        <v>0</v>
      </c>
      <c r="M9" s="14" t="s">
        <v>507</v>
      </c>
      <c r="N9" s="15">
        <v>305.79</v>
      </c>
    </row>
    <row r="10" spans="1:11" ht="15">
      <c r="A10" s="1" t="s">
        <v>430</v>
      </c>
      <c r="B10" s="3" t="s">
        <v>36</v>
      </c>
      <c r="C10" s="4">
        <v>28.06</v>
      </c>
      <c r="D10" s="7" t="s">
        <v>181</v>
      </c>
      <c r="E10" s="7" t="s">
        <v>441</v>
      </c>
      <c r="F10" s="7" t="s">
        <v>500</v>
      </c>
      <c r="G10" s="7" t="s">
        <v>492</v>
      </c>
      <c r="H10" s="7" t="s">
        <v>462</v>
      </c>
      <c r="I10" s="7" t="s">
        <v>462</v>
      </c>
      <c r="J10" s="7" t="s">
        <v>472</v>
      </c>
      <c r="K10" s="7">
        <v>3</v>
      </c>
    </row>
    <row r="11" spans="1:11" ht="15">
      <c r="A11" s="1"/>
      <c r="B11" s="3"/>
      <c r="C11" s="4"/>
      <c r="D11" s="7"/>
      <c r="E11" s="7"/>
      <c r="F11" s="7"/>
      <c r="G11" s="7"/>
      <c r="H11" s="7"/>
      <c r="I11" s="7"/>
      <c r="J11" s="7"/>
      <c r="K11" s="7"/>
    </row>
    <row r="12" spans="1:14" ht="15">
      <c r="A12" s="1"/>
      <c r="B12" s="11" t="s">
        <v>505</v>
      </c>
      <c r="C12" s="12">
        <f>SUM(C5:C11)</f>
        <v>305.79</v>
      </c>
      <c r="D12" s="7"/>
      <c r="E12" s="7"/>
      <c r="F12" s="7"/>
      <c r="G12" s="7"/>
      <c r="H12" s="7"/>
      <c r="I12" s="7"/>
      <c r="J12" s="7"/>
      <c r="K12" s="7"/>
      <c r="M12" s="13" t="s">
        <v>506</v>
      </c>
      <c r="N12" t="s">
        <v>508</v>
      </c>
    </row>
    <row r="13" spans="1:14" ht="15">
      <c r="A13" s="1"/>
      <c r="B13" s="3"/>
      <c r="C13" s="4"/>
      <c r="M13" s="14" t="s">
        <v>93</v>
      </c>
      <c r="N13" s="15">
        <v>17.1</v>
      </c>
    </row>
    <row r="14" spans="1:14" ht="15">
      <c r="A14" s="1" t="s">
        <v>123</v>
      </c>
      <c r="B14" s="5" t="s">
        <v>133</v>
      </c>
      <c r="C14" s="4">
        <v>4.36</v>
      </c>
      <c r="M14" s="14" t="s">
        <v>177</v>
      </c>
      <c r="N14" s="15">
        <v>0</v>
      </c>
    </row>
    <row r="15" spans="1:14" ht="15">
      <c r="A15" s="1" t="s">
        <v>124</v>
      </c>
      <c r="B15" s="5" t="s">
        <v>133</v>
      </c>
      <c r="C15" s="4">
        <v>4.35</v>
      </c>
      <c r="M15" s="14" t="s">
        <v>36</v>
      </c>
      <c r="N15" s="15">
        <v>63.84</v>
      </c>
    </row>
    <row r="16" spans="1:14" ht="15">
      <c r="A16" s="1" t="s">
        <v>125</v>
      </c>
      <c r="B16" s="5" t="s">
        <v>133</v>
      </c>
      <c r="C16" s="4">
        <v>4.48</v>
      </c>
      <c r="M16" s="14" t="s">
        <v>431</v>
      </c>
      <c r="N16" s="15">
        <v>224.85000000000002</v>
      </c>
    </row>
    <row r="17" spans="1:14" ht="15">
      <c r="A17" s="1"/>
      <c r="B17" s="5"/>
      <c r="M17" s="14" t="s">
        <v>507</v>
      </c>
      <c r="N17" s="15">
        <v>305.79</v>
      </c>
    </row>
  </sheetData>
  <sheetProtection algorithmName="SHA-512" hashValue="K/ECk6a3eBeTOlR5LjSHWl7+HD5ycJslGOo4Y2KehULV096kqOo6uyUKeRXwbBTDYyK/QYHez0bO8Zfi5kw0HA==" saltValue="/eCsmDxSs+wXHVrFAsGBdw==" spinCount="100000" sheet="1" objects="1" scenarios="1"/>
  <mergeCells count="2">
    <mergeCell ref="A3:J3"/>
    <mergeCell ref="A2:K2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L253"/>
  <sheetViews>
    <sheetView workbookViewId="0" topLeftCell="A205">
      <selection activeCell="F222" sqref="F222"/>
    </sheetView>
  </sheetViews>
  <sheetFormatPr defaultColWidth="9.140625" defaultRowHeight="15"/>
  <cols>
    <col min="1" max="1" width="12.28125" style="0" customWidth="1"/>
    <col min="2" max="2" width="52.57421875" style="0" customWidth="1"/>
    <col min="3" max="3" width="18.7109375" style="0" customWidth="1"/>
    <col min="4" max="6" width="15.140625" style="0" customWidth="1"/>
    <col min="7" max="7" width="12.7109375" style="0" customWidth="1"/>
    <col min="8" max="8" width="13.8515625" style="0" customWidth="1"/>
    <col min="9" max="10" width="9.140625" style="0" hidden="1" customWidth="1"/>
    <col min="11" max="11" width="65.421875" style="0" hidden="1" customWidth="1"/>
    <col min="12" max="12" width="36.8515625" style="0" hidden="1" customWidth="1"/>
  </cols>
  <sheetData>
    <row r="1" spans="1:8" ht="60">
      <c r="A1" s="295" t="s">
        <v>1059</v>
      </c>
      <c r="B1" s="295" t="s">
        <v>1053</v>
      </c>
      <c r="C1" s="295" t="s">
        <v>1054</v>
      </c>
      <c r="D1" s="295" t="s">
        <v>1055</v>
      </c>
      <c r="E1" s="295" t="s">
        <v>1270</v>
      </c>
      <c r="F1" s="295" t="s">
        <v>1420</v>
      </c>
      <c r="G1" s="295" t="s">
        <v>1056</v>
      </c>
      <c r="H1" s="295" t="s">
        <v>1057</v>
      </c>
    </row>
    <row r="2" spans="1:8" ht="15">
      <c r="A2" s="23" t="s">
        <v>1064</v>
      </c>
      <c r="B2" s="23" t="str">
        <f>'Suterén 1.ppFLD'!H11</f>
        <v>ARCHIV</v>
      </c>
      <c r="C2" s="23" t="s">
        <v>1058</v>
      </c>
      <c r="D2" s="201">
        <f>'Suterén 1.ppFLD'!I11</f>
        <v>15.63</v>
      </c>
      <c r="E2" s="303"/>
      <c r="F2" s="304">
        <f>D2</f>
        <v>15.63</v>
      </c>
      <c r="G2" s="200"/>
      <c r="H2" s="23">
        <f>G2*F2</f>
        <v>0</v>
      </c>
    </row>
    <row r="3" spans="1:12" ht="15">
      <c r="A3" s="23" t="s">
        <v>1064</v>
      </c>
      <c r="B3" s="23" t="str">
        <f>'Suterén 1.ppFLD'!H12</f>
        <v>ČAJOVÁ KUCHYŇKA</v>
      </c>
      <c r="C3" s="23" t="s">
        <v>1058</v>
      </c>
      <c r="D3" s="201">
        <f>'Suterén 1.ppFLD'!I12</f>
        <v>5.47</v>
      </c>
      <c r="E3" s="199"/>
      <c r="F3" s="304">
        <f aca="true" t="shared" si="0" ref="F3:F66">D3</f>
        <v>5.47</v>
      </c>
      <c r="G3" s="200"/>
      <c r="H3" s="23">
        <f aca="true" t="shared" si="1" ref="H3:H66">G3*F3</f>
        <v>0</v>
      </c>
      <c r="K3" s="13" t="s">
        <v>506</v>
      </c>
      <c r="L3" t="s">
        <v>1258</v>
      </c>
    </row>
    <row r="4" spans="1:12" ht="15">
      <c r="A4" s="23" t="s">
        <v>1064</v>
      </c>
      <c r="B4" s="23" t="str">
        <f>'Suterén 1.ppFLD'!H13</f>
        <v>DÍLNA</v>
      </c>
      <c r="C4" s="23" t="s">
        <v>1058</v>
      </c>
      <c r="D4" s="201">
        <f>'Suterén 1.ppFLD'!I13</f>
        <v>39.83</v>
      </c>
      <c r="E4" s="199"/>
      <c r="F4" s="304">
        <f t="shared" si="0"/>
        <v>39.83</v>
      </c>
      <c r="G4" s="200"/>
      <c r="H4" s="23">
        <f t="shared" si="1"/>
        <v>0</v>
      </c>
      <c r="K4" s="14" t="s">
        <v>526</v>
      </c>
      <c r="L4" s="15">
        <v>15.63</v>
      </c>
    </row>
    <row r="5" spans="1:12" ht="15">
      <c r="A5" s="23" t="s">
        <v>1064</v>
      </c>
      <c r="B5" s="23" t="str">
        <f>'Suterén 1.ppFLD'!H14</f>
        <v>CHLADÍRNA</v>
      </c>
      <c r="C5" s="23" t="s">
        <v>1058</v>
      </c>
      <c r="D5" s="201">
        <f>'Suterén 1.ppFLD'!I14</f>
        <v>15.3</v>
      </c>
      <c r="E5" s="199"/>
      <c r="F5" s="304">
        <f t="shared" si="0"/>
        <v>15.3</v>
      </c>
      <c r="G5" s="200"/>
      <c r="H5" s="23">
        <f t="shared" si="1"/>
        <v>0</v>
      </c>
      <c r="K5" s="14" t="s">
        <v>1085</v>
      </c>
      <c r="L5" s="15">
        <v>21.75</v>
      </c>
    </row>
    <row r="6" spans="1:12" ht="15">
      <c r="A6" s="23" t="s">
        <v>1064</v>
      </c>
      <c r="B6" s="23" t="str">
        <f>'Suterén 1.ppFLD'!H15</f>
        <v>CHODBA</v>
      </c>
      <c r="C6" s="23" t="s">
        <v>1058</v>
      </c>
      <c r="D6" s="201">
        <f>'Suterén 1.ppFLD'!I15</f>
        <v>237.31</v>
      </c>
      <c r="E6" s="199"/>
      <c r="F6" s="304">
        <f t="shared" si="0"/>
        <v>237.31</v>
      </c>
      <c r="G6" s="200"/>
      <c r="H6" s="23">
        <f t="shared" si="1"/>
        <v>0</v>
      </c>
      <c r="K6" s="14" t="s">
        <v>1278</v>
      </c>
      <c r="L6" s="15">
        <v>8.2</v>
      </c>
    </row>
    <row r="7" spans="1:12" ht="15">
      <c r="A7" s="23" t="s">
        <v>1064</v>
      </c>
      <c r="B7" s="23" t="str">
        <f>'Suterén 1.ppFLD'!H16</f>
        <v>KANCELÁŘ</v>
      </c>
      <c r="C7" s="23" t="s">
        <v>1058</v>
      </c>
      <c r="D7" s="201">
        <f>'Suterén 1.ppFLD'!I16</f>
        <v>51.45</v>
      </c>
      <c r="E7" s="199"/>
      <c r="F7" s="304">
        <f t="shared" si="0"/>
        <v>51.45</v>
      </c>
      <c r="G7" s="200"/>
      <c r="H7" s="23">
        <f t="shared" si="1"/>
        <v>0</v>
      </c>
      <c r="K7" s="14" t="s">
        <v>1150</v>
      </c>
      <c r="L7" s="15">
        <v>17.14</v>
      </c>
    </row>
    <row r="8" spans="1:12" ht="15">
      <c r="A8" s="23" t="s">
        <v>1064</v>
      </c>
      <c r="B8" s="23" t="str">
        <f>'Suterén 1.ppFLD'!H17</f>
        <v>Laboratoř</v>
      </c>
      <c r="C8" s="23" t="s">
        <v>1058</v>
      </c>
      <c r="D8" s="201">
        <f>'Suterén 1.ppFLD'!I17</f>
        <v>606.16</v>
      </c>
      <c r="E8" s="199"/>
      <c r="F8" s="304">
        <f t="shared" si="0"/>
        <v>606.16</v>
      </c>
      <c r="G8" s="200"/>
      <c r="H8" s="23">
        <f t="shared" si="1"/>
        <v>0</v>
      </c>
      <c r="K8" s="14" t="s">
        <v>176</v>
      </c>
      <c r="L8" s="15">
        <v>5.47</v>
      </c>
    </row>
    <row r="9" spans="1:12" ht="15">
      <c r="A9" s="23" t="s">
        <v>1064</v>
      </c>
      <c r="B9" s="23" t="str">
        <f>'Suterén 1.ppFLD'!H18</f>
        <v>ROZVODNA NN</v>
      </c>
      <c r="C9" s="23" t="s">
        <v>1058</v>
      </c>
      <c r="D9" s="201">
        <f>'Suterén 1.ppFLD'!I18</f>
        <v>14.2</v>
      </c>
      <c r="E9" s="199"/>
      <c r="F9" s="304">
        <f t="shared" si="0"/>
        <v>14.2</v>
      </c>
      <c r="G9" s="200"/>
      <c r="H9" s="23">
        <f t="shared" si="1"/>
        <v>0</v>
      </c>
      <c r="K9" s="14" t="s">
        <v>1106</v>
      </c>
      <c r="L9" s="15">
        <v>19.06</v>
      </c>
    </row>
    <row r="10" spans="1:12" ht="15">
      <c r="A10" s="23" t="s">
        <v>1064</v>
      </c>
      <c r="B10" s="23" t="str">
        <f>'Suterén 1.ppFLD'!H19</f>
        <v>ROZVODNA SLABOPROUDU</v>
      </c>
      <c r="C10" s="23" t="s">
        <v>1058</v>
      </c>
      <c r="D10" s="201">
        <f>'Suterén 1.ppFLD'!I19</f>
        <v>6.53</v>
      </c>
      <c r="E10" s="199"/>
      <c r="F10" s="304">
        <f t="shared" si="0"/>
        <v>6.53</v>
      </c>
      <c r="G10" s="200"/>
      <c r="H10" s="23">
        <f t="shared" si="1"/>
        <v>0</v>
      </c>
      <c r="K10" s="14" t="s">
        <v>518</v>
      </c>
      <c r="L10" s="15">
        <v>39.83</v>
      </c>
    </row>
    <row r="11" spans="1:12" ht="15">
      <c r="A11" s="23" t="s">
        <v>1064</v>
      </c>
      <c r="B11" s="23" t="str">
        <f>'Suterén 1.ppFLD'!H20</f>
        <v>SERVER</v>
      </c>
      <c r="C11" s="23" t="s">
        <v>1058</v>
      </c>
      <c r="D11" s="201">
        <f>'Suterén 1.ppFLD'!I20</f>
        <v>15.65</v>
      </c>
      <c r="E11" s="199"/>
      <c r="F11" s="304">
        <f t="shared" si="0"/>
        <v>15.65</v>
      </c>
      <c r="G11" s="200"/>
      <c r="H11" s="23">
        <f t="shared" si="1"/>
        <v>0</v>
      </c>
      <c r="K11" s="14" t="s">
        <v>1181</v>
      </c>
      <c r="L11" s="15">
        <v>90.84</v>
      </c>
    </row>
    <row r="12" spans="1:12" ht="15">
      <c r="A12" s="23" t="s">
        <v>1064</v>
      </c>
      <c r="B12" s="23" t="str">
        <f>'Suterén 1.ppFLD'!H21</f>
        <v>SKLAD</v>
      </c>
      <c r="C12" s="23" t="s">
        <v>1058</v>
      </c>
      <c r="D12" s="201">
        <f>'Suterén 1.ppFLD'!I21</f>
        <v>29.94</v>
      </c>
      <c r="E12" s="199"/>
      <c r="F12" s="304">
        <f t="shared" si="0"/>
        <v>29.94</v>
      </c>
      <c r="G12" s="200"/>
      <c r="H12" s="23">
        <f t="shared" si="1"/>
        <v>0</v>
      </c>
      <c r="K12" s="14" t="s">
        <v>1078</v>
      </c>
      <c r="L12" s="15">
        <v>1438.5</v>
      </c>
    </row>
    <row r="13" spans="1:12" ht="15">
      <c r="A13" s="23" t="s">
        <v>1064</v>
      </c>
      <c r="B13" s="23" t="str">
        <f>'Suterén 1.ppFLD'!H22</f>
        <v>SPRCHA</v>
      </c>
      <c r="C13" s="23" t="s">
        <v>1058</v>
      </c>
      <c r="D13" s="201">
        <f>'Suterén 1.ppFLD'!I22</f>
        <v>2.74</v>
      </c>
      <c r="E13" s="199"/>
      <c r="F13" s="304">
        <f t="shared" si="0"/>
        <v>2.74</v>
      </c>
      <c r="G13" s="200"/>
      <c r="H13" s="23">
        <f t="shared" si="1"/>
        <v>0</v>
      </c>
      <c r="K13" s="14" t="s">
        <v>1282</v>
      </c>
      <c r="L13" s="15">
        <v>11.12</v>
      </c>
    </row>
    <row r="14" spans="1:12" ht="15">
      <c r="A14" s="23" t="s">
        <v>1064</v>
      </c>
      <c r="B14" s="23" t="str">
        <f>'Suterén 1.ppFLD'!H23</f>
        <v>STROJOVNA</v>
      </c>
      <c r="C14" s="23" t="s">
        <v>1058</v>
      </c>
      <c r="D14" s="201">
        <f>'Suterén 1.ppFLD'!I23</f>
        <v>63.050000000000004</v>
      </c>
      <c r="E14" s="199"/>
      <c r="F14" s="304">
        <f t="shared" si="0"/>
        <v>63.050000000000004</v>
      </c>
      <c r="G14" s="200"/>
      <c r="H14" s="23">
        <f t="shared" si="1"/>
        <v>0</v>
      </c>
      <c r="K14" s="14" t="s">
        <v>530</v>
      </c>
      <c r="L14" s="15">
        <v>15.3</v>
      </c>
    </row>
    <row r="15" spans="1:12" ht="15">
      <c r="A15" s="23" t="s">
        <v>1064</v>
      </c>
      <c r="B15" s="23" t="str">
        <f>'Suterén 1.ppFLD'!H24</f>
        <v>STROJOVNA CHLAZENÍ</v>
      </c>
      <c r="C15" s="23" t="s">
        <v>1058</v>
      </c>
      <c r="D15" s="201">
        <f>'Suterén 1.ppFLD'!I24</f>
        <v>16.3</v>
      </c>
      <c r="E15" s="199"/>
      <c r="F15" s="304">
        <f t="shared" si="0"/>
        <v>16.3</v>
      </c>
      <c r="G15" s="200"/>
      <c r="H15" s="23">
        <f t="shared" si="1"/>
        <v>0</v>
      </c>
      <c r="K15" s="14" t="s">
        <v>38</v>
      </c>
      <c r="L15" s="15">
        <v>1199.8200000000002</v>
      </c>
    </row>
    <row r="16" spans="1:12" ht="15">
      <c r="A16" s="23" t="s">
        <v>1064</v>
      </c>
      <c r="B16" s="23" t="str">
        <f>'Suterén 1.ppFLD'!H25</f>
        <v>STROJOVNA VZT EVA 4.0</v>
      </c>
      <c r="C16" s="23" t="s">
        <v>1058</v>
      </c>
      <c r="D16" s="201">
        <f>'Suterén 1.ppFLD'!I25</f>
        <v>23.53</v>
      </c>
      <c r="E16" s="199"/>
      <c r="F16" s="304">
        <f t="shared" si="0"/>
        <v>23.53</v>
      </c>
      <c r="G16" s="200"/>
      <c r="H16" s="23">
        <f t="shared" si="1"/>
        <v>0</v>
      </c>
      <c r="K16" s="14" t="s">
        <v>561</v>
      </c>
      <c r="L16" s="15">
        <v>184.1</v>
      </c>
    </row>
    <row r="17" spans="1:12" ht="15">
      <c r="A17" s="23" t="s">
        <v>1064</v>
      </c>
      <c r="B17" s="23" t="str">
        <f>'Suterén 1.ppFLD'!H26</f>
        <v>ŠATNA MUŽI</v>
      </c>
      <c r="C17" s="23" t="s">
        <v>1058</v>
      </c>
      <c r="D17" s="201">
        <f>'Suterén 1.ppFLD'!I26</f>
        <v>10.05</v>
      </c>
      <c r="E17" s="199"/>
      <c r="F17" s="304">
        <f t="shared" si="0"/>
        <v>10.05</v>
      </c>
      <c r="G17" s="200"/>
      <c r="H17" s="23">
        <f t="shared" si="1"/>
        <v>0</v>
      </c>
      <c r="K17" s="14" t="s">
        <v>565</v>
      </c>
      <c r="L17" s="15">
        <v>4.04</v>
      </c>
    </row>
    <row r="18" spans="1:12" ht="15">
      <c r="A18" s="23" t="s">
        <v>1064</v>
      </c>
      <c r="B18" s="23" t="str">
        <f>'Suterén 1.ppFLD'!H27</f>
        <v>ŠATNA ŽENY</v>
      </c>
      <c r="C18" s="23" t="s">
        <v>1058</v>
      </c>
      <c r="D18" s="201">
        <f>'Suterén 1.ppFLD'!I27</f>
        <v>12.65</v>
      </c>
      <c r="E18" s="199"/>
      <c r="F18" s="304">
        <f t="shared" si="0"/>
        <v>12.65</v>
      </c>
      <c r="G18" s="200"/>
      <c r="H18" s="23">
        <f t="shared" si="1"/>
        <v>0</v>
      </c>
      <c r="K18" s="14" t="s">
        <v>685</v>
      </c>
      <c r="L18" s="15">
        <v>15.2</v>
      </c>
    </row>
    <row r="19" spans="1:12" ht="15">
      <c r="A19" s="23" t="s">
        <v>1064</v>
      </c>
      <c r="B19" s="23" t="str">
        <f>'Suterén 1.ppFLD'!H28</f>
        <v>UČEBNA</v>
      </c>
      <c r="C19" s="23" t="s">
        <v>1058</v>
      </c>
      <c r="D19" s="201">
        <f>'Suterén 1.ppFLD'!I28</f>
        <v>49.73</v>
      </c>
      <c r="E19" s="23"/>
      <c r="F19" s="304">
        <f t="shared" si="0"/>
        <v>49.73</v>
      </c>
      <c r="G19" s="200"/>
      <c r="H19" s="23">
        <f t="shared" si="1"/>
        <v>0</v>
      </c>
      <c r="K19" s="14" t="s">
        <v>533</v>
      </c>
      <c r="L19" s="15">
        <v>2223.2599999999998</v>
      </c>
    </row>
    <row r="20" spans="1:12" ht="15">
      <c r="A20" s="23" t="s">
        <v>1064</v>
      </c>
      <c r="B20" s="23" t="str">
        <f>'Suterén 1.ppFLD'!H29</f>
        <v>ÚKLID</v>
      </c>
      <c r="C20" s="23" t="s">
        <v>1058</v>
      </c>
      <c r="D20" s="201">
        <f>'Suterén 1.ppFLD'!I29</f>
        <v>9.51</v>
      </c>
      <c r="E20" s="23"/>
      <c r="F20" s="304">
        <f t="shared" si="0"/>
        <v>9.51</v>
      </c>
      <c r="G20" s="200"/>
      <c r="H20" s="23">
        <f t="shared" si="1"/>
        <v>0</v>
      </c>
      <c r="K20" s="14" t="s">
        <v>1208</v>
      </c>
      <c r="L20" s="15">
        <v>35.83</v>
      </c>
    </row>
    <row r="21" spans="1:12" ht="15">
      <c r="A21" s="23" t="s">
        <v>1064</v>
      </c>
      <c r="B21" s="23" t="str">
        <f>'Suterén 1.ppFLD'!H30</f>
        <v>UMÝVÁRNA  MUŽI</v>
      </c>
      <c r="C21" s="23" t="s">
        <v>1058</v>
      </c>
      <c r="D21" s="201">
        <f>'Suterén 1.ppFLD'!I30</f>
        <v>4.06</v>
      </c>
      <c r="E21" s="23"/>
      <c r="F21" s="304">
        <f t="shared" si="0"/>
        <v>4.06</v>
      </c>
      <c r="G21" s="200"/>
      <c r="H21" s="23">
        <f t="shared" si="1"/>
        <v>0</v>
      </c>
      <c r="K21" s="14" t="s">
        <v>1215</v>
      </c>
      <c r="L21" s="15">
        <v>36.42</v>
      </c>
    </row>
    <row r="22" spans="1:12" ht="15">
      <c r="A22" s="23" t="s">
        <v>1064</v>
      </c>
      <c r="B22" s="23" t="str">
        <f>'Suterén 1.ppFLD'!H31</f>
        <v>UMÝVÁRNA ŽENY</v>
      </c>
      <c r="C22" s="23" t="s">
        <v>1058</v>
      </c>
      <c r="D22" s="201">
        <f>'Suterén 1.ppFLD'!I31</f>
        <v>4.07</v>
      </c>
      <c r="E22" s="23"/>
      <c r="F22" s="304">
        <f t="shared" si="0"/>
        <v>4.07</v>
      </c>
      <c r="G22" s="200"/>
      <c r="H22" s="23">
        <f t="shared" si="1"/>
        <v>0</v>
      </c>
      <c r="K22" s="14" t="s">
        <v>1167</v>
      </c>
      <c r="L22" s="15">
        <v>17.55</v>
      </c>
    </row>
    <row r="23" spans="1:12" ht="15">
      <c r="A23" s="23" t="s">
        <v>1064</v>
      </c>
      <c r="B23" s="23" t="str">
        <f>'Suterén 1.ppFLD'!H32</f>
        <v>VÝTAH</v>
      </c>
      <c r="C23" s="23" t="s">
        <v>1058</v>
      </c>
      <c r="D23" s="201">
        <f>'Suterén 1.ppFLD'!I32</f>
        <v>10.08</v>
      </c>
      <c r="E23" s="23"/>
      <c r="F23" s="304">
        <f t="shared" si="0"/>
        <v>10.08</v>
      </c>
      <c r="G23" s="200"/>
      <c r="H23" s="23">
        <f t="shared" si="1"/>
        <v>0</v>
      </c>
      <c r="K23" s="14" t="s">
        <v>725</v>
      </c>
      <c r="L23" s="15">
        <v>161.23000000000002</v>
      </c>
    </row>
    <row r="24" spans="1:12" ht="15">
      <c r="A24" s="23" t="s">
        <v>1064</v>
      </c>
      <c r="B24" s="23" t="str">
        <f>'Suterén 1.ppFLD'!H33</f>
        <v>WC</v>
      </c>
      <c r="C24" s="23" t="s">
        <v>1058</v>
      </c>
      <c r="D24" s="201">
        <f>'Suterén 1.ppFLD'!I33</f>
        <v>2.28</v>
      </c>
      <c r="E24" s="23"/>
      <c r="F24" s="304">
        <f t="shared" si="0"/>
        <v>2.28</v>
      </c>
      <c r="G24" s="200"/>
      <c r="H24" s="23">
        <f t="shared" si="1"/>
        <v>0</v>
      </c>
      <c r="K24" s="14" t="s">
        <v>572</v>
      </c>
      <c r="L24" s="15">
        <v>32.15</v>
      </c>
    </row>
    <row r="25" spans="1:12" ht="15">
      <c r="A25" s="23" t="s">
        <v>1064</v>
      </c>
      <c r="B25" s="23" t="str">
        <f>'Suterén 1.ppFLD'!H34</f>
        <v>WC  MUŽI</v>
      </c>
      <c r="C25" s="23" t="s">
        <v>1058</v>
      </c>
      <c r="D25" s="201">
        <f>'Suterén 1.ppFLD'!I34</f>
        <v>5.36</v>
      </c>
      <c r="E25" s="23"/>
      <c r="F25" s="304">
        <f t="shared" si="0"/>
        <v>5.36</v>
      </c>
      <c r="G25" s="200"/>
      <c r="H25" s="23">
        <f t="shared" si="1"/>
        <v>0</v>
      </c>
      <c r="K25" s="14" t="s">
        <v>1145</v>
      </c>
      <c r="L25" s="15">
        <v>31.51</v>
      </c>
    </row>
    <row r="26" spans="1:12" ht="15">
      <c r="A26" s="23" t="s">
        <v>1064</v>
      </c>
      <c r="B26" s="23" t="str">
        <f>'Suterén 1.ppFLD'!H35</f>
        <v>WC  ŽENY</v>
      </c>
      <c r="C26" s="23" t="s">
        <v>1058</v>
      </c>
      <c r="D26" s="201">
        <f>'Suterén 1.ppFLD'!I35</f>
        <v>6.26</v>
      </c>
      <c r="E26" s="23"/>
      <c r="F26" s="304">
        <f t="shared" si="0"/>
        <v>6.26</v>
      </c>
      <c r="G26" s="200"/>
      <c r="H26" s="23">
        <f t="shared" si="1"/>
        <v>0</v>
      </c>
      <c r="K26" s="14" t="s">
        <v>520</v>
      </c>
      <c r="L26" s="15">
        <v>1243.55</v>
      </c>
    </row>
    <row r="27" spans="1:12" ht="15">
      <c r="A27" s="23" t="s">
        <v>1064</v>
      </c>
      <c r="B27" s="23" t="str">
        <f>'Suterén 1.ppFLD'!H36</f>
        <v>WC MUŽI</v>
      </c>
      <c r="C27" s="23" t="s">
        <v>1058</v>
      </c>
      <c r="D27" s="201">
        <f>'Suterén 1.ppFLD'!I36</f>
        <v>7.25</v>
      </c>
      <c r="E27" s="23"/>
      <c r="F27" s="304">
        <f t="shared" si="0"/>
        <v>7.25</v>
      </c>
      <c r="G27" s="200"/>
      <c r="H27" s="23">
        <f t="shared" si="1"/>
        <v>0</v>
      </c>
      <c r="K27" s="14" t="s">
        <v>1247</v>
      </c>
      <c r="L27" s="15">
        <v>54.65</v>
      </c>
    </row>
    <row r="28" spans="1:12" ht="15">
      <c r="A28" s="23" t="s">
        <v>1064</v>
      </c>
      <c r="B28" s="23" t="str">
        <f>'Suterén 1.ppFLD'!H37</f>
        <v>WC ŽENY</v>
      </c>
      <c r="C28" s="23" t="s">
        <v>1058</v>
      </c>
      <c r="D28" s="201">
        <f>'Suterén 1.ppFLD'!I37</f>
        <v>5.45</v>
      </c>
      <c r="E28" s="23"/>
      <c r="F28" s="304">
        <f t="shared" si="0"/>
        <v>5.45</v>
      </c>
      <c r="G28" s="200"/>
      <c r="H28" s="23">
        <f t="shared" si="1"/>
        <v>0</v>
      </c>
      <c r="K28" s="14" t="s">
        <v>1241</v>
      </c>
      <c r="L28" s="15">
        <v>54.5</v>
      </c>
    </row>
    <row r="29" spans="1:12" ht="15">
      <c r="A29" s="23" t="s">
        <v>1064</v>
      </c>
      <c r="B29" s="23" t="str">
        <f>'Suterén 1.ppFLD'!H38</f>
        <v>XEROX</v>
      </c>
      <c r="C29" s="23" t="s">
        <v>1058</v>
      </c>
      <c r="D29" s="201">
        <f>'Suterén 1.ppFLD'!I38</f>
        <v>33.13</v>
      </c>
      <c r="E29" s="23"/>
      <c r="F29" s="304">
        <f t="shared" si="0"/>
        <v>33.13</v>
      </c>
      <c r="G29" s="200"/>
      <c r="H29" s="23">
        <f t="shared" si="1"/>
        <v>0</v>
      </c>
      <c r="K29" s="14" t="s">
        <v>1239</v>
      </c>
      <c r="L29" s="15">
        <v>27.18</v>
      </c>
    </row>
    <row r="30" spans="1:12" ht="15">
      <c r="A30" s="23" t="s">
        <v>1065</v>
      </c>
      <c r="B30" s="23" t="str">
        <f>'1.npFLD'!J10</f>
        <v>Chodba</v>
      </c>
      <c r="C30" s="23" t="s">
        <v>1058</v>
      </c>
      <c r="D30" s="23">
        <f>'1.npFLD'!K10</f>
        <v>12.6</v>
      </c>
      <c r="E30" s="23"/>
      <c r="F30" s="304">
        <f t="shared" si="0"/>
        <v>12.6</v>
      </c>
      <c r="G30" s="200"/>
      <c r="H30" s="23">
        <f t="shared" si="1"/>
        <v>0</v>
      </c>
      <c r="K30" s="14" t="s">
        <v>1154</v>
      </c>
      <c r="L30" s="15">
        <v>36.63</v>
      </c>
    </row>
    <row r="31" spans="1:12" ht="15">
      <c r="A31" s="23" t="s">
        <v>1065</v>
      </c>
      <c r="B31" s="23" t="str">
        <f>'1.npFLD'!J11</f>
        <v xml:space="preserve">Chodba </v>
      </c>
      <c r="C31" s="23" t="s">
        <v>1058</v>
      </c>
      <c r="D31" s="23">
        <f>'1.npFLD'!K11</f>
        <v>184.1</v>
      </c>
      <c r="E31" s="23"/>
      <c r="F31" s="304">
        <f t="shared" si="0"/>
        <v>184.1</v>
      </c>
      <c r="G31" s="200"/>
      <c r="H31" s="23">
        <f t="shared" si="1"/>
        <v>0</v>
      </c>
      <c r="K31" s="14" t="s">
        <v>1288</v>
      </c>
      <c r="L31" s="15">
        <v>10.87</v>
      </c>
    </row>
    <row r="32" spans="1:12" ht="15">
      <c r="A32" s="23" t="s">
        <v>1065</v>
      </c>
      <c r="B32" s="23" t="str">
        <f>'1.npFLD'!J12</f>
        <v>Instalační prostor</v>
      </c>
      <c r="C32" s="23" t="s">
        <v>1058</v>
      </c>
      <c r="D32" s="23">
        <f>'1.npFLD'!K12</f>
        <v>1.6</v>
      </c>
      <c r="E32" s="23"/>
      <c r="F32" s="304">
        <f t="shared" si="0"/>
        <v>1.6</v>
      </c>
      <c r="G32" s="200"/>
      <c r="H32" s="23">
        <f t="shared" si="1"/>
        <v>0</v>
      </c>
      <c r="K32" s="14" t="s">
        <v>1291</v>
      </c>
      <c r="L32" s="15">
        <v>15.47</v>
      </c>
    </row>
    <row r="33" spans="1:12" ht="15">
      <c r="A33" s="23" t="s">
        <v>1065</v>
      </c>
      <c r="B33" s="23" t="str">
        <f>'1.npFLD'!J13</f>
        <v>Kancelář</v>
      </c>
      <c r="C33" s="23" t="s">
        <v>1058</v>
      </c>
      <c r="D33" s="23">
        <f>'1.npFLD'!K13</f>
        <v>647.5999999999999</v>
      </c>
      <c r="E33" s="23"/>
      <c r="F33" s="304">
        <f t="shared" si="0"/>
        <v>647.5999999999999</v>
      </c>
      <c r="G33" s="200"/>
      <c r="H33" s="23">
        <f t="shared" si="1"/>
        <v>0</v>
      </c>
      <c r="K33" s="14" t="s">
        <v>1120</v>
      </c>
      <c r="L33" s="15">
        <v>38.28</v>
      </c>
    </row>
    <row r="34" spans="1:12" ht="15">
      <c r="A34" s="23" t="s">
        <v>1065</v>
      </c>
      <c r="B34" s="23" t="str">
        <f>'1.npFLD'!J14</f>
        <v>Kuchyňka</v>
      </c>
      <c r="C34" s="23" t="s">
        <v>1058</v>
      </c>
      <c r="D34" s="23">
        <f>'1.npFLD'!K14</f>
        <v>20.4</v>
      </c>
      <c r="E34" s="23"/>
      <c r="F34" s="304">
        <f t="shared" si="0"/>
        <v>20.4</v>
      </c>
      <c r="G34" s="200"/>
      <c r="H34" s="23">
        <f t="shared" si="1"/>
        <v>0</v>
      </c>
      <c r="K34" s="14" t="s">
        <v>627</v>
      </c>
      <c r="L34" s="15">
        <v>7.2</v>
      </c>
    </row>
    <row r="35" spans="1:12" ht="15">
      <c r="A35" s="23" t="s">
        <v>1065</v>
      </c>
      <c r="B35" s="23" t="str">
        <f>'1.npFLD'!J15</f>
        <v>nepoužité č.m.</v>
      </c>
      <c r="C35" s="23" t="s">
        <v>1058</v>
      </c>
      <c r="D35" s="23">
        <f>'1.npFLD'!K15</f>
        <v>0</v>
      </c>
      <c r="E35" s="23"/>
      <c r="F35" s="304">
        <f t="shared" si="0"/>
        <v>0</v>
      </c>
      <c r="G35" s="200"/>
      <c r="H35" s="23">
        <f t="shared" si="1"/>
        <v>0</v>
      </c>
      <c r="K35" s="14" t="s">
        <v>574</v>
      </c>
      <c r="L35" s="15">
        <v>0</v>
      </c>
    </row>
    <row r="36" spans="1:12" ht="15">
      <c r="A36" s="23" t="s">
        <v>1065</v>
      </c>
      <c r="B36" s="23" t="str">
        <f>'1.npFLD'!J16</f>
        <v>Schodiště</v>
      </c>
      <c r="C36" s="23" t="s">
        <v>1058</v>
      </c>
      <c r="D36" s="23">
        <f>'1.npFLD'!K16</f>
        <v>65.3</v>
      </c>
      <c r="E36" s="23"/>
      <c r="F36" s="304">
        <f t="shared" si="0"/>
        <v>65.3</v>
      </c>
      <c r="G36" s="200"/>
      <c r="H36" s="23">
        <f t="shared" si="1"/>
        <v>0</v>
      </c>
      <c r="K36" s="14" t="s">
        <v>1093</v>
      </c>
      <c r="L36" s="15">
        <v>16.26</v>
      </c>
    </row>
    <row r="37" spans="1:12" ht="15">
      <c r="A37" s="23" t="s">
        <v>1065</v>
      </c>
      <c r="B37" s="23" t="str">
        <f>'1.npFLD'!J17</f>
        <v>Sklad + Kancelář</v>
      </c>
      <c r="C37" s="23" t="s">
        <v>1058</v>
      </c>
      <c r="D37" s="23">
        <f>'1.npFLD'!K17</f>
        <v>27.26</v>
      </c>
      <c r="E37" s="23"/>
      <c r="F37" s="304">
        <f t="shared" si="0"/>
        <v>27.26</v>
      </c>
      <c r="G37" s="200"/>
      <c r="H37" s="23">
        <f t="shared" si="1"/>
        <v>0</v>
      </c>
      <c r="K37" s="14" t="s">
        <v>625</v>
      </c>
      <c r="L37" s="15">
        <v>323.81</v>
      </c>
    </row>
    <row r="38" spans="1:12" ht="15">
      <c r="A38" s="23" t="s">
        <v>1065</v>
      </c>
      <c r="B38" s="23" t="str">
        <f>'1.npFLD'!J18</f>
        <v>spojena s 111</v>
      </c>
      <c r="C38" s="23" t="s">
        <v>1058</v>
      </c>
      <c r="D38" s="23">
        <f>'1.npFLD'!K18</f>
        <v>0</v>
      </c>
      <c r="E38" s="23"/>
      <c r="F38" s="304">
        <f t="shared" si="0"/>
        <v>0</v>
      </c>
      <c r="G38" s="200"/>
      <c r="H38" s="23">
        <f t="shared" si="1"/>
        <v>0</v>
      </c>
      <c r="K38" s="14" t="s">
        <v>1163</v>
      </c>
      <c r="L38" s="15">
        <v>35.56</v>
      </c>
    </row>
    <row r="39" spans="1:12" ht="15">
      <c r="A39" s="23" t="s">
        <v>1065</v>
      </c>
      <c r="B39" s="23" t="str">
        <f>'1.npFLD'!J19</f>
        <v>Šatna</v>
      </c>
      <c r="C39" s="23" t="s">
        <v>1058</v>
      </c>
      <c r="D39" s="23">
        <f>'1.npFLD'!K19</f>
        <v>19.3</v>
      </c>
      <c r="E39" s="23"/>
      <c r="F39" s="304">
        <f t="shared" si="0"/>
        <v>19.3</v>
      </c>
      <c r="G39" s="200"/>
      <c r="H39" s="23">
        <f t="shared" si="1"/>
        <v>0</v>
      </c>
      <c r="K39" s="14" t="s">
        <v>1217</v>
      </c>
      <c r="L39" s="15">
        <v>17.11</v>
      </c>
    </row>
    <row r="40" spans="1:12" ht="15">
      <c r="A40" s="23" t="s">
        <v>1065</v>
      </c>
      <c r="B40" s="23" t="str">
        <f>'1.npFLD'!J20</f>
        <v>Učebna</v>
      </c>
      <c r="C40" s="23" t="s">
        <v>1058</v>
      </c>
      <c r="D40" s="23">
        <f>'1.npFLD'!K20</f>
        <v>107.2</v>
      </c>
      <c r="E40" s="23"/>
      <c r="F40" s="304">
        <f t="shared" si="0"/>
        <v>107.2</v>
      </c>
      <c r="G40" s="200"/>
      <c r="H40" s="23">
        <f t="shared" si="1"/>
        <v>0</v>
      </c>
      <c r="K40" s="14" t="s">
        <v>1129</v>
      </c>
      <c r="L40" s="15">
        <v>8.49</v>
      </c>
    </row>
    <row r="41" spans="1:12" ht="15">
      <c r="A41" s="23" t="s">
        <v>1065</v>
      </c>
      <c r="B41" s="23" t="str">
        <f>'1.npFLD'!J21</f>
        <v>Úklidová komora</v>
      </c>
      <c r="C41" s="23" t="s">
        <v>1058</v>
      </c>
      <c r="D41" s="23">
        <f>'1.npFLD'!K21</f>
        <v>6.4</v>
      </c>
      <c r="E41" s="23"/>
      <c r="F41" s="304">
        <f t="shared" si="0"/>
        <v>6.4</v>
      </c>
      <c r="G41" s="200"/>
      <c r="H41" s="23">
        <f t="shared" si="1"/>
        <v>0</v>
      </c>
      <c r="K41" s="14" t="s">
        <v>727</v>
      </c>
      <c r="L41" s="15">
        <v>12.4</v>
      </c>
    </row>
    <row r="42" spans="1:12" ht="15">
      <c r="A42" s="23" t="s">
        <v>1065</v>
      </c>
      <c r="B42" s="23" t="str">
        <f>'1.npFLD'!J22</f>
        <v>Umývárna+WC muži</v>
      </c>
      <c r="C42" s="23" t="s">
        <v>1058</v>
      </c>
      <c r="D42" s="23">
        <f>'1.npFLD'!K22</f>
        <v>7.4</v>
      </c>
      <c r="E42" s="23"/>
      <c r="F42" s="304">
        <f t="shared" si="0"/>
        <v>7.4</v>
      </c>
      <c r="G42" s="200"/>
      <c r="H42" s="23">
        <f t="shared" si="1"/>
        <v>0</v>
      </c>
      <c r="K42" s="14" t="s">
        <v>1297</v>
      </c>
      <c r="L42" s="15">
        <v>14.13</v>
      </c>
    </row>
    <row r="43" spans="1:12" ht="15">
      <c r="A43" s="23" t="s">
        <v>1065</v>
      </c>
      <c r="B43" s="23" t="str">
        <f>'1.npFLD'!J23</f>
        <v>Umývárna+WC ženy</v>
      </c>
      <c r="C43" s="23" t="s">
        <v>1058</v>
      </c>
      <c r="D43" s="23">
        <f>'1.npFLD'!K23</f>
        <v>8.8</v>
      </c>
      <c r="E43" s="23"/>
      <c r="F43" s="304">
        <f t="shared" si="0"/>
        <v>8.8</v>
      </c>
      <c r="G43" s="200"/>
      <c r="H43" s="23">
        <f t="shared" si="1"/>
        <v>0</v>
      </c>
      <c r="K43" s="14" t="s">
        <v>537</v>
      </c>
      <c r="L43" s="15">
        <v>14.2</v>
      </c>
    </row>
    <row r="44" spans="1:12" ht="15">
      <c r="A44" s="23" t="s">
        <v>1065</v>
      </c>
      <c r="B44" s="23" t="str">
        <f>'1.npFLD'!J24</f>
        <v>Vrátnice</v>
      </c>
      <c r="C44" s="23" t="s">
        <v>1058</v>
      </c>
      <c r="D44" s="23">
        <f>'1.npFLD'!K24</f>
        <v>14.4</v>
      </c>
      <c r="E44" s="23"/>
      <c r="F44" s="304">
        <f t="shared" si="0"/>
        <v>14.4</v>
      </c>
      <c r="G44" s="200"/>
      <c r="H44" s="23">
        <f t="shared" si="1"/>
        <v>0</v>
      </c>
      <c r="K44" s="14" t="s">
        <v>1301</v>
      </c>
      <c r="L44" s="15">
        <v>4.4</v>
      </c>
    </row>
    <row r="45" spans="1:12" ht="15">
      <c r="A45" s="23" t="s">
        <v>1065</v>
      </c>
      <c r="B45" s="23" t="str">
        <f>'1.npFLD'!J25</f>
        <v>Vstupní hala</v>
      </c>
      <c r="C45" s="23" t="s">
        <v>1058</v>
      </c>
      <c r="D45" s="23">
        <f>'1.npFLD'!K25</f>
        <v>112.5</v>
      </c>
      <c r="E45" s="23"/>
      <c r="F45" s="304">
        <f t="shared" si="0"/>
        <v>112.5</v>
      </c>
      <c r="G45" s="200"/>
      <c r="H45" s="23">
        <f t="shared" si="1"/>
        <v>0</v>
      </c>
      <c r="K45" s="14" t="s">
        <v>522</v>
      </c>
      <c r="L45" s="15">
        <v>6.53</v>
      </c>
    </row>
    <row r="46" spans="1:12" ht="15">
      <c r="A46" s="23" t="s">
        <v>1065</v>
      </c>
      <c r="B46" s="23" t="str">
        <f>'1.npFLD'!J26</f>
        <v>Výtah</v>
      </c>
      <c r="C46" s="23" t="s">
        <v>1058</v>
      </c>
      <c r="D46" s="23">
        <f>'1.npFLD'!K26</f>
        <v>10.1</v>
      </c>
      <c r="E46" s="23"/>
      <c r="F46" s="304">
        <f t="shared" si="0"/>
        <v>10.1</v>
      </c>
      <c r="G46" s="200"/>
      <c r="H46" s="23">
        <f t="shared" si="1"/>
        <v>0</v>
      </c>
      <c r="K46" s="14" t="s">
        <v>1157</v>
      </c>
      <c r="L46" s="15">
        <v>172.37</v>
      </c>
    </row>
    <row r="47" spans="1:12" ht="15">
      <c r="A47" s="23" t="s">
        <v>1065</v>
      </c>
      <c r="B47" s="23" t="str">
        <f>'1.npFLD'!J27</f>
        <v>WC</v>
      </c>
      <c r="C47" s="23" t="s">
        <v>1058</v>
      </c>
      <c r="D47" s="23">
        <f>'1.npFLD'!K27</f>
        <v>23.1</v>
      </c>
      <c r="E47" s="23"/>
      <c r="F47" s="304">
        <f t="shared" si="0"/>
        <v>23.1</v>
      </c>
      <c r="G47" s="200"/>
      <c r="H47" s="23">
        <f t="shared" si="1"/>
        <v>0</v>
      </c>
      <c r="K47" s="14" t="s">
        <v>943</v>
      </c>
      <c r="L47" s="15">
        <v>20.17</v>
      </c>
    </row>
    <row r="48" spans="1:12" ht="15">
      <c r="A48" s="23" t="s">
        <v>1065</v>
      </c>
      <c r="B48" s="23" t="str">
        <f>'1.npFLD'!J28</f>
        <v>WC muži</v>
      </c>
      <c r="C48" s="23" t="s">
        <v>1058</v>
      </c>
      <c r="D48" s="23">
        <f>'1.npFLD'!K28</f>
        <v>5.4</v>
      </c>
      <c r="E48" s="23"/>
      <c r="F48" s="304">
        <f t="shared" si="0"/>
        <v>5.4</v>
      </c>
      <c r="G48" s="200"/>
      <c r="H48" s="23">
        <f t="shared" si="1"/>
        <v>0</v>
      </c>
      <c r="K48" s="14" t="s">
        <v>538</v>
      </c>
      <c r="L48" s="15">
        <v>15.65</v>
      </c>
    </row>
    <row r="49" spans="1:12" ht="15">
      <c r="A49" s="23" t="s">
        <v>1065</v>
      </c>
      <c r="B49" s="23" t="str">
        <f>'1.npFLD'!J29</f>
        <v>WC ženy</v>
      </c>
      <c r="C49" s="23" t="s">
        <v>1058</v>
      </c>
      <c r="D49" s="23">
        <f>'1.npFLD'!K29</f>
        <v>6</v>
      </c>
      <c r="E49" s="23"/>
      <c r="F49" s="304">
        <f t="shared" si="0"/>
        <v>6</v>
      </c>
      <c r="G49" s="200"/>
      <c r="H49" s="23">
        <f t="shared" si="1"/>
        <v>0</v>
      </c>
      <c r="K49" s="14" t="s">
        <v>1280</v>
      </c>
      <c r="L49" s="15">
        <v>44.46</v>
      </c>
    </row>
    <row r="50" spans="1:12" ht="15">
      <c r="A50" s="23" t="s">
        <v>1065</v>
      </c>
      <c r="B50" s="23" t="str">
        <f>'1.npFLD'!J30</f>
        <v>Zádveří</v>
      </c>
      <c r="C50" s="23" t="s">
        <v>1058</v>
      </c>
      <c r="D50" s="23">
        <f>'1.npFLD'!K30</f>
        <v>32.1</v>
      </c>
      <c r="E50" s="23"/>
      <c r="F50" s="304">
        <f t="shared" si="0"/>
        <v>32.1</v>
      </c>
      <c r="G50" s="200"/>
      <c r="H50" s="23">
        <f t="shared" si="1"/>
        <v>0</v>
      </c>
      <c r="K50" s="14" t="s">
        <v>1185</v>
      </c>
      <c r="L50" s="15">
        <v>25.68</v>
      </c>
    </row>
    <row r="51" spans="1:12" ht="15">
      <c r="A51" s="23" t="s">
        <v>1065</v>
      </c>
      <c r="B51" s="23" t="str">
        <f>'1.npFLD'!J31</f>
        <v>Zasedací místnost</v>
      </c>
      <c r="C51" s="23" t="s">
        <v>1058</v>
      </c>
      <c r="D51" s="23">
        <f>'1.npFLD'!K31</f>
        <v>138.3</v>
      </c>
      <c r="E51" s="23"/>
      <c r="F51" s="304">
        <f t="shared" si="0"/>
        <v>138.3</v>
      </c>
      <c r="G51" s="200"/>
      <c r="H51" s="23">
        <f t="shared" si="1"/>
        <v>0</v>
      </c>
      <c r="K51" s="14" t="s">
        <v>560</v>
      </c>
      <c r="L51" s="15">
        <v>347.76</v>
      </c>
    </row>
    <row r="52" spans="1:12" ht="15">
      <c r="A52" s="23" t="s">
        <v>1066</v>
      </c>
      <c r="B52" s="23" t="str">
        <f>'2.npFLD'!L8</f>
        <v>Chodba</v>
      </c>
      <c r="C52" s="23" t="s">
        <v>1058</v>
      </c>
      <c r="D52" s="23">
        <f>'2.npFLD'!M8</f>
        <v>257.00000000000006</v>
      </c>
      <c r="E52" s="23"/>
      <c r="F52" s="304">
        <f t="shared" si="0"/>
        <v>257.00000000000006</v>
      </c>
      <c r="G52" s="200"/>
      <c r="H52" s="23">
        <f t="shared" si="1"/>
        <v>0</v>
      </c>
      <c r="K52" s="14" t="s">
        <v>1095</v>
      </c>
      <c r="L52" s="15">
        <v>85.36</v>
      </c>
    </row>
    <row r="53" spans="1:12" ht="15">
      <c r="A53" s="23" t="s">
        <v>1066</v>
      </c>
      <c r="B53" s="23" t="str">
        <f>'2.npFLD'!L9</f>
        <v>Instalační prostor</v>
      </c>
      <c r="C53" s="23" t="s">
        <v>1058</v>
      </c>
      <c r="D53" s="23">
        <f>'2.npFLD'!M9</f>
        <v>0.74</v>
      </c>
      <c r="E53" s="23"/>
      <c r="F53" s="304">
        <f t="shared" si="0"/>
        <v>0.74</v>
      </c>
      <c r="G53" s="200"/>
      <c r="H53" s="23">
        <f t="shared" si="1"/>
        <v>0</v>
      </c>
      <c r="K53" s="14" t="s">
        <v>35</v>
      </c>
      <c r="L53" s="15">
        <v>64.64</v>
      </c>
    </row>
    <row r="54" spans="1:12" ht="15">
      <c r="A54" s="23" t="s">
        <v>1066</v>
      </c>
      <c r="B54" s="23" t="str">
        <f>'2.npFLD'!L10</f>
        <v>Kancelář</v>
      </c>
      <c r="C54" s="23" t="s">
        <v>1058</v>
      </c>
      <c r="D54" s="23">
        <f>'2.npFLD'!M10</f>
        <v>733.4999999999999</v>
      </c>
      <c r="E54" s="23"/>
      <c r="F54" s="304">
        <f t="shared" si="0"/>
        <v>733.4999999999999</v>
      </c>
      <c r="G54" s="200"/>
      <c r="H54" s="23">
        <f t="shared" si="1"/>
        <v>0</v>
      </c>
      <c r="K54" s="14" t="s">
        <v>1308</v>
      </c>
      <c r="L54" s="15">
        <v>14.46</v>
      </c>
    </row>
    <row r="55" spans="1:12" ht="15">
      <c r="A55" s="23" t="s">
        <v>1066</v>
      </c>
      <c r="B55" s="23" t="str">
        <f>'2.npFLD'!L11</f>
        <v>Laboratoř</v>
      </c>
      <c r="C55" s="23" t="s">
        <v>1058</v>
      </c>
      <c r="D55" s="23">
        <f>'2.npFLD'!M11</f>
        <v>29.700000000000003</v>
      </c>
      <c r="E55" s="23"/>
      <c r="F55" s="304">
        <f t="shared" si="0"/>
        <v>29.700000000000003</v>
      </c>
      <c r="G55" s="200"/>
      <c r="H55" s="23">
        <f t="shared" si="1"/>
        <v>0</v>
      </c>
      <c r="K55" s="14" t="s">
        <v>573</v>
      </c>
      <c r="L55" s="15">
        <v>27.26</v>
      </c>
    </row>
    <row r="56" spans="1:12" ht="15">
      <c r="A56" s="23" t="s">
        <v>1066</v>
      </c>
      <c r="B56" s="23" t="str">
        <f>'2.npFLD'!L12</f>
        <v>Návštevní místnost</v>
      </c>
      <c r="C56" s="23" t="s">
        <v>1058</v>
      </c>
      <c r="D56" s="23">
        <f>'2.npFLD'!M12</f>
        <v>7.2</v>
      </c>
      <c r="E56" s="23"/>
      <c r="F56" s="304">
        <f t="shared" si="0"/>
        <v>7.2</v>
      </c>
      <c r="G56" s="200"/>
      <c r="H56" s="23">
        <f t="shared" si="1"/>
        <v>0</v>
      </c>
      <c r="K56" s="14" t="s">
        <v>1082</v>
      </c>
      <c r="L56" s="15">
        <v>240.28</v>
      </c>
    </row>
    <row r="57" spans="1:12" ht="15">
      <c r="A57" s="23" t="s">
        <v>1066</v>
      </c>
      <c r="B57" s="23" t="str">
        <f>'2.npFLD'!L13</f>
        <v>nepoužité č.m.</v>
      </c>
      <c r="C57" s="23" t="s">
        <v>1058</v>
      </c>
      <c r="D57" s="23">
        <f>'2.npFLD'!M13</f>
        <v>0</v>
      </c>
      <c r="E57" s="23"/>
      <c r="F57" s="304">
        <f t="shared" si="0"/>
        <v>0</v>
      </c>
      <c r="G57" s="200"/>
      <c r="H57" s="23">
        <f t="shared" si="1"/>
        <v>0</v>
      </c>
      <c r="K57" s="14" t="s">
        <v>1161</v>
      </c>
      <c r="L57" s="15">
        <v>36.63</v>
      </c>
    </row>
    <row r="58" spans="1:12" ht="15">
      <c r="A58" s="23" t="s">
        <v>1066</v>
      </c>
      <c r="B58" s="23" t="str">
        <f>'2.npFLD'!L14</f>
        <v>Posluchárna</v>
      </c>
      <c r="C58" s="23" t="s">
        <v>1058</v>
      </c>
      <c r="D58" s="23">
        <f>'2.npFLD'!M14</f>
        <v>78.5</v>
      </c>
      <c r="E58" s="23"/>
      <c r="F58" s="304">
        <f t="shared" si="0"/>
        <v>78.5</v>
      </c>
      <c r="G58" s="200"/>
      <c r="H58" s="23">
        <f t="shared" si="1"/>
        <v>0</v>
      </c>
      <c r="K58" s="14" t="s">
        <v>1210</v>
      </c>
      <c r="L58" s="15">
        <v>52.29</v>
      </c>
    </row>
    <row r="59" spans="1:12" ht="15">
      <c r="A59" s="23" t="s">
        <v>1066</v>
      </c>
      <c r="B59" s="23" t="str">
        <f>'2.npFLD'!L15</f>
        <v>Schodiště</v>
      </c>
      <c r="C59" s="23" t="s">
        <v>1058</v>
      </c>
      <c r="D59" s="23">
        <f>'2.npFLD'!M15</f>
        <v>75.3</v>
      </c>
      <c r="E59" s="23"/>
      <c r="F59" s="304">
        <f t="shared" si="0"/>
        <v>75.3</v>
      </c>
      <c r="G59" s="200"/>
      <c r="H59" s="23">
        <f t="shared" si="1"/>
        <v>0</v>
      </c>
      <c r="K59" s="14" t="s">
        <v>1310</v>
      </c>
      <c r="L59" s="15">
        <v>38.22</v>
      </c>
    </row>
    <row r="60" spans="1:12" ht="15">
      <c r="A60" s="23" t="s">
        <v>1066</v>
      </c>
      <c r="B60" s="23" t="str">
        <f>'2.npFLD'!L16</f>
        <v>Sklad</v>
      </c>
      <c r="C60" s="23" t="s">
        <v>1058</v>
      </c>
      <c r="D60" s="23">
        <f>'2.npFLD'!M16</f>
        <v>3.6</v>
      </c>
      <c r="E60" s="23"/>
      <c r="F60" s="304">
        <f t="shared" si="0"/>
        <v>3.6</v>
      </c>
      <c r="G60" s="200"/>
      <c r="H60" s="23">
        <f t="shared" si="1"/>
        <v>0</v>
      </c>
      <c r="K60" s="14" t="s">
        <v>578</v>
      </c>
      <c r="L60" s="15">
        <v>0</v>
      </c>
    </row>
    <row r="61" spans="1:12" ht="15">
      <c r="A61" s="23" t="s">
        <v>1066</v>
      </c>
      <c r="B61" s="23" t="str">
        <f>'2.npFLD'!L17</f>
        <v>Učebna</v>
      </c>
      <c r="C61" s="23" t="s">
        <v>1058</v>
      </c>
      <c r="D61" s="23">
        <f>'2.npFLD'!M17</f>
        <v>166.3</v>
      </c>
      <c r="E61" s="23"/>
      <c r="F61" s="304">
        <f t="shared" si="0"/>
        <v>166.3</v>
      </c>
      <c r="G61" s="200"/>
      <c r="H61" s="23">
        <f t="shared" si="1"/>
        <v>0</v>
      </c>
      <c r="K61" s="14" t="s">
        <v>689</v>
      </c>
      <c r="L61" s="15">
        <v>0</v>
      </c>
    </row>
    <row r="62" spans="1:12" ht="15">
      <c r="A62" s="23" t="s">
        <v>1066</v>
      </c>
      <c r="B62" s="23" t="str">
        <f>'2.npFLD'!L18</f>
        <v>Úklidová komora</v>
      </c>
      <c r="C62" s="23" t="s">
        <v>1058</v>
      </c>
      <c r="D62" s="23">
        <f>'2.npFLD'!M18</f>
        <v>6.5</v>
      </c>
      <c r="E62" s="23"/>
      <c r="F62" s="304">
        <f t="shared" si="0"/>
        <v>6.5</v>
      </c>
      <c r="G62" s="200"/>
      <c r="H62" s="23">
        <f t="shared" si="1"/>
        <v>0</v>
      </c>
      <c r="K62" s="14" t="s">
        <v>1219</v>
      </c>
      <c r="L62" s="15">
        <v>36.63</v>
      </c>
    </row>
    <row r="63" spans="1:12" ht="15">
      <c r="A63" s="23" t="s">
        <v>1066</v>
      </c>
      <c r="B63" s="23" t="str">
        <f>'2.npFLD'!L19</f>
        <v>Umývárna+WC muži</v>
      </c>
      <c r="C63" s="23" t="s">
        <v>1058</v>
      </c>
      <c r="D63" s="23">
        <f>'2.npFLD'!M19</f>
        <v>7.4</v>
      </c>
      <c r="E63" s="23"/>
      <c r="F63" s="304">
        <f t="shared" si="0"/>
        <v>7.4</v>
      </c>
      <c r="G63" s="200"/>
      <c r="H63" s="23">
        <f t="shared" si="1"/>
        <v>0</v>
      </c>
      <c r="K63" s="14" t="s">
        <v>1197</v>
      </c>
      <c r="L63" s="15">
        <v>17.53</v>
      </c>
    </row>
    <row r="64" spans="1:12" ht="15">
      <c r="A64" s="23" t="s">
        <v>1066</v>
      </c>
      <c r="B64" s="23" t="str">
        <f>'2.npFLD'!L20</f>
        <v>Umývárna+WC ženy</v>
      </c>
      <c r="C64" s="23" t="s">
        <v>1058</v>
      </c>
      <c r="D64" s="23">
        <f>'2.npFLD'!M20</f>
        <v>8.8</v>
      </c>
      <c r="E64" s="23"/>
      <c r="F64" s="304">
        <f t="shared" si="0"/>
        <v>8.8</v>
      </c>
      <c r="G64" s="200"/>
      <c r="H64" s="23">
        <f t="shared" si="1"/>
        <v>0</v>
      </c>
      <c r="K64" s="14" t="s">
        <v>539</v>
      </c>
      <c r="L64" s="15">
        <v>2.74</v>
      </c>
    </row>
    <row r="65" spans="1:12" ht="15">
      <c r="A65" s="23" t="s">
        <v>1066</v>
      </c>
      <c r="B65" s="23" t="str">
        <f>'2.npFLD'!L21</f>
        <v>Výtah</v>
      </c>
      <c r="C65" s="23" t="s">
        <v>1058</v>
      </c>
      <c r="D65" s="23">
        <f>'2.npFLD'!M21</f>
        <v>10.1</v>
      </c>
      <c r="E65" s="23"/>
      <c r="F65" s="304">
        <f t="shared" si="0"/>
        <v>10.1</v>
      </c>
      <c r="G65" s="200"/>
      <c r="H65" s="23">
        <f t="shared" si="1"/>
        <v>0</v>
      </c>
      <c r="K65" s="14" t="s">
        <v>1314</v>
      </c>
      <c r="L65" s="15">
        <v>4.93</v>
      </c>
    </row>
    <row r="66" spans="1:12" ht="15">
      <c r="A66" s="23" t="s">
        <v>1066</v>
      </c>
      <c r="B66" s="23" t="str">
        <f>'2.npFLD'!L22</f>
        <v>WC</v>
      </c>
      <c r="C66" s="23" t="s">
        <v>1058</v>
      </c>
      <c r="D66" s="23">
        <f>'2.npFLD'!M22</f>
        <v>23</v>
      </c>
      <c r="E66" s="23"/>
      <c r="F66" s="304">
        <f t="shared" si="0"/>
        <v>23</v>
      </c>
      <c r="G66" s="200"/>
      <c r="H66" s="23">
        <f t="shared" si="1"/>
        <v>0</v>
      </c>
      <c r="K66" s="14" t="s">
        <v>1299</v>
      </c>
      <c r="L66" s="15">
        <v>5.45</v>
      </c>
    </row>
    <row r="67" spans="1:12" ht="15">
      <c r="A67" s="23" t="s">
        <v>1066</v>
      </c>
      <c r="B67" s="23" t="str">
        <f>'2.npFLD'!L23</f>
        <v>WC muži</v>
      </c>
      <c r="C67" s="23" t="s">
        <v>1058</v>
      </c>
      <c r="D67" s="23">
        <f>'2.npFLD'!M23</f>
        <v>5.4</v>
      </c>
      <c r="E67" s="23"/>
      <c r="F67" s="304">
        <f aca="true" t="shared" si="2" ref="F67:F130">D67</f>
        <v>5.4</v>
      </c>
      <c r="G67" s="200"/>
      <c r="H67" s="23">
        <f aca="true" t="shared" si="3" ref="H67:H130">G67*F67</f>
        <v>0</v>
      </c>
      <c r="K67" s="14" t="s">
        <v>540</v>
      </c>
      <c r="L67" s="15">
        <v>63.050000000000004</v>
      </c>
    </row>
    <row r="68" spans="1:12" ht="15">
      <c r="A68" s="23" t="s">
        <v>1066</v>
      </c>
      <c r="B68" s="23" t="str">
        <f>'2.npFLD'!L24</f>
        <v>WC ženy</v>
      </c>
      <c r="C68" s="23" t="s">
        <v>1058</v>
      </c>
      <c r="D68" s="23">
        <f>'2.npFLD'!M24</f>
        <v>5.7</v>
      </c>
      <c r="E68" s="23"/>
      <c r="F68" s="304">
        <f t="shared" si="2"/>
        <v>5.7</v>
      </c>
      <c r="G68" s="200"/>
      <c r="H68" s="23">
        <f t="shared" si="3"/>
        <v>0</v>
      </c>
      <c r="K68" s="14" t="s">
        <v>521</v>
      </c>
      <c r="L68" s="15">
        <v>16.3</v>
      </c>
    </row>
    <row r="69" spans="1:12" ht="15">
      <c r="A69" s="23" t="s">
        <v>1067</v>
      </c>
      <c r="B69" s="23" t="str">
        <f>'3.npFLD'!J7</f>
        <v>Chodba</v>
      </c>
      <c r="C69" s="23" t="s">
        <v>1058</v>
      </c>
      <c r="D69" s="23">
        <f>'3.npFLD'!K7</f>
        <v>260.4</v>
      </c>
      <c r="E69" s="23"/>
      <c r="F69" s="304">
        <f t="shared" si="2"/>
        <v>260.4</v>
      </c>
      <c r="G69" s="200"/>
      <c r="H69" s="23">
        <f t="shared" si="3"/>
        <v>0</v>
      </c>
      <c r="K69" s="14" t="s">
        <v>728</v>
      </c>
      <c r="L69" s="15">
        <v>30.4</v>
      </c>
    </row>
    <row r="70" spans="1:12" ht="15">
      <c r="A70" s="23" t="s">
        <v>1067</v>
      </c>
      <c r="B70" s="23" t="str">
        <f>'3.npFLD'!J8</f>
        <v>Instalační prostor</v>
      </c>
      <c r="C70" s="23" t="s">
        <v>1058</v>
      </c>
      <c r="D70" s="23">
        <f>'3.npFLD'!K8</f>
        <v>1.7000000000000002</v>
      </c>
      <c r="E70" s="23"/>
      <c r="F70" s="304">
        <f t="shared" si="2"/>
        <v>1.7000000000000002</v>
      </c>
      <c r="G70" s="200"/>
      <c r="H70" s="23">
        <f t="shared" si="3"/>
        <v>0</v>
      </c>
      <c r="K70" s="14" t="s">
        <v>1133</v>
      </c>
      <c r="L70" s="15">
        <v>15.96</v>
      </c>
    </row>
    <row r="71" spans="1:12" ht="15">
      <c r="A71" s="23" t="s">
        <v>1067</v>
      </c>
      <c r="B71" s="23" t="str">
        <f>'3.npFLD'!J9</f>
        <v>Kabinet</v>
      </c>
      <c r="C71" s="23" t="s">
        <v>1058</v>
      </c>
      <c r="D71" s="23">
        <f>'3.npFLD'!K9</f>
        <v>15.2</v>
      </c>
      <c r="E71" s="23"/>
      <c r="F71" s="304">
        <f t="shared" si="2"/>
        <v>15.2</v>
      </c>
      <c r="G71" s="200"/>
      <c r="H71" s="23">
        <f t="shared" si="3"/>
        <v>0</v>
      </c>
      <c r="K71" s="14" t="s">
        <v>542</v>
      </c>
      <c r="L71" s="15">
        <v>23.53</v>
      </c>
    </row>
    <row r="72" spans="1:12" ht="15">
      <c r="A72" s="23" t="s">
        <v>1067</v>
      </c>
      <c r="B72" s="23" t="str">
        <f>'3.npFLD'!J10</f>
        <v>Kancelář</v>
      </c>
      <c r="C72" s="23" t="s">
        <v>1058</v>
      </c>
      <c r="D72" s="23">
        <f>'3.npFLD'!K10</f>
        <v>714.21</v>
      </c>
      <c r="E72" s="23"/>
      <c r="F72" s="304">
        <f t="shared" si="2"/>
        <v>714.21</v>
      </c>
      <c r="G72" s="200"/>
      <c r="H72" s="23">
        <f t="shared" si="3"/>
        <v>0</v>
      </c>
      <c r="K72" s="14" t="s">
        <v>1152</v>
      </c>
      <c r="L72" s="15">
        <v>71.45</v>
      </c>
    </row>
    <row r="73" spans="1:12" ht="15">
      <c r="A73" s="23" t="s">
        <v>1067</v>
      </c>
      <c r="B73" s="23" t="str">
        <f>'3.npFLD'!J11</f>
        <v>Laboratoř</v>
      </c>
      <c r="C73" s="23" t="s">
        <v>1058</v>
      </c>
      <c r="D73" s="23">
        <f>'3.npFLD'!K11</f>
        <v>42.3</v>
      </c>
      <c r="E73" s="23"/>
      <c r="F73" s="304">
        <f t="shared" si="2"/>
        <v>42.3</v>
      </c>
      <c r="G73" s="200"/>
      <c r="H73" s="23">
        <f t="shared" si="3"/>
        <v>0</v>
      </c>
      <c r="K73" s="14" t="s">
        <v>580</v>
      </c>
      <c r="L73" s="15">
        <v>19.3</v>
      </c>
    </row>
    <row r="74" spans="1:12" ht="15">
      <c r="A74" s="23" t="s">
        <v>1067</v>
      </c>
      <c r="B74" s="23" t="str">
        <f>'3.npFLD'!J12</f>
        <v>nepoužité č.m.</v>
      </c>
      <c r="C74" s="23" t="s">
        <v>1058</v>
      </c>
      <c r="D74" s="23">
        <f>'3.npFLD'!K12</f>
        <v>0</v>
      </c>
      <c r="E74" s="23"/>
      <c r="F74" s="304">
        <f t="shared" si="2"/>
        <v>0</v>
      </c>
      <c r="G74" s="200"/>
      <c r="H74" s="23">
        <f t="shared" si="3"/>
        <v>0</v>
      </c>
      <c r="K74" s="14" t="s">
        <v>1318</v>
      </c>
      <c r="L74" s="15">
        <v>5.94</v>
      </c>
    </row>
    <row r="75" spans="1:12" ht="15">
      <c r="A75" s="23" t="s">
        <v>1067</v>
      </c>
      <c r="B75" s="23" t="str">
        <f>'3.npFLD'!J13</f>
        <v>Posluchárna</v>
      </c>
      <c r="C75" s="23" t="s">
        <v>1058</v>
      </c>
      <c r="D75" s="23">
        <f>'3.npFLD'!K13</f>
        <v>77.7</v>
      </c>
      <c r="E75" s="23"/>
      <c r="F75" s="304">
        <f t="shared" si="2"/>
        <v>77.7</v>
      </c>
      <c r="G75" s="200"/>
      <c r="H75" s="23">
        <f t="shared" si="3"/>
        <v>0</v>
      </c>
      <c r="K75" s="14" t="s">
        <v>1177</v>
      </c>
      <c r="L75" s="15">
        <v>16.68</v>
      </c>
    </row>
    <row r="76" spans="1:12" ht="15">
      <c r="A76" s="23" t="s">
        <v>1067</v>
      </c>
      <c r="B76" s="23" t="str">
        <f>'3.npFLD'!J14</f>
        <v>Schodiště</v>
      </c>
      <c r="C76" s="23" t="s">
        <v>1058</v>
      </c>
      <c r="D76" s="23">
        <f>'3.npFLD'!K14</f>
        <v>71.2</v>
      </c>
      <c r="E76" s="23"/>
      <c r="F76" s="304">
        <f t="shared" si="2"/>
        <v>71.2</v>
      </c>
      <c r="G76" s="200"/>
      <c r="H76" s="23">
        <f t="shared" si="3"/>
        <v>0</v>
      </c>
      <c r="K76" s="14" t="s">
        <v>1171</v>
      </c>
      <c r="L76" s="15">
        <v>5.42</v>
      </c>
    </row>
    <row r="77" spans="1:12" ht="15">
      <c r="A77" s="23" t="s">
        <v>1067</v>
      </c>
      <c r="B77" s="23" t="str">
        <f>'3.npFLD'!J15</f>
        <v>spojena s 311</v>
      </c>
      <c r="C77" s="23" t="s">
        <v>1058</v>
      </c>
      <c r="D77" s="23">
        <f>'3.npFLD'!K15</f>
        <v>0</v>
      </c>
      <c r="E77" s="23"/>
      <c r="F77" s="304">
        <f t="shared" si="2"/>
        <v>0</v>
      </c>
      <c r="G77" s="200"/>
      <c r="H77" s="23">
        <f t="shared" si="3"/>
        <v>0</v>
      </c>
      <c r="K77" s="14" t="s">
        <v>527</v>
      </c>
      <c r="L77" s="15">
        <v>10.05</v>
      </c>
    </row>
    <row r="78" spans="1:12" ht="15">
      <c r="A78" s="23" t="s">
        <v>1067</v>
      </c>
      <c r="B78" s="23" t="str">
        <f>'3.npFLD'!J16</f>
        <v>Učebna</v>
      </c>
      <c r="C78" s="23" t="s">
        <v>1058</v>
      </c>
      <c r="D78" s="23">
        <f>'3.npFLD'!K16</f>
        <v>165.9</v>
      </c>
      <c r="E78" s="23"/>
      <c r="F78" s="304">
        <f t="shared" si="2"/>
        <v>165.9</v>
      </c>
      <c r="G78" s="200"/>
      <c r="H78" s="23">
        <f t="shared" si="3"/>
        <v>0</v>
      </c>
      <c r="K78" s="14" t="s">
        <v>534</v>
      </c>
      <c r="L78" s="15">
        <v>12.65</v>
      </c>
    </row>
    <row r="79" spans="1:12" ht="15">
      <c r="A79" s="23" t="s">
        <v>1067</v>
      </c>
      <c r="B79" s="23" t="str">
        <f>'3.npFLD'!J17</f>
        <v>Úklidová komora</v>
      </c>
      <c r="C79" s="23" t="s">
        <v>1058</v>
      </c>
      <c r="D79" s="23">
        <f>'3.npFLD'!K17</f>
        <v>4.1</v>
      </c>
      <c r="E79" s="23"/>
      <c r="F79" s="304">
        <f t="shared" si="2"/>
        <v>4.1</v>
      </c>
      <c r="G79" s="200"/>
      <c r="H79" s="23">
        <f t="shared" si="3"/>
        <v>0</v>
      </c>
      <c r="K79" s="14" t="s">
        <v>1231</v>
      </c>
      <c r="L79" s="15">
        <v>88.71</v>
      </c>
    </row>
    <row r="80" spans="1:12" ht="15">
      <c r="A80" s="23" t="s">
        <v>1067</v>
      </c>
      <c r="B80" s="23" t="str">
        <f>'3.npFLD'!J18</f>
        <v>Umývárna+WC muži</v>
      </c>
      <c r="C80" s="23" t="s">
        <v>1058</v>
      </c>
      <c r="D80" s="23">
        <f>'3.npFLD'!K18</f>
        <v>7.4</v>
      </c>
      <c r="E80" s="23"/>
      <c r="F80" s="304">
        <f t="shared" si="2"/>
        <v>7.4</v>
      </c>
      <c r="G80" s="200"/>
      <c r="H80" s="23">
        <f t="shared" si="3"/>
        <v>0</v>
      </c>
      <c r="K80" s="14" t="s">
        <v>1195</v>
      </c>
      <c r="L80" s="15">
        <v>35.56</v>
      </c>
    </row>
    <row r="81" spans="1:12" ht="15">
      <c r="A81" s="23" t="s">
        <v>1067</v>
      </c>
      <c r="B81" s="23" t="str">
        <f>'3.npFLD'!J19</f>
        <v>Umývárna+WC ženy</v>
      </c>
      <c r="C81" s="23" t="s">
        <v>1058</v>
      </c>
      <c r="D81" s="23">
        <f>'3.npFLD'!K19</f>
        <v>8.8</v>
      </c>
      <c r="E81" s="23"/>
      <c r="F81" s="304">
        <f t="shared" si="2"/>
        <v>8.8</v>
      </c>
      <c r="G81" s="200"/>
      <c r="H81" s="23">
        <f t="shared" si="3"/>
        <v>0</v>
      </c>
      <c r="K81" s="14" t="s">
        <v>1131</v>
      </c>
      <c r="L81" s="15">
        <v>44.45</v>
      </c>
    </row>
    <row r="82" spans="1:12" ht="15">
      <c r="A82" s="23" t="s">
        <v>1067</v>
      </c>
      <c r="B82" s="23" t="str">
        <f>'3.npFLD'!J20</f>
        <v>Výtah</v>
      </c>
      <c r="C82" s="23" t="s">
        <v>1058</v>
      </c>
      <c r="D82" s="23">
        <f>'3.npFLD'!K20</f>
        <v>10.1</v>
      </c>
      <c r="E82" s="23"/>
      <c r="F82" s="304">
        <f t="shared" si="2"/>
        <v>10.1</v>
      </c>
      <c r="G82" s="200"/>
      <c r="H82" s="23">
        <f t="shared" si="3"/>
        <v>0</v>
      </c>
      <c r="K82" s="14" t="s">
        <v>1293</v>
      </c>
      <c r="L82" s="15">
        <v>17.44</v>
      </c>
    </row>
    <row r="83" spans="1:12" ht="15">
      <c r="A83" s="23" t="s">
        <v>1067</v>
      </c>
      <c r="B83" s="23" t="str">
        <f>'3.npFLD'!J21</f>
        <v>WC</v>
      </c>
      <c r="C83" s="23" t="s">
        <v>1058</v>
      </c>
      <c r="D83" s="23">
        <f>'3.npFLD'!K21</f>
        <v>35.8</v>
      </c>
      <c r="E83" s="23"/>
      <c r="F83" s="304">
        <f t="shared" si="2"/>
        <v>35.8</v>
      </c>
      <c r="G83" s="200"/>
      <c r="H83" s="23">
        <f t="shared" si="3"/>
        <v>0</v>
      </c>
      <c r="K83" s="14" t="s">
        <v>1323</v>
      </c>
      <c r="L83" s="15">
        <v>5.05</v>
      </c>
    </row>
    <row r="84" spans="1:12" ht="15">
      <c r="A84" s="23" t="s">
        <v>1068</v>
      </c>
      <c r="B84" s="23" t="str">
        <f>'4.npFLD'!K6</f>
        <v>Chodba</v>
      </c>
      <c r="C84" s="23" t="s">
        <v>1058</v>
      </c>
      <c r="D84" s="23">
        <f>'4.npFLD'!L6</f>
        <v>36.699999999999996</v>
      </c>
      <c r="E84" s="23"/>
      <c r="F84" s="304">
        <f t="shared" si="2"/>
        <v>36.699999999999996</v>
      </c>
      <c r="G84" s="200"/>
      <c r="H84" s="23">
        <f t="shared" si="3"/>
        <v>0</v>
      </c>
      <c r="K84" s="14" t="s">
        <v>1109</v>
      </c>
      <c r="L84" s="15">
        <v>31.63</v>
      </c>
    </row>
    <row r="85" spans="1:12" ht="15">
      <c r="A85" s="23" t="s">
        <v>1068</v>
      </c>
      <c r="B85" s="23" t="str">
        <f>'4.npFLD'!K7</f>
        <v>Kancelář</v>
      </c>
      <c r="C85" s="23" t="s">
        <v>1058</v>
      </c>
      <c r="D85" s="23">
        <f>'4.npFLD'!L7</f>
        <v>76.5</v>
      </c>
      <c r="E85" s="23"/>
      <c r="F85" s="304">
        <f t="shared" si="2"/>
        <v>76.5</v>
      </c>
      <c r="G85" s="200"/>
      <c r="H85" s="23">
        <f t="shared" si="3"/>
        <v>0</v>
      </c>
      <c r="K85" s="14" t="s">
        <v>1087</v>
      </c>
      <c r="L85" s="15">
        <v>44.33</v>
      </c>
    </row>
    <row r="86" spans="1:12" ht="15">
      <c r="A86" s="23" t="s">
        <v>1068</v>
      </c>
      <c r="B86" s="23" t="str">
        <f>'4.npFLD'!K8</f>
        <v>Kotelna</v>
      </c>
      <c r="C86" s="23" t="s">
        <v>1058</v>
      </c>
      <c r="D86" s="23">
        <f>'4.npFLD'!L8</f>
        <v>148.8</v>
      </c>
      <c r="E86" s="23"/>
      <c r="F86" s="304">
        <f t="shared" si="2"/>
        <v>148.8</v>
      </c>
      <c r="G86" s="200"/>
      <c r="H86" s="23">
        <f t="shared" si="3"/>
        <v>0</v>
      </c>
      <c r="K86" s="14" t="s">
        <v>730</v>
      </c>
      <c r="L86" s="15">
        <v>7.5</v>
      </c>
    </row>
    <row r="87" spans="1:12" ht="15">
      <c r="A87" s="23" t="s">
        <v>1068</v>
      </c>
      <c r="B87" s="23" t="str">
        <f>'4.npFLD'!K9</f>
        <v>Rozvodna</v>
      </c>
      <c r="C87" s="23" t="s">
        <v>1058</v>
      </c>
      <c r="D87" s="23">
        <f>'4.npFLD'!L9</f>
        <v>12.4</v>
      </c>
      <c r="E87" s="23"/>
      <c r="F87" s="304">
        <f t="shared" si="2"/>
        <v>12.4</v>
      </c>
      <c r="G87" s="200"/>
      <c r="H87" s="23">
        <f t="shared" si="3"/>
        <v>0</v>
      </c>
      <c r="K87" s="14" t="s">
        <v>1115</v>
      </c>
      <c r="L87" s="15">
        <v>570.34</v>
      </c>
    </row>
    <row r="88" spans="1:12" ht="15">
      <c r="A88" s="23" t="s">
        <v>1068</v>
      </c>
      <c r="B88" s="23" t="str">
        <f>'4.npFLD'!K10</f>
        <v>Schodiště</v>
      </c>
      <c r="C88" s="23" t="s">
        <v>1058</v>
      </c>
      <c r="D88" s="23">
        <f>'4.npFLD'!L10</f>
        <v>43.3</v>
      </c>
      <c r="E88" s="23"/>
      <c r="F88" s="304">
        <f t="shared" si="2"/>
        <v>43.3</v>
      </c>
      <c r="G88" s="200"/>
      <c r="H88" s="23">
        <f t="shared" si="3"/>
        <v>0</v>
      </c>
      <c r="K88" s="14" t="s">
        <v>108</v>
      </c>
      <c r="L88" s="15">
        <v>881.4799999999999</v>
      </c>
    </row>
    <row r="89" spans="1:12" ht="15">
      <c r="A89" s="23" t="s">
        <v>1068</v>
      </c>
      <c r="B89" s="23" t="str">
        <f>'4.npFLD'!K11</f>
        <v>Sklad</v>
      </c>
      <c r="C89" s="23" t="s">
        <v>1058</v>
      </c>
      <c r="D89" s="23">
        <f>'4.npFLD'!L11</f>
        <v>1.8</v>
      </c>
      <c r="E89" s="23"/>
      <c r="F89" s="304">
        <f t="shared" si="2"/>
        <v>1.8</v>
      </c>
      <c r="G89" s="200"/>
      <c r="H89" s="23">
        <f t="shared" si="3"/>
        <v>0</v>
      </c>
      <c r="K89" s="14" t="s">
        <v>1148</v>
      </c>
      <c r="L89" s="15">
        <v>17.91</v>
      </c>
    </row>
    <row r="90" spans="1:12" ht="15">
      <c r="A90" s="23" t="s">
        <v>1068</v>
      </c>
      <c r="B90" s="23" t="str">
        <f>'4.npFLD'!K12</f>
        <v>Strojovna výtahů</v>
      </c>
      <c r="C90" s="23" t="s">
        <v>1058</v>
      </c>
      <c r="D90" s="23">
        <f>'4.npFLD'!L12</f>
        <v>30.4</v>
      </c>
      <c r="E90" s="23"/>
      <c r="F90" s="304">
        <f t="shared" si="2"/>
        <v>30.4</v>
      </c>
      <c r="G90" s="200"/>
      <c r="H90" s="23">
        <f t="shared" si="3"/>
        <v>0</v>
      </c>
      <c r="K90" s="14" t="s">
        <v>544</v>
      </c>
      <c r="L90" s="15">
        <v>22.400000000000002</v>
      </c>
    </row>
    <row r="91" spans="1:12" ht="15">
      <c r="A91" s="23" t="s">
        <v>1068</v>
      </c>
      <c r="B91" s="23" t="str">
        <f>'4.npFLD'!K13</f>
        <v>TELECOM</v>
      </c>
      <c r="C91" s="23" t="s">
        <v>1058</v>
      </c>
      <c r="D91" s="23">
        <f>'4.npFLD'!L13</f>
        <v>7.5</v>
      </c>
      <c r="E91" s="23"/>
      <c r="F91" s="304">
        <f t="shared" si="2"/>
        <v>7.5</v>
      </c>
      <c r="G91" s="200"/>
      <c r="H91" s="23">
        <f t="shared" si="3"/>
        <v>0</v>
      </c>
      <c r="K91" s="14" t="s">
        <v>585</v>
      </c>
      <c r="L91" s="15">
        <v>17</v>
      </c>
    </row>
    <row r="92" spans="1:12" ht="15">
      <c r="A92" s="194" t="s">
        <v>1259</v>
      </c>
      <c r="B92" s="23" t="str">
        <f>DP_pavilonFLD!B4</f>
        <v>Garáž</v>
      </c>
      <c r="C92" s="23" t="s">
        <v>1058</v>
      </c>
      <c r="D92" s="23">
        <f>DP_pavilonFLD!C4</f>
        <v>1438.5</v>
      </c>
      <c r="E92" s="23"/>
      <c r="F92" s="304">
        <f t="shared" si="2"/>
        <v>1438.5</v>
      </c>
      <c r="G92" s="200"/>
      <c r="H92" s="23">
        <f t="shared" si="3"/>
        <v>0</v>
      </c>
      <c r="K92" s="14" t="s">
        <v>1320</v>
      </c>
      <c r="L92" s="15">
        <v>4.34</v>
      </c>
    </row>
    <row r="93" spans="1:12" ht="15">
      <c r="A93" s="194" t="s">
        <v>1260</v>
      </c>
      <c r="B93" s="23" t="str">
        <f>DP_pavilonFLD!B7</f>
        <v>Sklad dřeva</v>
      </c>
      <c r="C93" s="23" t="s">
        <v>1058</v>
      </c>
      <c r="D93" s="23">
        <f>DP_pavilonFLD!C7</f>
        <v>240.28</v>
      </c>
      <c r="E93" s="23"/>
      <c r="F93" s="304">
        <f t="shared" si="2"/>
        <v>240.28</v>
      </c>
      <c r="G93" s="200"/>
      <c r="H93" s="23">
        <f t="shared" si="3"/>
        <v>0</v>
      </c>
      <c r="K93" s="14" t="s">
        <v>529</v>
      </c>
      <c r="L93" s="15">
        <v>4.06</v>
      </c>
    </row>
    <row r="94" spans="1:12" ht="15">
      <c r="A94" s="194" t="s">
        <v>1260</v>
      </c>
      <c r="B94" s="23" t="str">
        <f>DP_pavilonFLD!B8</f>
        <v>Autovýtah</v>
      </c>
      <c r="C94" s="23" t="s">
        <v>1058</v>
      </c>
      <c r="D94" s="23">
        <f>DP_pavilonFLD!C8</f>
        <v>21.75</v>
      </c>
      <c r="E94" s="23"/>
      <c r="F94" s="304">
        <f t="shared" si="2"/>
        <v>21.75</v>
      </c>
      <c r="G94" s="200"/>
      <c r="H94" s="23">
        <f t="shared" si="3"/>
        <v>0</v>
      </c>
      <c r="K94" s="14" t="s">
        <v>1175</v>
      </c>
      <c r="L94" s="15">
        <v>10.64</v>
      </c>
    </row>
    <row r="95" spans="1:12" ht="15">
      <c r="A95" s="194" t="s">
        <v>1260</v>
      </c>
      <c r="B95" s="23" t="str">
        <f>DP_pavilonFLD!B9</f>
        <v>Technologie filtrace</v>
      </c>
      <c r="C95" s="23" t="s">
        <v>1058</v>
      </c>
      <c r="D95" s="23">
        <f>DP_pavilonFLD!C9</f>
        <v>44.33</v>
      </c>
      <c r="E95" s="23"/>
      <c r="F95" s="304">
        <f t="shared" si="2"/>
        <v>44.33</v>
      </c>
      <c r="G95" s="200"/>
      <c r="H95" s="23">
        <f t="shared" si="3"/>
        <v>0</v>
      </c>
      <c r="K95" s="14" t="s">
        <v>1173</v>
      </c>
      <c r="L95" s="15">
        <v>4.97</v>
      </c>
    </row>
    <row r="96" spans="1:12" ht="15">
      <c r="A96" s="194" t="s">
        <v>1261</v>
      </c>
      <c r="B96" s="23" t="str">
        <f>DP_pavilonFLD!G16</f>
        <v>denní místnost</v>
      </c>
      <c r="C96" s="23" t="s">
        <v>1058</v>
      </c>
      <c r="D96" s="23">
        <f>DP_pavilonFLD!H16</f>
        <v>19.06</v>
      </c>
      <c r="E96" s="23"/>
      <c r="F96" s="304">
        <f t="shared" si="2"/>
        <v>19.06</v>
      </c>
      <c r="G96" s="200"/>
      <c r="H96" s="23">
        <f t="shared" si="3"/>
        <v>0</v>
      </c>
      <c r="K96" s="14" t="s">
        <v>536</v>
      </c>
      <c r="L96" s="15">
        <v>4.07</v>
      </c>
    </row>
    <row r="97" spans="1:12" ht="15">
      <c r="A97" s="194" t="s">
        <v>1261</v>
      </c>
      <c r="B97" s="23" t="str">
        <f>DP_pavilonFLD!G17</f>
        <v>chodba</v>
      </c>
      <c r="C97" s="23" t="s">
        <v>1058</v>
      </c>
      <c r="D97" s="23">
        <f>DP_pavilonFLD!H17</f>
        <v>9.18</v>
      </c>
      <c r="E97" s="313"/>
      <c r="F97" s="304">
        <f t="shared" si="2"/>
        <v>9.18</v>
      </c>
      <c r="G97" s="200"/>
      <c r="H97" s="23">
        <f t="shared" si="3"/>
        <v>0</v>
      </c>
      <c r="K97" s="14" t="s">
        <v>575</v>
      </c>
      <c r="L97" s="15">
        <v>22.200000000000003</v>
      </c>
    </row>
    <row r="98" spans="1:12" ht="15">
      <c r="A98" s="194" t="s">
        <v>1261</v>
      </c>
      <c r="B98" s="23" t="str">
        <f>DP_pavilonFLD!G18</f>
        <v>Nákladní výtah</v>
      </c>
      <c r="C98" s="23" t="s">
        <v>1058</v>
      </c>
      <c r="D98" s="23">
        <f>DP_pavilonFLD!H18</f>
        <v>9.57</v>
      </c>
      <c r="E98" s="314"/>
      <c r="F98" s="304">
        <f t="shared" si="2"/>
        <v>9.57</v>
      </c>
      <c r="G98" s="200"/>
      <c r="H98" s="23">
        <f t="shared" si="3"/>
        <v>0</v>
      </c>
      <c r="K98" s="14" t="s">
        <v>577</v>
      </c>
      <c r="L98" s="15">
        <v>26.400000000000002</v>
      </c>
    </row>
    <row r="99" spans="1:12" ht="15">
      <c r="A99" s="194" t="s">
        <v>1261</v>
      </c>
      <c r="B99" s="23" t="str">
        <f>DP_pavilonFLD!G19</f>
        <v>pc - internet</v>
      </c>
      <c r="C99" s="23" t="s">
        <v>1058</v>
      </c>
      <c r="D99" s="23">
        <f>DP_pavilonFLD!H19</f>
        <v>16.26</v>
      </c>
      <c r="E99" s="314"/>
      <c r="F99" s="304">
        <f t="shared" si="2"/>
        <v>16.26</v>
      </c>
      <c r="G99" s="200"/>
      <c r="H99" s="23">
        <f t="shared" si="3"/>
        <v>0</v>
      </c>
      <c r="K99" s="14" t="s">
        <v>1117</v>
      </c>
      <c r="L99" s="15">
        <v>65.52</v>
      </c>
    </row>
    <row r="100" spans="1:12" ht="15">
      <c r="A100" s="194" t="s">
        <v>1261</v>
      </c>
      <c r="B100" s="23" t="str">
        <f>DP_pavilonFLD!G20</f>
        <v xml:space="preserve">schodiště </v>
      </c>
      <c r="C100" s="23" t="s">
        <v>1058</v>
      </c>
      <c r="D100" s="23">
        <f>DP_pavilonFLD!H20</f>
        <v>17.92</v>
      </c>
      <c r="E100" s="314"/>
      <c r="F100" s="304">
        <f t="shared" si="2"/>
        <v>17.92</v>
      </c>
      <c r="G100" s="200"/>
      <c r="H100" s="23">
        <f t="shared" si="3"/>
        <v>0</v>
      </c>
      <c r="K100" s="14" t="s">
        <v>559</v>
      </c>
      <c r="L100" s="15">
        <v>14.4</v>
      </c>
    </row>
    <row r="101" spans="1:12" ht="15">
      <c r="A101" s="194" t="s">
        <v>1261</v>
      </c>
      <c r="B101" s="23" t="str">
        <f>DP_pavilonFLD!G21</f>
        <v>sklad</v>
      </c>
      <c r="C101" s="23" t="s">
        <v>1058</v>
      </c>
      <c r="D101" s="23">
        <f>DP_pavilonFLD!H21</f>
        <v>6.14</v>
      </c>
      <c r="E101" s="315"/>
      <c r="F101" s="304">
        <f t="shared" si="2"/>
        <v>6.14</v>
      </c>
      <c r="G101" s="200"/>
      <c r="H101" s="23">
        <f t="shared" si="3"/>
        <v>0</v>
      </c>
      <c r="K101" s="14" t="s">
        <v>1125</v>
      </c>
      <c r="L101" s="15">
        <v>33.34</v>
      </c>
    </row>
    <row r="102" spans="1:12" ht="15">
      <c r="A102" s="194" t="s">
        <v>1261</v>
      </c>
      <c r="B102" s="23" t="str">
        <f>DP_pavilonFLD!G22</f>
        <v>technik</v>
      </c>
      <c r="C102" s="23" t="s">
        <v>1058</v>
      </c>
      <c r="D102" s="23">
        <f>DP_pavilonFLD!H22</f>
        <v>31.63</v>
      </c>
      <c r="E102" s="313"/>
      <c r="F102" s="304">
        <f t="shared" si="2"/>
        <v>31.63</v>
      </c>
      <c r="G102" s="200"/>
      <c r="H102" s="23">
        <f t="shared" si="3"/>
        <v>0</v>
      </c>
      <c r="K102" s="14" t="s">
        <v>558</v>
      </c>
      <c r="L102" s="15">
        <v>223.28</v>
      </c>
    </row>
    <row r="103" spans="1:12" ht="15">
      <c r="A103" s="194" t="s">
        <v>1261</v>
      </c>
      <c r="B103" s="23" t="str">
        <f>DP_pavilonFLD!G23</f>
        <v>Truhlářská dílna</v>
      </c>
      <c r="C103" s="23" t="s">
        <v>1058</v>
      </c>
      <c r="D103" s="23">
        <f>DP_pavilonFLD!H23</f>
        <v>570.34</v>
      </c>
      <c r="E103" s="194"/>
      <c r="F103" s="304">
        <f t="shared" si="2"/>
        <v>570.34</v>
      </c>
      <c r="G103" s="200"/>
      <c r="H103" s="23">
        <f t="shared" si="3"/>
        <v>0</v>
      </c>
      <c r="K103" s="14" t="s">
        <v>525</v>
      </c>
      <c r="L103" s="15">
        <v>65.94</v>
      </c>
    </row>
    <row r="104" spans="1:12" ht="15">
      <c r="A104" s="194" t="s">
        <v>1261</v>
      </c>
      <c r="B104" s="23" t="str">
        <f>DP_pavilonFLD!G24</f>
        <v>úklid</v>
      </c>
      <c r="C104" s="23" t="s">
        <v>1058</v>
      </c>
      <c r="D104" s="23">
        <f>DP_pavilonFLD!H24</f>
        <v>7.15</v>
      </c>
      <c r="E104" s="194"/>
      <c r="F104" s="304">
        <f t="shared" si="2"/>
        <v>7.15</v>
      </c>
      <c r="G104" s="200"/>
      <c r="H104" s="23">
        <f t="shared" si="3"/>
        <v>0</v>
      </c>
      <c r="K104" s="14" t="s">
        <v>1312</v>
      </c>
      <c r="L104" s="15">
        <v>32.76</v>
      </c>
    </row>
    <row r="105" spans="1:12" ht="15">
      <c r="A105" s="194" t="s">
        <v>1261</v>
      </c>
      <c r="B105" s="23" t="str">
        <f>DP_pavilonFLD!G25</f>
        <v>Únikové schodiště</v>
      </c>
      <c r="C105" s="23" t="s">
        <v>1058</v>
      </c>
      <c r="D105" s="23">
        <f>DP_pavilonFLD!H25</f>
        <v>16.38</v>
      </c>
      <c r="E105" s="194"/>
      <c r="F105" s="304">
        <f t="shared" si="2"/>
        <v>16.38</v>
      </c>
      <c r="G105" s="200"/>
      <c r="H105" s="23">
        <f t="shared" si="3"/>
        <v>0</v>
      </c>
      <c r="K105" s="14" t="s">
        <v>1290</v>
      </c>
      <c r="L105" s="15">
        <v>47.29</v>
      </c>
    </row>
    <row r="106" spans="1:12" ht="15">
      <c r="A106" s="194" t="s">
        <v>1261</v>
      </c>
      <c r="B106" s="23" t="str">
        <f>DP_pavilonFLD!G26</f>
        <v>vstupní hala</v>
      </c>
      <c r="C106" s="23" t="s">
        <v>1058</v>
      </c>
      <c r="D106" s="23">
        <f>DP_pavilonFLD!H26</f>
        <v>26.03</v>
      </c>
      <c r="E106" s="194"/>
      <c r="F106" s="304">
        <f t="shared" si="2"/>
        <v>26.03</v>
      </c>
      <c r="G106" s="200"/>
      <c r="H106" s="23">
        <f t="shared" si="3"/>
        <v>0</v>
      </c>
      <c r="K106" s="14" t="s">
        <v>1284</v>
      </c>
      <c r="L106" s="15">
        <v>36.88</v>
      </c>
    </row>
    <row r="107" spans="1:12" ht="15">
      <c r="A107" s="194" t="s">
        <v>1261</v>
      </c>
      <c r="B107" s="23" t="str">
        <f>DP_pavilonFLD!G27</f>
        <v>Výtah</v>
      </c>
      <c r="C107" s="23" t="s">
        <v>1058</v>
      </c>
      <c r="D107" s="23">
        <f>DP_pavilonFLD!H27</f>
        <v>4.14</v>
      </c>
      <c r="E107" s="194"/>
      <c r="F107" s="304">
        <f t="shared" si="2"/>
        <v>4.14</v>
      </c>
      <c r="G107" s="200"/>
      <c r="H107" s="23">
        <f t="shared" si="3"/>
        <v>0</v>
      </c>
      <c r="K107" s="14" t="s">
        <v>1286</v>
      </c>
      <c r="L107" s="15">
        <v>48.49</v>
      </c>
    </row>
    <row r="108" spans="1:12" ht="15">
      <c r="A108" s="194" t="s">
        <v>1261</v>
      </c>
      <c r="B108" s="23" t="str">
        <f>DP_pavilonFLD!G28</f>
        <v>WC - imobilní</v>
      </c>
      <c r="C108" s="23" t="s">
        <v>1058</v>
      </c>
      <c r="D108" s="23">
        <f>DP_pavilonFLD!H28</f>
        <v>4.81</v>
      </c>
      <c r="E108" s="194"/>
      <c r="F108" s="304">
        <f t="shared" si="2"/>
        <v>4.81</v>
      </c>
      <c r="G108" s="200"/>
      <c r="H108" s="23">
        <f t="shared" si="3"/>
        <v>0</v>
      </c>
      <c r="K108" s="14" t="s">
        <v>1333</v>
      </c>
      <c r="L108" s="15">
        <v>73.66</v>
      </c>
    </row>
    <row r="109" spans="1:12" ht="15">
      <c r="A109" s="194" t="s">
        <v>1261</v>
      </c>
      <c r="B109" s="23" t="str">
        <f>DP_pavilonFLD!G29</f>
        <v>WC - muži</v>
      </c>
      <c r="C109" s="23" t="s">
        <v>1058</v>
      </c>
      <c r="D109" s="23">
        <f>DP_pavilonFLD!H29</f>
        <v>30.79</v>
      </c>
      <c r="E109" s="23"/>
      <c r="F109" s="304">
        <f t="shared" si="2"/>
        <v>30.79</v>
      </c>
      <c r="G109" s="200"/>
      <c r="H109" s="23">
        <f t="shared" si="3"/>
        <v>0</v>
      </c>
      <c r="K109" s="14" t="s">
        <v>1337</v>
      </c>
      <c r="L109" s="15">
        <v>23.25</v>
      </c>
    </row>
    <row r="110" spans="1:12" ht="15">
      <c r="A110" s="194" t="s">
        <v>1261</v>
      </c>
      <c r="B110" s="23" t="str">
        <f>DP_pavilonFLD!G30</f>
        <v>WC - zaměstnanci</v>
      </c>
      <c r="C110" s="23" t="s">
        <v>1058</v>
      </c>
      <c r="D110" s="23">
        <f>DP_pavilonFLD!H30</f>
        <v>4.85</v>
      </c>
      <c r="E110" s="23"/>
      <c r="F110" s="304">
        <f t="shared" si="2"/>
        <v>4.85</v>
      </c>
      <c r="G110" s="200"/>
      <c r="H110" s="23">
        <f t="shared" si="3"/>
        <v>0</v>
      </c>
      <c r="K110" s="14" t="s">
        <v>1341</v>
      </c>
      <c r="L110" s="15">
        <v>26.83</v>
      </c>
    </row>
    <row r="111" spans="1:12" ht="15">
      <c r="A111" s="194" t="s">
        <v>1261</v>
      </c>
      <c r="B111" s="23" t="str">
        <f>DP_pavilonFLD!G31</f>
        <v>WC - ženy</v>
      </c>
      <c r="C111" s="23" t="s">
        <v>1058</v>
      </c>
      <c r="D111" s="23">
        <f>DP_pavilonFLD!H31</f>
        <v>24.44</v>
      </c>
      <c r="E111" s="23"/>
      <c r="F111" s="304">
        <f t="shared" si="2"/>
        <v>24.44</v>
      </c>
      <c r="G111" s="200"/>
      <c r="H111" s="23">
        <f t="shared" si="3"/>
        <v>0</v>
      </c>
      <c r="K111" s="14" t="s">
        <v>1344</v>
      </c>
      <c r="L111" s="15">
        <v>33.35</v>
      </c>
    </row>
    <row r="112" spans="1:12" ht="15">
      <c r="A112" s="194" t="s">
        <v>1261</v>
      </c>
      <c r="B112" s="23" t="str">
        <f>DP_pavilonFLD!G32</f>
        <v>Závětří</v>
      </c>
      <c r="C112" s="23" t="s">
        <v>1058</v>
      </c>
      <c r="D112" s="23">
        <f>DP_pavilonFLD!H32</f>
        <v>13.95</v>
      </c>
      <c r="E112" s="23"/>
      <c r="F112" s="304">
        <f t="shared" si="2"/>
        <v>13.95</v>
      </c>
      <c r="G112" s="200"/>
      <c r="H112" s="23">
        <f t="shared" si="3"/>
        <v>0</v>
      </c>
      <c r="K112" s="14" t="s">
        <v>1347</v>
      </c>
      <c r="L112" s="15">
        <v>70.55</v>
      </c>
    </row>
    <row r="113" spans="1:12" ht="15">
      <c r="A113" s="194" t="s">
        <v>1262</v>
      </c>
      <c r="B113" s="23" t="str">
        <f>DP_pavilonFLD!G37</f>
        <v>recepce</v>
      </c>
      <c r="C113" s="23" t="s">
        <v>1058</v>
      </c>
      <c r="D113" s="23">
        <f>DP_pavilonFLD!H37</f>
        <v>8.49</v>
      </c>
      <c r="E113" s="23"/>
      <c r="F113" s="304">
        <f t="shared" si="2"/>
        <v>8.49</v>
      </c>
      <c r="G113" s="200"/>
      <c r="H113" s="23">
        <f t="shared" si="3"/>
        <v>0</v>
      </c>
      <c r="K113" s="14" t="s">
        <v>1350</v>
      </c>
      <c r="L113" s="15">
        <v>54.46</v>
      </c>
    </row>
    <row r="114" spans="1:12" ht="15">
      <c r="A114" s="194" t="s">
        <v>1262</v>
      </c>
      <c r="B114" s="23" t="str">
        <f>DP_pavilonFLD!G38</f>
        <v>Strojovna VZT</v>
      </c>
      <c r="C114" s="23" t="s">
        <v>1058</v>
      </c>
      <c r="D114" s="23">
        <f>DP_pavilonFLD!H38</f>
        <v>15.96</v>
      </c>
      <c r="E114" s="23"/>
      <c r="F114" s="304">
        <f t="shared" si="2"/>
        <v>15.96</v>
      </c>
      <c r="G114" s="200"/>
      <c r="H114" s="23">
        <f t="shared" si="3"/>
        <v>0</v>
      </c>
      <c r="K114" s="14" t="s">
        <v>1354</v>
      </c>
      <c r="L114" s="15">
        <v>44.120000000000005</v>
      </c>
    </row>
    <row r="115" spans="1:12" ht="15">
      <c r="A115" s="194" t="s">
        <v>1262</v>
      </c>
      <c r="B115" s="23" t="str">
        <f>DP_pavilonFLD!G39</f>
        <v>Technická místnost</v>
      </c>
      <c r="C115" s="23" t="s">
        <v>1058</v>
      </c>
      <c r="D115" s="23">
        <f>DP_pavilonFLD!H39</f>
        <v>3.57</v>
      </c>
      <c r="E115" s="23"/>
      <c r="F115" s="304">
        <f t="shared" si="2"/>
        <v>3.57</v>
      </c>
      <c r="G115" s="200"/>
      <c r="H115" s="23">
        <f t="shared" si="3"/>
        <v>0</v>
      </c>
      <c r="K115" s="14" t="s">
        <v>1339</v>
      </c>
      <c r="L115" s="15">
        <v>29.48</v>
      </c>
    </row>
    <row r="116" spans="1:12" ht="15">
      <c r="A116" s="194" t="s">
        <v>1262</v>
      </c>
      <c r="B116" s="23" t="str">
        <f>DP_pavilonFLD!G40</f>
        <v>učebna</v>
      </c>
      <c r="C116" s="23" t="s">
        <v>1058</v>
      </c>
      <c r="D116" s="23">
        <f>DP_pavilonFLD!H40</f>
        <v>142.68</v>
      </c>
      <c r="E116" s="23"/>
      <c r="F116" s="304">
        <f t="shared" si="2"/>
        <v>142.68</v>
      </c>
      <c r="G116" s="200"/>
      <c r="H116" s="23">
        <f t="shared" si="3"/>
        <v>0</v>
      </c>
      <c r="K116" s="14" t="s">
        <v>1273</v>
      </c>
      <c r="L116" s="15">
        <v>241.42</v>
      </c>
    </row>
    <row r="117" spans="1:12" ht="15">
      <c r="A117" s="194" t="s">
        <v>1262</v>
      </c>
      <c r="B117" s="23" t="str">
        <f>DP_pavilonFLD!G41</f>
        <v>Vstup</v>
      </c>
      <c r="C117" s="23" t="s">
        <v>1058</v>
      </c>
      <c r="D117" s="23">
        <f>DP_pavilonFLD!H41</f>
        <v>33.34</v>
      </c>
      <c r="E117" s="23"/>
      <c r="F117" s="304">
        <f t="shared" si="2"/>
        <v>33.34</v>
      </c>
      <c r="G117" s="200"/>
      <c r="H117" s="23">
        <f t="shared" si="3"/>
        <v>0</v>
      </c>
      <c r="K117" s="14" t="s">
        <v>1335</v>
      </c>
      <c r="L117" s="15">
        <v>9.71</v>
      </c>
    </row>
    <row r="118" spans="1:12" ht="15">
      <c r="A118" s="194" t="s">
        <v>1262</v>
      </c>
      <c r="B118" s="23" t="str">
        <f>DP_pavilonFLD!G42</f>
        <v>vstupní hala</v>
      </c>
      <c r="C118" s="23" t="s">
        <v>1058</v>
      </c>
      <c r="D118" s="23">
        <f>DP_pavilonFLD!H42</f>
        <v>84.75</v>
      </c>
      <c r="E118" s="23"/>
      <c r="F118" s="304">
        <f t="shared" si="2"/>
        <v>84.75</v>
      </c>
      <c r="G118" s="200"/>
      <c r="H118" s="23">
        <f t="shared" si="3"/>
        <v>0</v>
      </c>
      <c r="K118" s="14" t="s">
        <v>1352</v>
      </c>
      <c r="L118" s="15">
        <v>36.269999999999996</v>
      </c>
    </row>
    <row r="119" spans="1:12" ht="15">
      <c r="A119" s="194" t="s">
        <v>1263</v>
      </c>
      <c r="B119" s="23" t="str">
        <f>DP_pavilonFLD!G48</f>
        <v>Brusírna</v>
      </c>
      <c r="C119" s="23" t="s">
        <v>1058</v>
      </c>
      <c r="D119" s="23">
        <f>DP_pavilonFLD!H48</f>
        <v>17.14</v>
      </c>
      <c r="E119" s="23"/>
      <c r="F119" s="304">
        <f t="shared" si="2"/>
        <v>17.14</v>
      </c>
      <c r="G119" s="200"/>
      <c r="H119" s="23">
        <f t="shared" si="3"/>
        <v>0</v>
      </c>
      <c r="K119" s="14" t="s">
        <v>1316</v>
      </c>
      <c r="L119" s="15">
        <v>72.45</v>
      </c>
    </row>
    <row r="120" spans="1:12" ht="15">
      <c r="A120" s="194" t="s">
        <v>1263</v>
      </c>
      <c r="B120" s="23" t="str">
        <f>DP_pavilonFLD!G49</f>
        <v>chodba</v>
      </c>
      <c r="C120" s="23" t="s">
        <v>1058</v>
      </c>
      <c r="D120" s="23">
        <f>DP_pavilonFLD!H49</f>
        <v>84.88</v>
      </c>
      <c r="E120" s="23"/>
      <c r="F120" s="304">
        <f t="shared" si="2"/>
        <v>84.88</v>
      </c>
      <c r="G120" s="200"/>
      <c r="H120" s="23">
        <f t="shared" si="3"/>
        <v>0</v>
      </c>
      <c r="K120" s="14" t="s">
        <v>1306</v>
      </c>
      <c r="L120" s="15">
        <v>62.41</v>
      </c>
    </row>
    <row r="121" spans="1:12" ht="15">
      <c r="A121" s="194" t="s">
        <v>1263</v>
      </c>
      <c r="B121" s="23" t="str">
        <f>DP_pavilonFLD!G50</f>
        <v>kopírování</v>
      </c>
      <c r="C121" s="23" t="s">
        <v>1058</v>
      </c>
      <c r="D121" s="23">
        <f>DP_pavilonFLD!H50</f>
        <v>17.55</v>
      </c>
      <c r="E121" s="23"/>
      <c r="F121" s="304">
        <f t="shared" si="2"/>
        <v>17.55</v>
      </c>
      <c r="G121" s="200"/>
      <c r="H121" s="23">
        <f t="shared" si="3"/>
        <v>0</v>
      </c>
      <c r="K121" s="14" t="s">
        <v>546</v>
      </c>
      <c r="L121" s="15">
        <v>84.18</v>
      </c>
    </row>
    <row r="122" spans="1:12" ht="15">
      <c r="A122" s="194" t="s">
        <v>1263</v>
      </c>
      <c r="B122" s="23" t="str">
        <f>DP_pavilonFLD!G51</f>
        <v>kuchyňka, denní místnost</v>
      </c>
      <c r="C122" s="23" t="s">
        <v>1058</v>
      </c>
      <c r="D122" s="23">
        <f>DP_pavilonFLD!H51</f>
        <v>31.51</v>
      </c>
      <c r="E122" s="23"/>
      <c r="F122" s="304">
        <f t="shared" si="2"/>
        <v>31.51</v>
      </c>
      <c r="G122" s="200"/>
      <c r="H122" s="23">
        <f t="shared" si="3"/>
        <v>0</v>
      </c>
      <c r="K122" s="14" t="s">
        <v>1103</v>
      </c>
      <c r="L122" s="15">
        <v>8.68</v>
      </c>
    </row>
    <row r="123" spans="1:12" ht="15">
      <c r="A123" s="194" t="s">
        <v>1263</v>
      </c>
      <c r="B123" s="23" t="str">
        <f>DP_pavilonFLD!G52</f>
        <v>Laboratoř</v>
      </c>
      <c r="C123" s="23" t="s">
        <v>1058</v>
      </c>
      <c r="D123" s="23">
        <f>DP_pavilonFLD!H52</f>
        <v>105.62</v>
      </c>
      <c r="E123" s="23"/>
      <c r="F123" s="304">
        <f t="shared" si="2"/>
        <v>105.62</v>
      </c>
      <c r="G123" s="200"/>
      <c r="H123" s="23">
        <f t="shared" si="3"/>
        <v>0</v>
      </c>
      <c r="K123" s="14" t="s">
        <v>531</v>
      </c>
      <c r="L123" s="15">
        <v>5.36</v>
      </c>
    </row>
    <row r="124" spans="1:12" ht="15">
      <c r="A124" s="194" t="s">
        <v>1263</v>
      </c>
      <c r="B124" s="23" t="str">
        <f>DP_pavilonFLD!G53</f>
        <v>Lakovna</v>
      </c>
      <c r="C124" s="23" t="s">
        <v>1058</v>
      </c>
      <c r="D124" s="23">
        <f>DP_pavilonFLD!H53</f>
        <v>36.63</v>
      </c>
      <c r="E124" s="23"/>
      <c r="F124" s="304">
        <f t="shared" si="2"/>
        <v>36.63</v>
      </c>
      <c r="G124" s="200"/>
      <c r="H124" s="23">
        <f t="shared" si="3"/>
        <v>0</v>
      </c>
      <c r="K124" s="14" t="s">
        <v>1101</v>
      </c>
      <c r="L124" s="15">
        <v>80.18</v>
      </c>
    </row>
    <row r="125" spans="1:12" ht="15">
      <c r="A125" s="194" t="s">
        <v>1263</v>
      </c>
      <c r="B125" s="23" t="str">
        <f>DP_pavilonFLD!G54</f>
        <v>Nákladní výtah</v>
      </c>
      <c r="C125" s="23" t="s">
        <v>1058</v>
      </c>
      <c r="D125" s="23">
        <f>DP_pavilonFLD!H54</f>
        <v>9.57</v>
      </c>
      <c r="E125" s="23"/>
      <c r="F125" s="304">
        <f t="shared" si="2"/>
        <v>9.57</v>
      </c>
      <c r="G125" s="200"/>
      <c r="H125" s="23">
        <f t="shared" si="3"/>
        <v>0</v>
      </c>
      <c r="K125" s="14" t="s">
        <v>1112</v>
      </c>
      <c r="L125" s="15">
        <v>4.85</v>
      </c>
    </row>
    <row r="126" spans="1:12" ht="15">
      <c r="A126" s="194" t="s">
        <v>1263</v>
      </c>
      <c r="B126" s="23" t="str">
        <f>DP_pavilonFLD!G55</f>
        <v>pracovna techniků</v>
      </c>
      <c r="C126" s="23" t="s">
        <v>1058</v>
      </c>
      <c r="D126" s="23">
        <f>DP_pavilonFLD!H55</f>
        <v>35.56</v>
      </c>
      <c r="E126" s="23"/>
      <c r="F126" s="304">
        <f t="shared" si="2"/>
        <v>35.56</v>
      </c>
      <c r="G126" s="200"/>
      <c r="H126" s="23">
        <f t="shared" si="3"/>
        <v>0</v>
      </c>
      <c r="K126" s="14" t="s">
        <v>1143</v>
      </c>
      <c r="L126" s="15">
        <v>31.130000000000003</v>
      </c>
    </row>
    <row r="127" spans="1:12" ht="15">
      <c r="A127" s="194" t="s">
        <v>1263</v>
      </c>
      <c r="B127" s="23" t="str">
        <f>DP_pavilonFLD!G56</f>
        <v>Rukodílna</v>
      </c>
      <c r="C127" s="23" t="s">
        <v>1058</v>
      </c>
      <c r="D127" s="23">
        <f>DP_pavilonFLD!H56</f>
        <v>172.37</v>
      </c>
      <c r="E127" s="23"/>
      <c r="F127" s="304">
        <f t="shared" si="2"/>
        <v>172.37</v>
      </c>
      <c r="G127" s="200"/>
      <c r="H127" s="23">
        <f t="shared" si="3"/>
        <v>0</v>
      </c>
      <c r="K127" s="14" t="s">
        <v>532</v>
      </c>
      <c r="L127" s="15">
        <v>6.26</v>
      </c>
    </row>
    <row r="128" spans="1:12" ht="15">
      <c r="A128" s="194" t="s">
        <v>1263</v>
      </c>
      <c r="B128" s="23" t="str">
        <f>DP_pavilonFLD!G57</f>
        <v xml:space="preserve">schodiště </v>
      </c>
      <c r="C128" s="23" t="s">
        <v>1058</v>
      </c>
      <c r="D128" s="23">
        <f>DP_pavilonFLD!H57</f>
        <v>25.68</v>
      </c>
      <c r="E128" s="23"/>
      <c r="F128" s="304">
        <f t="shared" si="2"/>
        <v>25.68</v>
      </c>
      <c r="G128" s="200"/>
      <c r="H128" s="23">
        <f t="shared" si="3"/>
        <v>0</v>
      </c>
      <c r="K128" s="14" t="s">
        <v>1098</v>
      </c>
      <c r="L128" s="15">
        <v>24.44</v>
      </c>
    </row>
    <row r="129" spans="1:12" ht="15">
      <c r="A129" s="194" t="s">
        <v>1263</v>
      </c>
      <c r="B129" s="23" t="str">
        <f>DP_pavilonFLD!G58</f>
        <v>Sklad Výrobků</v>
      </c>
      <c r="C129" s="23" t="s">
        <v>1058</v>
      </c>
      <c r="D129" s="23">
        <f>DP_pavilonFLD!H58</f>
        <v>36.63</v>
      </c>
      <c r="E129" s="23"/>
      <c r="F129" s="304">
        <f t="shared" si="2"/>
        <v>36.63</v>
      </c>
      <c r="G129" s="200"/>
      <c r="H129" s="23">
        <f t="shared" si="3"/>
        <v>0</v>
      </c>
      <c r="K129" s="14" t="s">
        <v>100</v>
      </c>
      <c r="L129" s="15">
        <v>18.05</v>
      </c>
    </row>
    <row r="130" spans="1:12" ht="15">
      <c r="A130" s="194" t="s">
        <v>1263</v>
      </c>
      <c r="B130" s="23" t="str">
        <f>DP_pavilonFLD!G59</f>
        <v>Sušárna</v>
      </c>
      <c r="C130" s="23" t="s">
        <v>1058</v>
      </c>
      <c r="D130" s="23">
        <f>DP_pavilonFLD!H59</f>
        <v>71.45</v>
      </c>
      <c r="E130" s="23"/>
      <c r="F130" s="304">
        <f t="shared" si="2"/>
        <v>71.45</v>
      </c>
      <c r="G130" s="200"/>
      <c r="H130" s="23">
        <f t="shared" si="3"/>
        <v>0</v>
      </c>
      <c r="K130" s="14" t="s">
        <v>1322</v>
      </c>
      <c r="L130" s="15">
        <v>21.189999999999998</v>
      </c>
    </row>
    <row r="131" spans="1:12" ht="15">
      <c r="A131" s="194" t="s">
        <v>1263</v>
      </c>
      <c r="B131" s="23" t="str">
        <f>DP_pavilonFLD!G60</f>
        <v>šatna - muži</v>
      </c>
      <c r="C131" s="23" t="s">
        <v>1058</v>
      </c>
      <c r="D131" s="23">
        <f>DP_pavilonFLD!H60</f>
        <v>16.68</v>
      </c>
      <c r="E131" s="23"/>
      <c r="F131" s="304">
        <f aca="true" t="shared" si="4" ref="F131:F194">D131</f>
        <v>16.68</v>
      </c>
      <c r="G131" s="200"/>
      <c r="H131" s="23">
        <f aca="true" t="shared" si="5" ref="H131:H194">G131*F131</f>
        <v>0</v>
      </c>
      <c r="K131" s="14" t="s">
        <v>94</v>
      </c>
      <c r="L131" s="15">
        <v>17.15</v>
      </c>
    </row>
    <row r="132" spans="1:12" ht="15">
      <c r="A132" s="194" t="s">
        <v>1263</v>
      </c>
      <c r="B132" s="23" t="str">
        <f>DP_pavilonFLD!G61</f>
        <v>šatna - ženy</v>
      </c>
      <c r="C132" s="23" t="s">
        <v>1058</v>
      </c>
      <c r="D132" s="23">
        <f>DP_pavilonFLD!H61</f>
        <v>5.42</v>
      </c>
      <c r="E132" s="23"/>
      <c r="F132" s="304">
        <f t="shared" si="4"/>
        <v>5.42</v>
      </c>
      <c r="G132" s="200"/>
      <c r="H132" s="23">
        <f t="shared" si="5"/>
        <v>0</v>
      </c>
      <c r="K132" s="14" t="s">
        <v>1325</v>
      </c>
      <c r="L132" s="15">
        <v>14.01</v>
      </c>
    </row>
    <row r="133" spans="1:12" ht="15">
      <c r="A133" s="194" t="s">
        <v>1263</v>
      </c>
      <c r="B133" s="23" t="str">
        <f>DP_pavilonFLD!G62</f>
        <v>Technická místnost</v>
      </c>
      <c r="C133" s="23" t="s">
        <v>1058</v>
      </c>
      <c r="D133" s="23">
        <f>DP_pavilonFLD!H62</f>
        <v>30.240000000000002</v>
      </c>
      <c r="E133" s="23"/>
      <c r="F133" s="304">
        <f t="shared" si="4"/>
        <v>30.240000000000002</v>
      </c>
      <c r="G133" s="200"/>
      <c r="H133" s="23">
        <f t="shared" si="5"/>
        <v>0</v>
      </c>
      <c r="K133" s="14" t="s">
        <v>541</v>
      </c>
      <c r="L133" s="15">
        <v>33.13</v>
      </c>
    </row>
    <row r="134" spans="1:12" ht="15">
      <c r="A134" s="194" t="s">
        <v>1263</v>
      </c>
      <c r="B134" s="23" t="str">
        <f>DP_pavilonFLD!G63</f>
        <v>Údržba</v>
      </c>
      <c r="C134" s="23" t="s">
        <v>1058</v>
      </c>
      <c r="D134" s="23">
        <f>DP_pavilonFLD!H63</f>
        <v>17.91</v>
      </c>
      <c r="E134" s="23"/>
      <c r="F134" s="304">
        <f t="shared" si="4"/>
        <v>17.91</v>
      </c>
      <c r="G134" s="200"/>
      <c r="H134" s="23">
        <f t="shared" si="5"/>
        <v>0</v>
      </c>
      <c r="K134" s="14" t="s">
        <v>1212</v>
      </c>
      <c r="L134" s="15">
        <v>16.82</v>
      </c>
    </row>
    <row r="135" spans="1:12" ht="15">
      <c r="A135" s="194" t="s">
        <v>1263</v>
      </c>
      <c r="B135" s="23" t="str">
        <f>DP_pavilonFLD!G64</f>
        <v>úklid</v>
      </c>
      <c r="C135" s="23" t="s">
        <v>1058</v>
      </c>
      <c r="D135" s="23">
        <f>DP_pavilonFLD!H64</f>
        <v>2.87</v>
      </c>
      <c r="E135" s="23"/>
      <c r="F135" s="304">
        <f t="shared" si="4"/>
        <v>2.87</v>
      </c>
      <c r="G135" s="200"/>
      <c r="H135" s="23">
        <f t="shared" si="5"/>
        <v>0</v>
      </c>
      <c r="K135" s="14" t="s">
        <v>556</v>
      </c>
      <c r="L135" s="15">
        <v>32.1</v>
      </c>
    </row>
    <row r="136" spans="1:12" ht="15">
      <c r="A136" s="194" t="s">
        <v>1263</v>
      </c>
      <c r="B136" s="23" t="str">
        <f>DP_pavilonFLD!G65</f>
        <v>Umývárna - muži</v>
      </c>
      <c r="C136" s="23" t="s">
        <v>1058</v>
      </c>
      <c r="D136" s="23">
        <f>DP_pavilonFLD!H65</f>
        <v>10.64</v>
      </c>
      <c r="E136" s="23"/>
      <c r="F136" s="304">
        <f t="shared" si="4"/>
        <v>10.64</v>
      </c>
      <c r="G136" s="200"/>
      <c r="H136" s="23">
        <f t="shared" si="5"/>
        <v>0</v>
      </c>
      <c r="K136" s="14" t="s">
        <v>602</v>
      </c>
      <c r="L136" s="15">
        <v>138.3</v>
      </c>
    </row>
    <row r="137" spans="1:12" ht="15">
      <c r="A137" s="194" t="s">
        <v>1263</v>
      </c>
      <c r="B137" s="23" t="str">
        <f>DP_pavilonFLD!G66</f>
        <v>Umývárna - ženy</v>
      </c>
      <c r="C137" s="23" t="s">
        <v>1058</v>
      </c>
      <c r="D137" s="23">
        <f>DP_pavilonFLD!H66</f>
        <v>4.97</v>
      </c>
      <c r="E137" s="23"/>
      <c r="F137" s="304">
        <f t="shared" si="4"/>
        <v>4.97</v>
      </c>
      <c r="G137" s="200"/>
      <c r="H137" s="23">
        <f t="shared" si="5"/>
        <v>0</v>
      </c>
      <c r="K137" s="14" t="s">
        <v>1122</v>
      </c>
      <c r="L137" s="15">
        <v>13.95</v>
      </c>
    </row>
    <row r="138" spans="1:12" ht="15">
      <c r="A138" s="194" t="s">
        <v>1263</v>
      </c>
      <c r="B138" s="23" t="str">
        <f>DP_pavilonFLD!G67</f>
        <v>Únikové schodiště</v>
      </c>
      <c r="C138" s="23" t="s">
        <v>1058</v>
      </c>
      <c r="D138" s="23">
        <f>DP_pavilonFLD!H67</f>
        <v>16.38</v>
      </c>
      <c r="E138" s="23"/>
      <c r="F138" s="304">
        <f t="shared" si="4"/>
        <v>16.38</v>
      </c>
      <c r="G138" s="200"/>
      <c r="H138" s="23">
        <f t="shared" si="5"/>
        <v>0</v>
      </c>
      <c r="K138" s="14" t="s">
        <v>507</v>
      </c>
      <c r="L138" s="15">
        <v>12864.529999999993</v>
      </c>
    </row>
    <row r="139" spans="1:8" ht="15">
      <c r="A139" s="194" t="s">
        <v>1263</v>
      </c>
      <c r="B139" s="23" t="str">
        <f>DP_pavilonFLD!G68</f>
        <v>Výtah</v>
      </c>
      <c r="C139" s="23" t="s">
        <v>1058</v>
      </c>
      <c r="D139" s="23">
        <f>DP_pavilonFLD!H68</f>
        <v>4.14</v>
      </c>
      <c r="E139" s="23"/>
      <c r="F139" s="304">
        <f t="shared" si="4"/>
        <v>4.14</v>
      </c>
      <c r="G139" s="200"/>
      <c r="H139" s="23">
        <f t="shared" si="5"/>
        <v>0</v>
      </c>
    </row>
    <row r="140" spans="1:8" ht="15">
      <c r="A140" s="194" t="s">
        <v>1263</v>
      </c>
      <c r="B140" s="23" t="str">
        <f>DP_pavilonFLD!G69</f>
        <v>WC - muži</v>
      </c>
      <c r="C140" s="23" t="s">
        <v>1058</v>
      </c>
      <c r="D140" s="23">
        <f>DP_pavilonFLD!H69</f>
        <v>17.6</v>
      </c>
      <c r="E140" s="23"/>
      <c r="F140" s="304">
        <f t="shared" si="4"/>
        <v>17.6</v>
      </c>
      <c r="G140" s="200"/>
      <c r="H140" s="23">
        <f t="shared" si="5"/>
        <v>0</v>
      </c>
    </row>
    <row r="141" spans="1:8" ht="15">
      <c r="A141" s="194" t="s">
        <v>1263</v>
      </c>
      <c r="B141" s="23" t="str">
        <f>DP_pavilonFLD!G70</f>
        <v>WC - žena</v>
      </c>
      <c r="C141" s="23" t="s">
        <v>1058</v>
      </c>
      <c r="D141" s="23">
        <f>DP_pavilonFLD!H70</f>
        <v>8.39</v>
      </c>
      <c r="E141" s="23"/>
      <c r="F141" s="304">
        <f t="shared" si="4"/>
        <v>8.39</v>
      </c>
      <c r="G141" s="200"/>
      <c r="H141" s="23">
        <f t="shared" si="5"/>
        <v>0</v>
      </c>
    </row>
    <row r="142" spans="1:8" ht="15">
      <c r="A142" s="194" t="s">
        <v>1264</v>
      </c>
      <c r="B142" s="23" t="str">
        <f>DP_pavilonFLD!G78</f>
        <v>galerie</v>
      </c>
      <c r="C142" s="23" t="s">
        <v>1058</v>
      </c>
      <c r="D142" s="23">
        <f>DP_pavilonFLD!H78</f>
        <v>90.84</v>
      </c>
      <c r="E142" s="23"/>
      <c r="F142" s="304">
        <f t="shared" si="4"/>
        <v>90.84</v>
      </c>
      <c r="G142" s="200"/>
      <c r="H142" s="23">
        <f t="shared" si="5"/>
        <v>0</v>
      </c>
    </row>
    <row r="143" spans="1:8" ht="15">
      <c r="A143" s="194" t="s">
        <v>1264</v>
      </c>
      <c r="B143" s="23" t="str">
        <f>DP_pavilonFLD!G79</f>
        <v>posluchárna</v>
      </c>
      <c r="C143" s="23" t="s">
        <v>1058</v>
      </c>
      <c r="D143" s="23">
        <f>DP_pavilonFLD!H79</f>
        <v>167.61</v>
      </c>
      <c r="E143" s="23"/>
      <c r="F143" s="304">
        <f t="shared" si="4"/>
        <v>167.61</v>
      </c>
      <c r="G143" s="200"/>
      <c r="H143" s="23">
        <f t="shared" si="5"/>
        <v>0</v>
      </c>
    </row>
    <row r="144" spans="1:8" ht="15">
      <c r="A144" s="194" t="s">
        <v>1264</v>
      </c>
      <c r="B144" s="23" t="str">
        <f>DP_pavilonFLD!G80</f>
        <v xml:space="preserve">schodiště </v>
      </c>
      <c r="C144" s="23" t="s">
        <v>1058</v>
      </c>
      <c r="D144" s="23">
        <f>DP_pavilonFLD!H80</f>
        <v>16.08</v>
      </c>
      <c r="E144" s="23"/>
      <c r="F144" s="304">
        <f t="shared" si="4"/>
        <v>16.08</v>
      </c>
      <c r="G144" s="200"/>
      <c r="H144" s="23">
        <f t="shared" si="5"/>
        <v>0</v>
      </c>
    </row>
    <row r="145" spans="1:8" ht="15">
      <c r="A145" s="194" t="s">
        <v>1265</v>
      </c>
      <c r="B145" s="23" t="str">
        <f>DP_pavilonFLD!G86</f>
        <v>chodba</v>
      </c>
      <c r="C145" s="23" t="s">
        <v>1058</v>
      </c>
      <c r="D145" s="23">
        <f>DP_pavilonFLD!H86</f>
        <v>75.43</v>
      </c>
      <c r="E145" s="23"/>
      <c r="F145" s="304">
        <f t="shared" si="4"/>
        <v>75.43</v>
      </c>
      <c r="G145" s="200"/>
      <c r="H145" s="23">
        <f t="shared" si="5"/>
        <v>0</v>
      </c>
    </row>
    <row r="146" spans="1:8" ht="15">
      <c r="A146" s="194" t="s">
        <v>1265</v>
      </c>
      <c r="B146" s="23" t="str">
        <f>DP_pavilonFLD!G87</f>
        <v>Klimatizační komora</v>
      </c>
      <c r="C146" s="23" t="s">
        <v>1058</v>
      </c>
      <c r="D146" s="23">
        <f>DP_pavilonFLD!H87</f>
        <v>35.83</v>
      </c>
      <c r="E146" s="23"/>
      <c r="F146" s="304">
        <f t="shared" si="4"/>
        <v>35.83</v>
      </c>
      <c r="G146" s="200"/>
      <c r="H146" s="23">
        <f t="shared" si="5"/>
        <v>0</v>
      </c>
    </row>
    <row r="147" spans="1:8" ht="15">
      <c r="A147" s="194" t="s">
        <v>1265</v>
      </c>
      <c r="B147" s="23" t="str">
        <f>DP_pavilonFLD!G88</f>
        <v xml:space="preserve">knihovna </v>
      </c>
      <c r="C147" s="23" t="s">
        <v>1058</v>
      </c>
      <c r="D147" s="23">
        <f>DP_pavilonFLD!H88</f>
        <v>36.42</v>
      </c>
      <c r="E147" s="23"/>
      <c r="F147" s="304">
        <f t="shared" si="4"/>
        <v>36.42</v>
      </c>
      <c r="G147" s="200"/>
      <c r="H147" s="23">
        <f t="shared" si="5"/>
        <v>0</v>
      </c>
    </row>
    <row r="148" spans="1:8" ht="15">
      <c r="A148" s="194" t="s">
        <v>1265</v>
      </c>
      <c r="B148" s="23" t="str">
        <f>DP_pavilonFLD!G89</f>
        <v>kuchyňka</v>
      </c>
      <c r="C148" s="23" t="s">
        <v>1058</v>
      </c>
      <c r="D148" s="23">
        <f>DP_pavilonFLD!H89</f>
        <v>5.6</v>
      </c>
      <c r="E148" s="23"/>
      <c r="F148" s="304">
        <f t="shared" si="4"/>
        <v>5.6</v>
      </c>
      <c r="G148" s="200"/>
      <c r="H148" s="23">
        <f t="shared" si="5"/>
        <v>0</v>
      </c>
    </row>
    <row r="149" spans="1:8" ht="15">
      <c r="A149" s="194" t="s">
        <v>1265</v>
      </c>
      <c r="B149" s="23" t="str">
        <f>DP_pavilonFLD!G90</f>
        <v>Laboratoř</v>
      </c>
      <c r="C149" s="23" t="s">
        <v>1058</v>
      </c>
      <c r="D149" s="23">
        <f>DP_pavilonFLD!H90</f>
        <v>375.31999999999994</v>
      </c>
      <c r="E149" s="23"/>
      <c r="F149" s="304">
        <f t="shared" si="4"/>
        <v>375.31999999999994</v>
      </c>
      <c r="G149" s="200"/>
      <c r="H149" s="23">
        <f t="shared" si="5"/>
        <v>0</v>
      </c>
    </row>
    <row r="150" spans="1:8" ht="15">
      <c r="A150" s="194" t="s">
        <v>1265</v>
      </c>
      <c r="B150" s="23" t="str">
        <f>DP_pavilonFLD!G91</f>
        <v>Nákladní výtah</v>
      </c>
      <c r="C150" s="23" t="s">
        <v>1058</v>
      </c>
      <c r="D150" s="23">
        <f>DP_pavilonFLD!H91</f>
        <v>9.57</v>
      </c>
      <c r="E150" s="23"/>
      <c r="F150" s="304">
        <f t="shared" si="4"/>
        <v>9.57</v>
      </c>
      <c r="G150" s="200"/>
      <c r="H150" s="23">
        <f t="shared" si="5"/>
        <v>0</v>
      </c>
    </row>
    <row r="151" spans="1:8" ht="15">
      <c r="A151" s="194" t="s">
        <v>1265</v>
      </c>
      <c r="B151" s="23" t="str">
        <f>DP_pavilonFLD!G92</f>
        <v>průchod</v>
      </c>
      <c r="C151" s="23" t="s">
        <v>1058</v>
      </c>
      <c r="D151" s="23">
        <f>DP_pavilonFLD!H92</f>
        <v>17.11</v>
      </c>
      <c r="E151" s="23"/>
      <c r="F151" s="304">
        <f t="shared" si="4"/>
        <v>17.11</v>
      </c>
      <c r="G151" s="200"/>
      <c r="H151" s="23">
        <f t="shared" si="5"/>
        <v>0</v>
      </c>
    </row>
    <row r="152" spans="1:8" ht="15">
      <c r="A152" s="194" t="s">
        <v>1265</v>
      </c>
      <c r="B152" s="23" t="str">
        <f>DP_pavilonFLD!G93</f>
        <v>sekretariát</v>
      </c>
      <c r="C152" s="23" t="s">
        <v>1058</v>
      </c>
      <c r="D152" s="23">
        <f>DP_pavilonFLD!H93</f>
        <v>20.17</v>
      </c>
      <c r="E152" s="23"/>
      <c r="F152" s="304">
        <f t="shared" si="4"/>
        <v>20.17</v>
      </c>
      <c r="G152" s="200"/>
      <c r="H152" s="23">
        <f t="shared" si="5"/>
        <v>0</v>
      </c>
    </row>
    <row r="153" spans="1:8" ht="15">
      <c r="A153" s="194" t="s">
        <v>1265</v>
      </c>
      <c r="B153" s="23" t="str">
        <f>DP_pavilonFLD!G94</f>
        <v>schodište</v>
      </c>
      <c r="C153" s="23" t="s">
        <v>1058</v>
      </c>
      <c r="D153" s="23">
        <f>DP_pavilonFLD!H94</f>
        <v>25.68</v>
      </c>
      <c r="E153" s="23"/>
      <c r="F153" s="304">
        <f t="shared" si="4"/>
        <v>25.68</v>
      </c>
      <c r="G153" s="200"/>
      <c r="H153" s="23">
        <f t="shared" si="5"/>
        <v>0</v>
      </c>
    </row>
    <row r="154" spans="1:8" ht="15">
      <c r="A154" s="194" t="s">
        <v>1265</v>
      </c>
      <c r="B154" s="23" t="str">
        <f>DP_pavilonFLD!G95</f>
        <v>sklad</v>
      </c>
      <c r="C154" s="23" t="s">
        <v>1058</v>
      </c>
      <c r="D154" s="23">
        <f>DP_pavilonFLD!H95</f>
        <v>5.43</v>
      </c>
      <c r="E154" s="23"/>
      <c r="F154" s="304">
        <f t="shared" si="4"/>
        <v>5.43</v>
      </c>
      <c r="G154" s="200"/>
      <c r="H154" s="23">
        <f t="shared" si="5"/>
        <v>0</v>
      </c>
    </row>
    <row r="155" spans="1:8" ht="15">
      <c r="A155" s="194" t="s">
        <v>1265</v>
      </c>
      <c r="B155" s="23" t="str">
        <f>DP_pavilonFLD!G96</f>
        <v>sklad, sbírky</v>
      </c>
      <c r="C155" s="23" t="s">
        <v>1058</v>
      </c>
      <c r="D155" s="23">
        <f>DP_pavilonFLD!H96</f>
        <v>52.29</v>
      </c>
      <c r="E155" s="23"/>
      <c r="F155" s="304">
        <f t="shared" si="4"/>
        <v>52.29</v>
      </c>
      <c r="G155" s="200"/>
      <c r="H155" s="23">
        <f t="shared" si="5"/>
        <v>0</v>
      </c>
    </row>
    <row r="156" spans="1:8" ht="15">
      <c r="A156" s="194" t="s">
        <v>1265</v>
      </c>
      <c r="B156" s="23" t="str">
        <f>DP_pavilonFLD!G97</f>
        <v>spojovací chodba</v>
      </c>
      <c r="C156" s="23" t="s">
        <v>1058</v>
      </c>
      <c r="D156" s="23">
        <f>DP_pavilonFLD!H97</f>
        <v>36.63</v>
      </c>
      <c r="E156" s="23"/>
      <c r="F156" s="304">
        <f t="shared" si="4"/>
        <v>36.63</v>
      </c>
      <c r="G156" s="200"/>
      <c r="H156" s="23">
        <f t="shared" si="5"/>
        <v>0</v>
      </c>
    </row>
    <row r="157" spans="1:8" ht="15">
      <c r="A157" s="194" t="s">
        <v>1265</v>
      </c>
      <c r="B157" s="23" t="str">
        <f>DP_pavilonFLD!G98</f>
        <v>správce laboratoří</v>
      </c>
      <c r="C157" s="23" t="s">
        <v>1058</v>
      </c>
      <c r="D157" s="23">
        <f>DP_pavilonFLD!H98</f>
        <v>17.53</v>
      </c>
      <c r="E157" s="23"/>
      <c r="F157" s="304">
        <f t="shared" si="4"/>
        <v>17.53</v>
      </c>
      <c r="G157" s="200"/>
      <c r="H157" s="23">
        <f t="shared" si="5"/>
        <v>0</v>
      </c>
    </row>
    <row r="158" spans="1:8" ht="15">
      <c r="A158" s="194" t="s">
        <v>1265</v>
      </c>
      <c r="B158" s="23" t="str">
        <f>DP_pavilonFLD!G99</f>
        <v>technici</v>
      </c>
      <c r="C158" s="23" t="s">
        <v>1058</v>
      </c>
      <c r="D158" s="23">
        <f>DP_pavilonFLD!H99</f>
        <v>35.56</v>
      </c>
      <c r="E158" s="23"/>
      <c r="F158" s="304">
        <f t="shared" si="4"/>
        <v>35.56</v>
      </c>
      <c r="G158" s="200"/>
      <c r="H158" s="23">
        <f t="shared" si="5"/>
        <v>0</v>
      </c>
    </row>
    <row r="159" spans="1:8" ht="15">
      <c r="A159" s="194" t="s">
        <v>1265</v>
      </c>
      <c r="B159" s="23" t="str">
        <f>DP_pavilonFLD!G100</f>
        <v>úklid</v>
      </c>
      <c r="C159" s="23" t="s">
        <v>1058</v>
      </c>
      <c r="D159" s="23">
        <f>DP_pavilonFLD!H100</f>
        <v>2.87</v>
      </c>
      <c r="E159" s="23"/>
      <c r="F159" s="304">
        <f t="shared" si="4"/>
        <v>2.87</v>
      </c>
      <c r="G159" s="200"/>
      <c r="H159" s="23">
        <f t="shared" si="5"/>
        <v>0</v>
      </c>
    </row>
    <row r="160" spans="1:8" ht="15">
      <c r="A160" s="194" t="s">
        <v>1265</v>
      </c>
      <c r="B160" s="23" t="str">
        <f>DP_pavilonFLD!G101</f>
        <v>Únikové schodiště</v>
      </c>
      <c r="C160" s="23" t="s">
        <v>1058</v>
      </c>
      <c r="D160" s="23">
        <f>DP_pavilonFLD!H101</f>
        <v>16.38</v>
      </c>
      <c r="E160" s="23"/>
      <c r="F160" s="304">
        <f t="shared" si="4"/>
        <v>16.38</v>
      </c>
      <c r="G160" s="200"/>
      <c r="H160" s="23">
        <f t="shared" si="5"/>
        <v>0</v>
      </c>
    </row>
    <row r="161" spans="1:8" ht="15">
      <c r="A161" s="194" t="s">
        <v>1265</v>
      </c>
      <c r="B161" s="23" t="str">
        <f>DP_pavilonFLD!G102</f>
        <v>Výtah</v>
      </c>
      <c r="C161" s="23" t="s">
        <v>1058</v>
      </c>
      <c r="D161" s="23">
        <f>DP_pavilonFLD!H102</f>
        <v>4.14</v>
      </c>
      <c r="E161" s="23"/>
      <c r="F161" s="304">
        <f t="shared" si="4"/>
        <v>4.14</v>
      </c>
      <c r="G161" s="200"/>
      <c r="H161" s="23">
        <f t="shared" si="5"/>
        <v>0</v>
      </c>
    </row>
    <row r="162" spans="1:8" ht="15">
      <c r="A162" s="194" t="s">
        <v>1265</v>
      </c>
      <c r="B162" s="23" t="str">
        <f>DP_pavilonFLD!G103</f>
        <v>WC - muži</v>
      </c>
      <c r="C162" s="23" t="s">
        <v>1058</v>
      </c>
      <c r="D162" s="23">
        <f>DP_pavilonFLD!H103</f>
        <v>17.6</v>
      </c>
      <c r="E162" s="23"/>
      <c r="F162" s="304">
        <f t="shared" si="4"/>
        <v>17.6</v>
      </c>
      <c r="G162" s="200"/>
      <c r="H162" s="23">
        <f t="shared" si="5"/>
        <v>0</v>
      </c>
    </row>
    <row r="163" spans="1:8" ht="15">
      <c r="A163" s="194" t="s">
        <v>1265</v>
      </c>
      <c r="B163" s="23" t="str">
        <f>DP_pavilonFLD!G104</f>
        <v>WC - žena</v>
      </c>
      <c r="C163" s="23" t="s">
        <v>1058</v>
      </c>
      <c r="D163" s="23">
        <f>DP_pavilonFLD!H104</f>
        <v>8.39</v>
      </c>
      <c r="E163" s="23"/>
      <c r="F163" s="304">
        <f t="shared" si="4"/>
        <v>8.39</v>
      </c>
      <c r="G163" s="200"/>
      <c r="H163" s="23">
        <f t="shared" si="5"/>
        <v>0</v>
      </c>
    </row>
    <row r="164" spans="1:8" ht="15">
      <c r="A164" s="194" t="s">
        <v>1265</v>
      </c>
      <c r="B164" s="23" t="str">
        <f>DP_pavilonFLD!G105</f>
        <v>xylotéka</v>
      </c>
      <c r="C164" s="23" t="s">
        <v>1058</v>
      </c>
      <c r="D164" s="23">
        <f>DP_pavilonFLD!H105</f>
        <v>16.82</v>
      </c>
      <c r="E164" s="23"/>
      <c r="F164" s="304">
        <f t="shared" si="4"/>
        <v>16.82</v>
      </c>
      <c r="G164" s="200"/>
      <c r="H164" s="23">
        <f t="shared" si="5"/>
        <v>0</v>
      </c>
    </row>
    <row r="165" spans="1:8" ht="15">
      <c r="A165" s="194" t="s">
        <v>1266</v>
      </c>
      <c r="B165" s="23" t="str">
        <f>DP_pavilonFLD!G116</f>
        <v>chodba</v>
      </c>
      <c r="C165" s="23" t="s">
        <v>1058</v>
      </c>
      <c r="D165" s="23">
        <f>DP_pavilonFLD!H116</f>
        <v>88.89</v>
      </c>
      <c r="E165" s="23"/>
      <c r="F165" s="304">
        <f t="shared" si="4"/>
        <v>88.89</v>
      </c>
      <c r="G165" s="200"/>
      <c r="H165" s="23">
        <f t="shared" si="5"/>
        <v>0</v>
      </c>
    </row>
    <row r="166" spans="1:8" ht="15">
      <c r="A166" s="194" t="s">
        <v>1266</v>
      </c>
      <c r="B166" s="23" t="str">
        <f>DP_pavilonFLD!G117</f>
        <v>Kotelna</v>
      </c>
      <c r="C166" s="23" t="s">
        <v>1058</v>
      </c>
      <c r="D166" s="23">
        <f>DP_pavilonFLD!H117</f>
        <v>12.43</v>
      </c>
      <c r="E166" s="23"/>
      <c r="F166" s="304">
        <f t="shared" si="4"/>
        <v>12.43</v>
      </c>
      <c r="G166" s="200"/>
      <c r="H166" s="23">
        <f t="shared" si="5"/>
        <v>0</v>
      </c>
    </row>
    <row r="167" spans="1:8" ht="15">
      <c r="A167" s="194" t="s">
        <v>1266</v>
      </c>
      <c r="B167" s="23" t="str">
        <f>DP_pavilonFLD!G118</f>
        <v>Kuchyňka</v>
      </c>
      <c r="C167" s="23" t="s">
        <v>1058</v>
      </c>
      <c r="D167" s="23">
        <f>DP_pavilonFLD!H118</f>
        <v>6.15</v>
      </c>
      <c r="E167" s="23"/>
      <c r="F167" s="304">
        <f t="shared" si="4"/>
        <v>6.15</v>
      </c>
      <c r="G167" s="200"/>
      <c r="H167" s="23">
        <f t="shared" si="5"/>
        <v>0</v>
      </c>
    </row>
    <row r="168" spans="1:8" ht="15">
      <c r="A168" s="194" t="s">
        <v>1266</v>
      </c>
      <c r="B168" s="23" t="str">
        <f>DP_pavilonFLD!G119</f>
        <v>laboratoř</v>
      </c>
      <c r="C168" s="23" t="s">
        <v>1058</v>
      </c>
      <c r="D168" s="23">
        <f>DP_pavilonFLD!H119</f>
        <v>84.45</v>
      </c>
      <c r="E168" s="23"/>
      <c r="F168" s="304">
        <f t="shared" si="4"/>
        <v>84.45</v>
      </c>
      <c r="G168" s="200"/>
      <c r="H168" s="23">
        <f t="shared" si="5"/>
        <v>0</v>
      </c>
    </row>
    <row r="169" spans="1:8" ht="15">
      <c r="A169" s="194" t="s">
        <v>1266</v>
      </c>
      <c r="B169" s="23" t="str">
        <f>DP_pavilonFLD!G120</f>
        <v>laboratoř PC</v>
      </c>
      <c r="C169" s="23" t="s">
        <v>1058</v>
      </c>
      <c r="D169" s="23">
        <f>DP_pavilonFLD!H120</f>
        <v>54.65</v>
      </c>
      <c r="E169" s="23"/>
      <c r="F169" s="304">
        <f t="shared" si="4"/>
        <v>54.65</v>
      </c>
      <c r="G169" s="200"/>
      <c r="H169" s="23">
        <f t="shared" si="5"/>
        <v>0</v>
      </c>
    </row>
    <row r="170" spans="1:8" ht="15">
      <c r="A170" s="194" t="s">
        <v>1266</v>
      </c>
      <c r="B170" s="23" t="str">
        <f>DP_pavilonFLD!G121</f>
        <v>laboratoř T+S</v>
      </c>
      <c r="C170" s="23" t="s">
        <v>1058</v>
      </c>
      <c r="D170" s="23">
        <f>DP_pavilonFLD!H121</f>
        <v>54.5</v>
      </c>
      <c r="E170" s="23"/>
      <c r="F170" s="304">
        <f t="shared" si="4"/>
        <v>54.5</v>
      </c>
      <c r="G170" s="200"/>
      <c r="H170" s="23">
        <f t="shared" si="5"/>
        <v>0</v>
      </c>
    </row>
    <row r="171" spans="1:8" ht="15">
      <c r="A171" s="194" t="s">
        <v>1266</v>
      </c>
      <c r="B171" s="23" t="str">
        <f>DP_pavilonFLD!G122</f>
        <v>Laboratoř T+S - komory</v>
      </c>
      <c r="C171" s="23" t="s">
        <v>1058</v>
      </c>
      <c r="D171" s="23">
        <f>DP_pavilonFLD!H122</f>
        <v>27.18</v>
      </c>
      <c r="E171" s="23"/>
      <c r="F171" s="304">
        <f t="shared" si="4"/>
        <v>27.18</v>
      </c>
      <c r="G171" s="200"/>
      <c r="H171" s="23">
        <f t="shared" si="5"/>
        <v>0</v>
      </c>
    </row>
    <row r="172" spans="1:8" ht="15">
      <c r="A172" s="194" t="s">
        <v>1266</v>
      </c>
      <c r="B172" s="23" t="str">
        <f>DP_pavilonFLD!G123</f>
        <v>Nákladní výtah</v>
      </c>
      <c r="C172" s="23" t="s">
        <v>1058</v>
      </c>
      <c r="D172" s="23">
        <f>DP_pavilonFLD!H123</f>
        <v>9.57</v>
      </c>
      <c r="E172" s="23"/>
      <c r="F172" s="304">
        <f t="shared" si="4"/>
        <v>9.57</v>
      </c>
      <c r="G172" s="200"/>
      <c r="H172" s="23">
        <f t="shared" si="5"/>
        <v>0</v>
      </c>
    </row>
    <row r="173" spans="1:8" ht="15">
      <c r="A173" s="194" t="s">
        <v>1266</v>
      </c>
      <c r="B173" s="23" t="str">
        <f>DP_pavilonFLD!G124</f>
        <v xml:space="preserve">schodiště </v>
      </c>
      <c r="C173" s="23" t="s">
        <v>1058</v>
      </c>
      <c r="D173" s="23">
        <f>DP_pavilonFLD!H124</f>
        <v>25.68</v>
      </c>
      <c r="E173" s="23"/>
      <c r="F173" s="304">
        <f t="shared" si="4"/>
        <v>25.68</v>
      </c>
      <c r="G173" s="200"/>
      <c r="H173" s="23">
        <f t="shared" si="5"/>
        <v>0</v>
      </c>
    </row>
    <row r="174" spans="1:8" ht="15">
      <c r="A174" s="194" t="s">
        <v>1266</v>
      </c>
      <c r="B174" s="23" t="str">
        <f>DP_pavilonFLD!G125</f>
        <v>sklad</v>
      </c>
      <c r="C174" s="23" t="s">
        <v>1058</v>
      </c>
      <c r="D174" s="23">
        <f>DP_pavilonFLD!H125</f>
        <v>17.73</v>
      </c>
      <c r="E174" s="23"/>
      <c r="F174" s="304">
        <f t="shared" si="4"/>
        <v>17.73</v>
      </c>
      <c r="G174" s="200"/>
      <c r="H174" s="23">
        <f t="shared" si="5"/>
        <v>0</v>
      </c>
    </row>
    <row r="175" spans="1:8" ht="15">
      <c r="A175" s="194" t="s">
        <v>1266</v>
      </c>
      <c r="B175" s="23" t="str">
        <f>DP_pavilonFLD!G126</f>
        <v>školící centrum</v>
      </c>
      <c r="C175" s="23" t="s">
        <v>1058</v>
      </c>
      <c r="D175" s="23">
        <f>DP_pavilonFLD!H126</f>
        <v>88.71</v>
      </c>
      <c r="E175" s="23"/>
      <c r="F175" s="304">
        <f t="shared" si="4"/>
        <v>88.71</v>
      </c>
      <c r="G175" s="200"/>
      <c r="H175" s="23">
        <f t="shared" si="5"/>
        <v>0</v>
      </c>
    </row>
    <row r="176" spans="1:8" ht="15">
      <c r="A176" s="194" t="s">
        <v>1266</v>
      </c>
      <c r="B176" s="23" t="str">
        <f>DP_pavilonFLD!G127</f>
        <v>Technická místnost</v>
      </c>
      <c r="C176" s="23" t="s">
        <v>1058</v>
      </c>
      <c r="D176" s="23">
        <f>DP_pavilonFLD!H127</f>
        <v>10.64</v>
      </c>
      <c r="E176" s="23"/>
      <c r="F176" s="304">
        <f t="shared" si="4"/>
        <v>10.64</v>
      </c>
      <c r="G176" s="200"/>
      <c r="H176" s="23">
        <f t="shared" si="5"/>
        <v>0</v>
      </c>
    </row>
    <row r="177" spans="1:8" ht="15">
      <c r="A177" s="194" t="s">
        <v>1266</v>
      </c>
      <c r="B177" s="23" t="str">
        <f>DP_pavilonFLD!G128</f>
        <v>učebna</v>
      </c>
      <c r="C177" s="23" t="s">
        <v>1058</v>
      </c>
      <c r="D177" s="23">
        <f>DP_pavilonFLD!H128</f>
        <v>249.67</v>
      </c>
      <c r="E177" s="23"/>
      <c r="F177" s="304">
        <f t="shared" si="4"/>
        <v>249.67</v>
      </c>
      <c r="G177" s="200"/>
      <c r="H177" s="23">
        <f t="shared" si="5"/>
        <v>0</v>
      </c>
    </row>
    <row r="178" spans="1:8" ht="15">
      <c r="A178" s="194" t="s">
        <v>1266</v>
      </c>
      <c r="B178" s="23" t="str">
        <f>DP_pavilonFLD!G129</f>
        <v>Únikové schodiště</v>
      </c>
      <c r="C178" s="23" t="s">
        <v>1058</v>
      </c>
      <c r="D178" s="23">
        <f>DP_pavilonFLD!H129</f>
        <v>16.38</v>
      </c>
      <c r="E178" s="23"/>
      <c r="F178" s="304">
        <f t="shared" si="4"/>
        <v>16.38</v>
      </c>
      <c r="G178" s="200"/>
      <c r="H178" s="23">
        <f t="shared" si="5"/>
        <v>0</v>
      </c>
    </row>
    <row r="179" spans="1:8" ht="15">
      <c r="A179" s="194" t="s">
        <v>1266</v>
      </c>
      <c r="B179" s="23" t="str">
        <f>DP_pavilonFLD!G130</f>
        <v>Výtah</v>
      </c>
      <c r="C179" s="23" t="s">
        <v>1058</v>
      </c>
      <c r="D179" s="23">
        <f>DP_pavilonFLD!H130</f>
        <v>4.14</v>
      </c>
      <c r="E179" s="23"/>
      <c r="F179" s="304">
        <f t="shared" si="4"/>
        <v>4.14</v>
      </c>
      <c r="G179" s="200"/>
      <c r="H179" s="23">
        <f t="shared" si="5"/>
        <v>0</v>
      </c>
    </row>
    <row r="180" spans="1:8" ht="15">
      <c r="A180" s="194" t="s">
        <v>1266</v>
      </c>
      <c r="B180" s="23" t="str">
        <f>DP_pavilonFLD!G131</f>
        <v>WC - imobilní</v>
      </c>
      <c r="C180" s="23" t="s">
        <v>1058</v>
      </c>
      <c r="D180" s="23">
        <f>DP_pavilonFLD!H131</f>
        <v>3.87</v>
      </c>
      <c r="E180" s="23"/>
      <c r="F180" s="304">
        <f t="shared" si="4"/>
        <v>3.87</v>
      </c>
      <c r="G180" s="200"/>
      <c r="H180" s="23">
        <f t="shared" si="5"/>
        <v>0</v>
      </c>
    </row>
    <row r="181" spans="1:8" ht="15">
      <c r="A181" s="194" t="s">
        <v>1266</v>
      </c>
      <c r="B181" s="23" t="str">
        <f>DP_pavilonFLD!G132</f>
        <v>WC - muži</v>
      </c>
      <c r="C181" s="23" t="s">
        <v>1058</v>
      </c>
      <c r="D181" s="23">
        <f>DP_pavilonFLD!H132</f>
        <v>14.19</v>
      </c>
      <c r="E181" s="23"/>
      <c r="F181" s="304">
        <f t="shared" si="4"/>
        <v>14.19</v>
      </c>
      <c r="G181" s="200"/>
      <c r="H181" s="23">
        <f t="shared" si="5"/>
        <v>0</v>
      </c>
    </row>
    <row r="182" spans="1:8" ht="15">
      <c r="A182" s="194" t="s">
        <v>1266</v>
      </c>
      <c r="B182" s="23" t="str">
        <f>DP_pavilonFLD!G133</f>
        <v>WC - žena</v>
      </c>
      <c r="C182" s="23" t="s">
        <v>1058</v>
      </c>
      <c r="D182" s="23">
        <f>DP_pavilonFLD!H133</f>
        <v>14.35</v>
      </c>
      <c r="E182" s="23"/>
      <c r="F182" s="304">
        <f t="shared" si="4"/>
        <v>14.35</v>
      </c>
      <c r="G182" s="200"/>
      <c r="H182" s="23">
        <f t="shared" si="5"/>
        <v>0</v>
      </c>
    </row>
    <row r="183" spans="1:8" ht="15">
      <c r="A183" s="294" t="s">
        <v>1272</v>
      </c>
      <c r="B183" s="22" t="str">
        <f>HT_pavilonFLD!B3</f>
        <v>Výuková laboratoř vizualizace a virtuální reality</v>
      </c>
      <c r="C183" s="23" t="s">
        <v>1058</v>
      </c>
      <c r="D183" s="291">
        <v>94.22</v>
      </c>
      <c r="E183" s="23"/>
      <c r="F183" s="304">
        <f t="shared" si="4"/>
        <v>94.22</v>
      </c>
      <c r="G183" s="200"/>
      <c r="H183" s="23">
        <f t="shared" si="5"/>
        <v>0</v>
      </c>
    </row>
    <row r="184" spans="1:8" ht="15">
      <c r="A184" s="294" t="s">
        <v>1276</v>
      </c>
      <c r="B184" s="22" t="str">
        <f>HT_pavilonFLD!B4</f>
        <v>Výuková laboratoř vizualizace a virtuální reality</v>
      </c>
      <c r="C184" s="23" t="s">
        <v>1058</v>
      </c>
      <c r="D184" s="291">
        <v>147.2</v>
      </c>
      <c r="E184" s="23"/>
      <c r="F184" s="304">
        <f t="shared" si="4"/>
        <v>147.2</v>
      </c>
      <c r="G184" s="200"/>
      <c r="H184" s="23">
        <f t="shared" si="5"/>
        <v>0</v>
      </c>
    </row>
    <row r="185" spans="1:8" ht="15">
      <c r="A185" s="294" t="s">
        <v>1279</v>
      </c>
      <c r="B185" s="22" t="str">
        <f>HT_pavilonFLD!B5</f>
        <v xml:space="preserve">Serverovna </v>
      </c>
      <c r="C185" s="23" t="s">
        <v>1058</v>
      </c>
      <c r="D185" s="292">
        <v>44.46</v>
      </c>
      <c r="E185" s="23"/>
      <c r="F185" s="304">
        <f t="shared" si="4"/>
        <v>44.46</v>
      </c>
      <c r="G185" s="200"/>
      <c r="H185" s="23">
        <f t="shared" si="5"/>
        <v>0</v>
      </c>
    </row>
    <row r="186" spans="1:8" ht="15">
      <c r="A186" s="294" t="s">
        <v>1283</v>
      </c>
      <c r="B186" s="22" t="str">
        <f>HT_pavilonFLD!B6</f>
        <v xml:space="preserve">Výuková laboratoř dronů </v>
      </c>
      <c r="C186" s="23" t="s">
        <v>1058</v>
      </c>
      <c r="D186" s="292">
        <v>36.88</v>
      </c>
      <c r="E186" s="23"/>
      <c r="F186" s="304">
        <f t="shared" si="4"/>
        <v>36.88</v>
      </c>
      <c r="G186" s="200"/>
      <c r="H186" s="23">
        <f t="shared" si="5"/>
        <v>0</v>
      </c>
    </row>
    <row r="187" spans="1:8" ht="15">
      <c r="A187" s="294" t="s">
        <v>1285</v>
      </c>
      <c r="B187" s="22" t="str">
        <f>HT_pavilonFLD!B7</f>
        <v xml:space="preserve">Výuková laboratoř ekologie lesa </v>
      </c>
      <c r="C187" s="23" t="s">
        <v>1058</v>
      </c>
      <c r="D187" s="292">
        <v>48.49</v>
      </c>
      <c r="E187" s="23"/>
      <c r="F187" s="304">
        <f t="shared" si="4"/>
        <v>48.49</v>
      </c>
      <c r="G187" s="200"/>
      <c r="H187" s="23">
        <f t="shared" si="5"/>
        <v>0</v>
      </c>
    </row>
    <row r="188" spans="1:8" ht="15">
      <c r="A188" s="294" t="s">
        <v>1289</v>
      </c>
      <c r="B188" s="22" t="str">
        <f>HT_pavilonFLD!B8</f>
        <v>Výuková laboratoř anatomie a fyziologie rostlin</v>
      </c>
      <c r="C188" s="23" t="s">
        <v>1058</v>
      </c>
      <c r="D188" s="292">
        <v>47.29</v>
      </c>
      <c r="E188" s="23"/>
      <c r="F188" s="304">
        <f t="shared" si="4"/>
        <v>47.29</v>
      </c>
      <c r="G188" s="200"/>
      <c r="H188" s="23">
        <f t="shared" si="5"/>
        <v>0</v>
      </c>
    </row>
    <row r="189" spans="1:8" ht="15">
      <c r="A189" s="294" t="s">
        <v>1292</v>
      </c>
      <c r="B189" s="22" t="str">
        <f>HT_pavilonFLD!B9</f>
        <v xml:space="preserve">Technická místnost </v>
      </c>
      <c r="C189" s="23" t="s">
        <v>1058</v>
      </c>
      <c r="D189" s="292">
        <v>17.44</v>
      </c>
      <c r="E189" s="23"/>
      <c r="F189" s="304">
        <f t="shared" si="4"/>
        <v>17.44</v>
      </c>
      <c r="G189" s="200"/>
      <c r="H189" s="23">
        <f t="shared" si="5"/>
        <v>0</v>
      </c>
    </row>
    <row r="190" spans="1:8" ht="15">
      <c r="A190" s="294" t="s">
        <v>1298</v>
      </c>
      <c r="B190" s="22" t="str">
        <f>HT_pavilonFLD!B10</f>
        <v>Stlačený vzduch</v>
      </c>
      <c r="C190" s="23" t="s">
        <v>1058</v>
      </c>
      <c r="D190" s="292">
        <v>5.45</v>
      </c>
      <c r="E190" s="23"/>
      <c r="F190" s="304">
        <f t="shared" si="4"/>
        <v>5.45</v>
      </c>
      <c r="G190" s="200"/>
      <c r="H190" s="23">
        <f t="shared" si="5"/>
        <v>0</v>
      </c>
    </row>
    <row r="191" spans="1:8" ht="15">
      <c r="A191" s="294" t="s">
        <v>1302</v>
      </c>
      <c r="B191" s="22" t="str">
        <f>HT_pavilonFLD!B11</f>
        <v xml:space="preserve">Rozvodna </v>
      </c>
      <c r="C191" s="23" t="s">
        <v>1058</v>
      </c>
      <c r="D191" s="292">
        <v>14.13</v>
      </c>
      <c r="E191" s="23"/>
      <c r="F191" s="304">
        <f t="shared" si="4"/>
        <v>14.13</v>
      </c>
      <c r="G191" s="200"/>
      <c r="H191" s="23">
        <f t="shared" si="5"/>
        <v>0</v>
      </c>
    </row>
    <row r="192" spans="1:8" ht="15">
      <c r="A192" s="294" t="s">
        <v>1303</v>
      </c>
      <c r="B192" s="22" t="str">
        <f>HT_pavilonFLD!B12</f>
        <v>Rozvodna rpo</v>
      </c>
      <c r="C192" s="23" t="s">
        <v>1058</v>
      </c>
      <c r="D192" s="292">
        <v>4.4</v>
      </c>
      <c r="E192" s="23"/>
      <c r="F192" s="304">
        <f t="shared" si="4"/>
        <v>4.4</v>
      </c>
      <c r="G192" s="200"/>
      <c r="H192" s="23">
        <f t="shared" si="5"/>
        <v>0</v>
      </c>
    </row>
    <row r="193" spans="1:8" ht="15">
      <c r="A193" s="294" t="s">
        <v>1305</v>
      </c>
      <c r="B193" s="22" t="str">
        <f>HT_pavilonFLD!B13</f>
        <v>Výuková sdružená laboratoř ergonomických studií</v>
      </c>
      <c r="C193" s="23" t="s">
        <v>1058</v>
      </c>
      <c r="D193" s="292">
        <v>62.41</v>
      </c>
      <c r="E193" s="23"/>
      <c r="F193" s="304">
        <f t="shared" si="4"/>
        <v>62.41</v>
      </c>
      <c r="G193" s="200"/>
      <c r="H193" s="23">
        <f t="shared" si="5"/>
        <v>0</v>
      </c>
    </row>
    <row r="194" spans="1:8" ht="15">
      <c r="A194" s="294" t="s">
        <v>1309</v>
      </c>
      <c r="B194" s="22" t="str">
        <f>HT_pavilonFLD!B14</f>
        <v xml:space="preserve">Speciální pc učebna </v>
      </c>
      <c r="C194" s="23" t="s">
        <v>1058</v>
      </c>
      <c r="D194" s="292">
        <v>38.22</v>
      </c>
      <c r="E194" s="23"/>
      <c r="F194" s="304">
        <f t="shared" si="4"/>
        <v>38.22</v>
      </c>
      <c r="G194" s="200"/>
      <c r="H194" s="23">
        <f t="shared" si="5"/>
        <v>0</v>
      </c>
    </row>
    <row r="195" spans="1:8" ht="15">
      <c r="A195" s="294" t="s">
        <v>1311</v>
      </c>
      <c r="B195" s="22" t="str">
        <f>HT_pavilonFLD!B15</f>
        <v xml:space="preserve">Výuková laboratoř 3d modelování </v>
      </c>
      <c r="C195" s="23" t="s">
        <v>1058</v>
      </c>
      <c r="D195" s="292">
        <v>32.76</v>
      </c>
      <c r="E195" s="23"/>
      <c r="F195" s="304">
        <f aca="true" t="shared" si="6" ref="F195:F235">D195</f>
        <v>32.76</v>
      </c>
      <c r="G195" s="200"/>
      <c r="H195" s="23">
        <f aca="true" t="shared" si="7" ref="H195:H235">G195*F195</f>
        <v>0</v>
      </c>
    </row>
    <row r="196" spans="1:8" ht="15">
      <c r="A196" s="294" t="s">
        <v>1315</v>
      </c>
      <c r="B196" s="22" t="str">
        <f>HT_pavilonFLD!B16</f>
        <v>Výuková laboratoř zpracování dat gis a dpz</v>
      </c>
      <c r="C196" s="23" t="s">
        <v>1058</v>
      </c>
      <c r="D196" s="292">
        <v>72.45</v>
      </c>
      <c r="E196" s="23"/>
      <c r="F196" s="304">
        <f t="shared" si="6"/>
        <v>72.45</v>
      </c>
      <c r="G196" s="200"/>
      <c r="H196" s="23">
        <f t="shared" si="7"/>
        <v>0</v>
      </c>
    </row>
    <row r="197" spans="1:8" ht="15">
      <c r="A197" s="294" t="s">
        <v>1317</v>
      </c>
      <c r="B197" s="22" t="str">
        <f>HT_pavilonFLD!B17</f>
        <v>Bezbarierové wc</v>
      </c>
      <c r="C197" s="23" t="s">
        <v>1058</v>
      </c>
      <c r="D197" s="292">
        <v>4.13</v>
      </c>
      <c r="E197" s="23"/>
      <c r="F197" s="304">
        <f t="shared" si="6"/>
        <v>4.13</v>
      </c>
      <c r="G197" s="200"/>
      <c r="H197" s="23">
        <f t="shared" si="7"/>
        <v>0</v>
      </c>
    </row>
    <row r="198" spans="1:8" ht="15">
      <c r="A198" s="294" t="s">
        <v>1319</v>
      </c>
      <c r="B198" s="22" t="str">
        <f>HT_pavilonFLD!B18</f>
        <v xml:space="preserve">Úklidová místnost </v>
      </c>
      <c r="C198" s="23" t="s">
        <v>1058</v>
      </c>
      <c r="D198" s="292">
        <v>2.17</v>
      </c>
      <c r="E198" s="23"/>
      <c r="F198" s="304">
        <f t="shared" si="6"/>
        <v>2.17</v>
      </c>
      <c r="G198" s="200"/>
      <c r="H198" s="23">
        <f t="shared" si="7"/>
        <v>0</v>
      </c>
    </row>
    <row r="199" spans="1:8" ht="15">
      <c r="A199" s="294" t="s">
        <v>1321</v>
      </c>
      <c r="B199" s="22" t="str">
        <f>HT_pavilonFLD!B19</f>
        <v xml:space="preserve">WC muži </v>
      </c>
      <c r="C199" s="23" t="s">
        <v>1058</v>
      </c>
      <c r="D199" s="292">
        <v>10.5</v>
      </c>
      <c r="E199" s="23"/>
      <c r="F199" s="304">
        <f t="shared" si="6"/>
        <v>10.5</v>
      </c>
      <c r="G199" s="200"/>
      <c r="H199" s="23">
        <f t="shared" si="7"/>
        <v>0</v>
      </c>
    </row>
    <row r="200" spans="1:8" ht="15">
      <c r="A200" s="294" t="s">
        <v>1324</v>
      </c>
      <c r="B200" s="22" t="str">
        <f>HT_pavilonFLD!B20</f>
        <v xml:space="preserve">WC ženy </v>
      </c>
      <c r="C200" s="23" t="s">
        <v>1058</v>
      </c>
      <c r="D200" s="292">
        <v>6.91</v>
      </c>
      <c r="E200" s="23"/>
      <c r="F200" s="304">
        <f t="shared" si="6"/>
        <v>6.91</v>
      </c>
      <c r="G200" s="200"/>
      <c r="H200" s="23">
        <f t="shared" si="7"/>
        <v>0</v>
      </c>
    </row>
    <row r="201" spans="1:8" ht="15">
      <c r="A201" s="294" t="s">
        <v>1326</v>
      </c>
      <c r="B201" s="22" t="str">
        <f>HT_pavilonFLD!B21</f>
        <v xml:space="preserve">Sklad </v>
      </c>
      <c r="C201" s="23" t="s">
        <v>1058</v>
      </c>
      <c r="D201" s="292">
        <v>14.46</v>
      </c>
      <c r="E201" s="23"/>
      <c r="F201" s="304">
        <f t="shared" si="6"/>
        <v>14.46</v>
      </c>
      <c r="G201" s="200"/>
      <c r="H201" s="23">
        <f t="shared" si="7"/>
        <v>0</v>
      </c>
    </row>
    <row r="202" spans="1:8" ht="15">
      <c r="A202" s="294" t="s">
        <v>1327</v>
      </c>
      <c r="B202" s="22" t="str">
        <f>HT_pavilonFLD!B22</f>
        <v>Schodiště</v>
      </c>
      <c r="C202" s="23" t="s">
        <v>1058</v>
      </c>
      <c r="D202" s="292">
        <v>44.45</v>
      </c>
      <c r="E202" s="23"/>
      <c r="F202" s="304">
        <f t="shared" si="6"/>
        <v>44.45</v>
      </c>
      <c r="G202" s="200"/>
      <c r="H202" s="23">
        <f t="shared" si="7"/>
        <v>0</v>
      </c>
    </row>
    <row r="203" spans="1:8" ht="15">
      <c r="A203" s="294" t="s">
        <v>1328</v>
      </c>
      <c r="B203" s="22" t="str">
        <f>HT_pavilonFLD!B23</f>
        <v>Chodba</v>
      </c>
      <c r="C203" s="23" t="s">
        <v>1058</v>
      </c>
      <c r="D203" s="292">
        <v>12.83</v>
      </c>
      <c r="E203" s="23"/>
      <c r="F203" s="304">
        <f t="shared" si="6"/>
        <v>12.83</v>
      </c>
      <c r="G203" s="200"/>
      <c r="H203" s="23">
        <f t="shared" si="7"/>
        <v>0</v>
      </c>
    </row>
    <row r="204" spans="1:8" ht="15">
      <c r="A204" s="294" t="s">
        <v>1329</v>
      </c>
      <c r="B204" s="22" t="str">
        <f>HT_pavilonFLD!B24</f>
        <v>Chodba</v>
      </c>
      <c r="C204" s="23" t="s">
        <v>1058</v>
      </c>
      <c r="D204" s="292">
        <v>20.14</v>
      </c>
      <c r="E204" s="23"/>
      <c r="F204" s="304">
        <f t="shared" si="6"/>
        <v>20.14</v>
      </c>
      <c r="G204" s="200"/>
      <c r="H204" s="23">
        <f t="shared" si="7"/>
        <v>0</v>
      </c>
    </row>
    <row r="205" spans="1:8" ht="15">
      <c r="A205" s="294" t="s">
        <v>1330</v>
      </c>
      <c r="B205" s="22" t="str">
        <f>HT_pavilonFLD!B25</f>
        <v>Chodba</v>
      </c>
      <c r="C205" s="23" t="s">
        <v>1058</v>
      </c>
      <c r="D205" s="292">
        <v>35.53</v>
      </c>
      <c r="E205" s="23"/>
      <c r="F205" s="304">
        <f t="shared" si="6"/>
        <v>35.53</v>
      </c>
      <c r="G205" s="200"/>
      <c r="H205" s="23">
        <f t="shared" si="7"/>
        <v>0</v>
      </c>
    </row>
    <row r="206" spans="1:8" ht="15">
      <c r="A206" s="294" t="s">
        <v>1331</v>
      </c>
      <c r="B206" s="22" t="str">
        <f>HT_pavilonFLD!B26</f>
        <v>Výtah</v>
      </c>
      <c r="C206" s="23" t="s">
        <v>1058</v>
      </c>
      <c r="D206" s="292">
        <v>4.5</v>
      </c>
      <c r="E206" s="23"/>
      <c r="F206" s="304">
        <f t="shared" si="6"/>
        <v>4.5</v>
      </c>
      <c r="G206" s="200"/>
      <c r="H206" s="23">
        <f t="shared" si="7"/>
        <v>0</v>
      </c>
    </row>
    <row r="207" spans="1:8" ht="15">
      <c r="A207" s="294" t="s">
        <v>1334</v>
      </c>
      <c r="B207" s="22" t="str">
        <f>HT_pavilonFLD!B27</f>
        <v>Výuková laboratoř vizualizace a virtuální reality - ochoz</v>
      </c>
      <c r="C207" s="23" t="s">
        <v>1058</v>
      </c>
      <c r="D207" s="293">
        <v>9.71</v>
      </c>
      <c r="E207" s="23"/>
      <c r="F207" s="304">
        <f t="shared" si="6"/>
        <v>9.71</v>
      </c>
      <c r="G207" s="200"/>
      <c r="H207" s="23">
        <f t="shared" si="7"/>
        <v>0</v>
      </c>
    </row>
    <row r="208" spans="1:8" ht="15">
      <c r="A208" s="294" t="s">
        <v>1338</v>
      </c>
      <c r="B208" s="22" t="str">
        <f>HT_pavilonFLD!B28</f>
        <v>Výuková laboratoř transmisní a skenovací elektronové mikroskopie</v>
      </c>
      <c r="C208" s="23" t="s">
        <v>1058</v>
      </c>
      <c r="D208" s="293">
        <v>18.05</v>
      </c>
      <c r="E208" s="23"/>
      <c r="F208" s="304">
        <f t="shared" si="6"/>
        <v>18.05</v>
      </c>
      <c r="G208" s="200"/>
      <c r="H208" s="23">
        <f t="shared" si="7"/>
        <v>0</v>
      </c>
    </row>
    <row r="209" spans="1:8" ht="15">
      <c r="A209" s="294" t="s">
        <v>1342</v>
      </c>
      <c r="B209" s="22" t="str">
        <f>HT_pavilonFLD!B29</f>
        <v>Výuková laboratoř transmisní a skenovací elektronové mikroskopie</v>
      </c>
      <c r="C209" s="23" t="s">
        <v>1058</v>
      </c>
      <c r="D209" s="293">
        <v>11.43</v>
      </c>
      <c r="E209" s="23"/>
      <c r="F209" s="304">
        <f t="shared" si="6"/>
        <v>11.43</v>
      </c>
      <c r="G209" s="200"/>
      <c r="H209" s="23">
        <f t="shared" si="7"/>
        <v>0</v>
      </c>
    </row>
    <row r="210" spans="1:8" ht="15">
      <c r="A210" s="294" t="s">
        <v>1345</v>
      </c>
      <c r="B210" s="22" t="str">
        <f>HT_pavilonFLD!B30</f>
        <v xml:space="preserve">Technická místnost - mikroskopy </v>
      </c>
      <c r="C210" s="23" t="s">
        <v>1058</v>
      </c>
      <c r="D210" s="293">
        <v>5.05</v>
      </c>
      <c r="E210" s="23"/>
      <c r="F210" s="304">
        <f t="shared" si="6"/>
        <v>5.05</v>
      </c>
      <c r="G210" s="200"/>
      <c r="H210" s="23">
        <f t="shared" si="7"/>
        <v>0</v>
      </c>
    </row>
    <row r="211" spans="1:8" ht="15">
      <c r="A211" s="294" t="s">
        <v>1348</v>
      </c>
      <c r="B211" s="22" t="str">
        <f>HT_pavilonFLD!B31</f>
        <v>Výuková laboratoř chemické ekologie hmyzu</v>
      </c>
      <c r="C211" s="23" t="s">
        <v>1058</v>
      </c>
      <c r="D211" s="293">
        <v>26.83</v>
      </c>
      <c r="E211" s="23"/>
      <c r="F211" s="304">
        <f t="shared" si="6"/>
        <v>26.83</v>
      </c>
      <c r="G211" s="200"/>
      <c r="H211" s="23">
        <f t="shared" si="7"/>
        <v>0</v>
      </c>
    </row>
    <row r="212" spans="1:8" ht="15">
      <c r="A212" s="294" t="s">
        <v>1351</v>
      </c>
      <c r="B212" s="22" t="str">
        <f>HT_pavilonFLD!B32</f>
        <v>Výuková laboratoř zobrazovacích metod v zoologii</v>
      </c>
      <c r="C212" s="23" t="s">
        <v>1058</v>
      </c>
      <c r="D212" s="293">
        <v>6.18</v>
      </c>
      <c r="E212" s="23"/>
      <c r="F212" s="304">
        <f t="shared" si="6"/>
        <v>6.18</v>
      </c>
      <c r="G212" s="200"/>
      <c r="H212" s="23">
        <f t="shared" si="7"/>
        <v>0</v>
      </c>
    </row>
    <row r="213" spans="1:8" ht="15">
      <c r="A213" s="294" t="s">
        <v>1355</v>
      </c>
      <c r="B213" s="22" t="str">
        <f>HT_pavilonFLD!B33</f>
        <v>Výuková laboratoř zobrazovacích metod v zoologii</v>
      </c>
      <c r="C213" s="23" t="s">
        <v>1058</v>
      </c>
      <c r="D213" s="293">
        <v>30.09</v>
      </c>
      <c r="E213" s="23"/>
      <c r="F213" s="304">
        <f t="shared" si="6"/>
        <v>30.09</v>
      </c>
      <c r="G213" s="200"/>
      <c r="H213" s="23">
        <f t="shared" si="7"/>
        <v>0</v>
      </c>
    </row>
    <row r="214" spans="1:8" ht="15">
      <c r="A214" s="294" t="s">
        <v>1357</v>
      </c>
      <c r="B214" s="22" t="str">
        <f>HT_pavilonFLD!B34</f>
        <v>Výuková laboratoř taxidermie a konzervace přírodnin</v>
      </c>
      <c r="C214" s="23" t="s">
        <v>1058</v>
      </c>
      <c r="D214" s="293">
        <v>24.77</v>
      </c>
      <c r="E214" s="23"/>
      <c r="F214" s="304">
        <f t="shared" si="6"/>
        <v>24.77</v>
      </c>
      <c r="G214" s="200"/>
      <c r="H214" s="23">
        <f t="shared" si="7"/>
        <v>0</v>
      </c>
    </row>
    <row r="215" spans="1:8" ht="15">
      <c r="A215" s="294" t="s">
        <v>1359</v>
      </c>
      <c r="B215" s="22" t="str">
        <f>HT_pavilonFLD!B35</f>
        <v>Výuková laboratoř taxidermie a konzervace přírodnin</v>
      </c>
      <c r="C215" s="23" t="s">
        <v>1058</v>
      </c>
      <c r="D215" s="293">
        <v>19.35</v>
      </c>
      <c r="E215" s="23"/>
      <c r="F215" s="304">
        <f t="shared" si="6"/>
        <v>19.35</v>
      </c>
      <c r="G215" s="200"/>
      <c r="H215" s="23">
        <f t="shared" si="7"/>
        <v>0</v>
      </c>
    </row>
    <row r="216" spans="1:8" ht="15">
      <c r="A216" s="294" t="s">
        <v>1361</v>
      </c>
      <c r="B216" s="22" t="str">
        <f>HT_pavilonFLD!B36</f>
        <v xml:space="preserve">Šatna </v>
      </c>
      <c r="C216" s="23" t="s">
        <v>1058</v>
      </c>
      <c r="D216" s="293">
        <v>5.94</v>
      </c>
      <c r="E216" s="23"/>
      <c r="F216" s="304">
        <f t="shared" si="6"/>
        <v>5.94</v>
      </c>
      <c r="G216" s="200"/>
      <c r="H216" s="23">
        <f t="shared" si="7"/>
        <v>0</v>
      </c>
    </row>
    <row r="217" spans="1:8" ht="15">
      <c r="A217" s="294" t="s">
        <v>1363</v>
      </c>
      <c r="B217" s="22" t="str">
        <f>HT_pavilonFLD!B37</f>
        <v>Výuková laboratoř fyziologických a ekofyziologických procesů živočichů</v>
      </c>
      <c r="C217" s="23" t="s">
        <v>1058</v>
      </c>
      <c r="D217" s="293">
        <v>8.69</v>
      </c>
      <c r="E217" s="23"/>
      <c r="F217" s="304">
        <f t="shared" si="6"/>
        <v>8.69</v>
      </c>
      <c r="G217" s="200"/>
      <c r="H217" s="23">
        <f t="shared" si="7"/>
        <v>0</v>
      </c>
    </row>
    <row r="218" spans="1:8" ht="15">
      <c r="A218" s="294" t="s">
        <v>1365</v>
      </c>
      <c r="B218" s="22" t="str">
        <f>HT_pavilonFLD!B38</f>
        <v>Výuková laboratoř fyziologických a ekofyziologických procesů živočichů</v>
      </c>
      <c r="C218" s="23" t="s">
        <v>1058</v>
      </c>
      <c r="D218" s="293">
        <v>14.56</v>
      </c>
      <c r="E218" s="23"/>
      <c r="F218" s="304">
        <f t="shared" si="6"/>
        <v>14.56</v>
      </c>
      <c r="G218" s="200"/>
      <c r="H218" s="23">
        <f t="shared" si="7"/>
        <v>0</v>
      </c>
    </row>
    <row r="219" spans="1:8" ht="15">
      <c r="A219" s="294" t="s">
        <v>1367</v>
      </c>
      <c r="B219" s="22" t="str">
        <f>HT_pavilonFLD!B39</f>
        <v>Sprcha + WC</v>
      </c>
      <c r="C219" s="23" t="s">
        <v>1058</v>
      </c>
      <c r="D219" s="293">
        <v>4.93</v>
      </c>
      <c r="E219" s="23"/>
      <c r="F219" s="304">
        <f t="shared" si="6"/>
        <v>4.93</v>
      </c>
      <c r="G219" s="200"/>
      <c r="H219" s="23">
        <f t="shared" si="7"/>
        <v>0</v>
      </c>
    </row>
    <row r="220" spans="1:8" ht="15">
      <c r="A220" s="22" t="s">
        <v>1369</v>
      </c>
      <c r="B220" s="23" t="str">
        <f>HT_pavilonFLD!B40</f>
        <v>Mrazící komory / přípravna</v>
      </c>
      <c r="C220" s="23" t="s">
        <v>1058</v>
      </c>
      <c r="D220" s="293">
        <v>15.47</v>
      </c>
      <c r="E220" s="23"/>
      <c r="F220" s="304">
        <f t="shared" si="6"/>
        <v>15.47</v>
      </c>
      <c r="G220" s="200"/>
      <c r="H220" s="23">
        <f t="shared" si="7"/>
        <v>0</v>
      </c>
    </row>
    <row r="221" spans="1:8" ht="15">
      <c r="A221" s="22" t="s">
        <v>1371</v>
      </c>
      <c r="B221" s="23" t="str">
        <f>HT_pavilonFLD!B41</f>
        <v>Chladící box pro organické vzorky</v>
      </c>
      <c r="C221" s="23" t="s">
        <v>1058</v>
      </c>
      <c r="D221" s="293">
        <v>11.12</v>
      </c>
      <c r="E221" s="23"/>
      <c r="F221" s="304">
        <v>0</v>
      </c>
      <c r="G221" s="200"/>
      <c r="H221" s="23">
        <f t="shared" si="7"/>
        <v>0</v>
      </c>
    </row>
    <row r="222" spans="1:8" ht="15">
      <c r="A222" s="22" t="s">
        <v>1373</v>
      </c>
      <c r="B222" s="23" t="str">
        <f>HT_pavilonFLD!B42</f>
        <v>Mrazící box pro organické vzorky</v>
      </c>
      <c r="C222" s="23" t="s">
        <v>1058</v>
      </c>
      <c r="D222" s="293">
        <v>10.87</v>
      </c>
      <c r="E222" s="23"/>
      <c r="F222" s="304">
        <v>0</v>
      </c>
      <c r="G222" s="200"/>
      <c r="H222" s="23">
        <f t="shared" si="7"/>
        <v>0</v>
      </c>
    </row>
    <row r="223" spans="1:8" ht="15">
      <c r="A223" s="22" t="s">
        <v>1375</v>
      </c>
      <c r="B223" s="23" t="str">
        <f>HT_pavilonFLD!B43</f>
        <v>Výuková laboratoř protipožárních vlastností materiálů</v>
      </c>
      <c r="C223" s="23" t="s">
        <v>1058</v>
      </c>
      <c r="D223" s="293">
        <v>54.46</v>
      </c>
      <c r="E223" s="23"/>
      <c r="F223" s="304">
        <f t="shared" si="6"/>
        <v>54.46</v>
      </c>
      <c r="G223" s="200"/>
      <c r="H223" s="23">
        <f t="shared" si="7"/>
        <v>0</v>
      </c>
    </row>
    <row r="224" spans="1:8" ht="15">
      <c r="A224" s="22" t="s">
        <v>1377</v>
      </c>
      <c r="B224" s="23" t="str">
        <f>HT_pavilonFLD!B44</f>
        <v>Výuková laboratoř ochrany dřevěných materiálů</v>
      </c>
      <c r="C224" s="23" t="s">
        <v>1058</v>
      </c>
      <c r="D224" s="293">
        <v>70.55</v>
      </c>
      <c r="E224" s="23"/>
      <c r="F224" s="304">
        <f t="shared" si="6"/>
        <v>70.55</v>
      </c>
      <c r="G224" s="200"/>
      <c r="H224" s="23">
        <f t="shared" si="7"/>
        <v>0</v>
      </c>
    </row>
    <row r="225" spans="1:8" ht="15">
      <c r="A225" s="22" t="s">
        <v>1378</v>
      </c>
      <c r="B225" s="23" t="str">
        <f>HT_pavilonFLD!B45</f>
        <v>Výuková laboratoř konstrukčních prvků dřevostaveb</v>
      </c>
      <c r="C225" s="23" t="s">
        <v>1058</v>
      </c>
      <c r="D225" s="293">
        <v>33.35</v>
      </c>
      <c r="E225" s="23"/>
      <c r="F225" s="304">
        <f t="shared" si="6"/>
        <v>33.35</v>
      </c>
      <c r="G225" s="200"/>
      <c r="H225" s="23">
        <f t="shared" si="7"/>
        <v>0</v>
      </c>
    </row>
    <row r="226" spans="1:8" ht="15">
      <c r="A226" s="22" t="s">
        <v>1380</v>
      </c>
      <c r="B226" s="23" t="str">
        <f>HT_pavilonFLD!B46</f>
        <v xml:space="preserve">Výuková laboratoř entomologie </v>
      </c>
      <c r="C226" s="23" t="s">
        <v>1058</v>
      </c>
      <c r="D226" s="293">
        <v>73.66</v>
      </c>
      <c r="E226" s="23"/>
      <c r="F226" s="304">
        <f t="shared" si="6"/>
        <v>73.66</v>
      </c>
      <c r="G226" s="200"/>
      <c r="H226" s="23">
        <f t="shared" si="7"/>
        <v>0</v>
      </c>
    </row>
    <row r="227" spans="1:8" ht="15">
      <c r="A227" s="22" t="s">
        <v>1382</v>
      </c>
      <c r="B227" s="23" t="str">
        <f>HT_pavilonFLD!B47</f>
        <v>Bezbarierové wc</v>
      </c>
      <c r="C227" s="23" t="s">
        <v>1058</v>
      </c>
      <c r="D227" s="293">
        <v>4.07</v>
      </c>
      <c r="E227" s="23"/>
      <c r="F227" s="304">
        <f t="shared" si="6"/>
        <v>4.07</v>
      </c>
      <c r="G227" s="200"/>
      <c r="H227" s="23">
        <f t="shared" si="7"/>
        <v>0</v>
      </c>
    </row>
    <row r="228" spans="1:8" ht="15">
      <c r="A228" s="22" t="s">
        <v>1383</v>
      </c>
      <c r="B228" s="23" t="str">
        <f>HT_pavilonFLD!B48</f>
        <v xml:space="preserve">Úklidová místnost </v>
      </c>
      <c r="C228" s="23" t="s">
        <v>1058</v>
      </c>
      <c r="D228" s="293">
        <v>2.17</v>
      </c>
      <c r="E228" s="23"/>
      <c r="F228" s="304">
        <f t="shared" si="6"/>
        <v>2.17</v>
      </c>
      <c r="G228" s="200"/>
      <c r="H228" s="23">
        <f t="shared" si="7"/>
        <v>0</v>
      </c>
    </row>
    <row r="229" spans="1:8" ht="15">
      <c r="A229" s="22" t="s">
        <v>1385</v>
      </c>
      <c r="B229" s="23" t="str">
        <f>HT_pavilonFLD!B49</f>
        <v xml:space="preserve">WC muži </v>
      </c>
      <c r="C229" s="23" t="s">
        <v>1058</v>
      </c>
      <c r="D229" s="293">
        <v>10.69</v>
      </c>
      <c r="E229" s="23"/>
      <c r="F229" s="304">
        <f t="shared" si="6"/>
        <v>10.69</v>
      </c>
      <c r="G229" s="200"/>
      <c r="H229" s="23">
        <f t="shared" si="7"/>
        <v>0</v>
      </c>
    </row>
    <row r="230" spans="1:8" ht="15">
      <c r="A230" s="22" t="s">
        <v>1387</v>
      </c>
      <c r="B230" s="23" t="str">
        <f>HT_pavilonFLD!B50</f>
        <v xml:space="preserve">WC ženy </v>
      </c>
      <c r="C230" s="23" t="s">
        <v>1058</v>
      </c>
      <c r="D230" s="293">
        <v>7.1</v>
      </c>
      <c r="E230" s="23"/>
      <c r="F230" s="304">
        <f t="shared" si="6"/>
        <v>7.1</v>
      </c>
      <c r="G230" s="200"/>
      <c r="H230" s="23">
        <f t="shared" si="7"/>
        <v>0</v>
      </c>
    </row>
    <row r="231" spans="1:8" ht="15">
      <c r="A231" s="22" t="s">
        <v>1389</v>
      </c>
      <c r="B231" s="23" t="str">
        <f>HT_pavilonFLD!B51</f>
        <v>Chodba</v>
      </c>
      <c r="C231" s="23" t="s">
        <v>1058</v>
      </c>
      <c r="D231" s="293">
        <v>12.83</v>
      </c>
      <c r="E231" s="23"/>
      <c r="F231" s="304">
        <f t="shared" si="6"/>
        <v>12.83</v>
      </c>
      <c r="G231" s="200"/>
      <c r="H231" s="23">
        <f t="shared" si="7"/>
        <v>0</v>
      </c>
    </row>
    <row r="232" spans="1:8" ht="15">
      <c r="A232" s="22" t="s">
        <v>1391</v>
      </c>
      <c r="B232" s="23" t="str">
        <f>HT_pavilonFLD!B52</f>
        <v>Chodba</v>
      </c>
      <c r="C232" s="23" t="s">
        <v>1058</v>
      </c>
      <c r="D232" s="293">
        <v>26.22</v>
      </c>
      <c r="E232" s="23"/>
      <c r="F232" s="304">
        <f t="shared" si="6"/>
        <v>26.22</v>
      </c>
      <c r="G232" s="200"/>
      <c r="H232" s="23">
        <f t="shared" si="7"/>
        <v>0</v>
      </c>
    </row>
    <row r="233" spans="1:8" ht="15">
      <c r="A233" s="22" t="s">
        <v>1393</v>
      </c>
      <c r="B233" s="23" t="str">
        <f>HT_pavilonFLD!B53</f>
        <v>Chodba</v>
      </c>
      <c r="C233" s="23" t="s">
        <v>1058</v>
      </c>
      <c r="D233" s="293">
        <v>29.88</v>
      </c>
      <c r="E233" s="23"/>
      <c r="F233" s="304">
        <f t="shared" si="6"/>
        <v>29.88</v>
      </c>
      <c r="G233" s="200"/>
      <c r="H233" s="23">
        <f t="shared" si="7"/>
        <v>0</v>
      </c>
    </row>
    <row r="234" spans="1:8" ht="15">
      <c r="A234" s="22" t="s">
        <v>1395</v>
      </c>
      <c r="B234" s="23" t="str">
        <f>HT_pavilonFLD!B54</f>
        <v>Schodiště</v>
      </c>
      <c r="C234" s="23" t="s">
        <v>1058</v>
      </c>
      <c r="D234" s="293">
        <v>48.21</v>
      </c>
      <c r="E234" s="23"/>
      <c r="F234" s="304">
        <f t="shared" si="6"/>
        <v>48.21</v>
      </c>
      <c r="G234" s="200"/>
      <c r="H234" s="23">
        <f t="shared" si="7"/>
        <v>0</v>
      </c>
    </row>
    <row r="235" spans="1:8" ht="15">
      <c r="A235" s="22" t="s">
        <v>1397</v>
      </c>
      <c r="B235" s="23" t="str">
        <f>HT_pavilonFLD!B55</f>
        <v>Výtah</v>
      </c>
      <c r="C235" s="23" t="s">
        <v>1058</v>
      </c>
      <c r="D235" s="293">
        <v>4.5</v>
      </c>
      <c r="E235" s="23"/>
      <c r="F235" s="304">
        <f t="shared" si="6"/>
        <v>4.5</v>
      </c>
      <c r="G235" s="200"/>
      <c r="H235" s="23">
        <f t="shared" si="7"/>
        <v>0</v>
      </c>
    </row>
    <row r="236" spans="2:8" ht="30">
      <c r="B236" s="333" t="s">
        <v>1399</v>
      </c>
      <c r="C236" s="333"/>
      <c r="D236" s="295" t="s">
        <v>1414</v>
      </c>
      <c r="E236" s="295"/>
      <c r="F236" s="295"/>
      <c r="G236" s="320"/>
      <c r="H236" s="320"/>
    </row>
    <row r="237" spans="2:8" ht="30">
      <c r="B237" s="296" t="s">
        <v>1400</v>
      </c>
      <c r="C237" s="298" t="s">
        <v>1404</v>
      </c>
      <c r="D237" s="297">
        <v>24</v>
      </c>
      <c r="E237" s="297"/>
      <c r="F237" s="297"/>
      <c r="G237" s="301"/>
      <c r="H237" s="23">
        <f>G237*D237</f>
        <v>0</v>
      </c>
    </row>
    <row r="238" spans="2:8" ht="45">
      <c r="B238" s="296" t="s">
        <v>1401</v>
      </c>
      <c r="C238" s="298" t="s">
        <v>1405</v>
      </c>
      <c r="D238" s="297">
        <v>730</v>
      </c>
      <c r="E238" s="297"/>
      <c r="F238" s="297"/>
      <c r="G238" s="301"/>
      <c r="H238" s="23">
        <f aca="true" t="shared" si="8" ref="H238:H240">G238*D238</f>
        <v>0</v>
      </c>
    </row>
    <row r="239" spans="2:8" ht="15">
      <c r="B239" s="296" t="s">
        <v>1402</v>
      </c>
      <c r="C239" s="299" t="s">
        <v>1406</v>
      </c>
      <c r="D239" s="297">
        <v>1</v>
      </c>
      <c r="E239" s="297"/>
      <c r="F239" s="297"/>
      <c r="G239" s="301"/>
      <c r="H239" s="23">
        <f t="shared" si="8"/>
        <v>0</v>
      </c>
    </row>
    <row r="240" spans="2:8" ht="15">
      <c r="B240" s="296" t="s">
        <v>1403</v>
      </c>
      <c r="C240" s="299" t="s">
        <v>1406</v>
      </c>
      <c r="D240" s="300">
        <f>SUM(F2:F235)</f>
        <v>12842.53999999999</v>
      </c>
      <c r="E240" s="300"/>
      <c r="F240" s="300"/>
      <c r="G240" s="301"/>
      <c r="H240" s="23">
        <f t="shared" si="8"/>
        <v>0</v>
      </c>
    </row>
    <row r="241" spans="2:8" ht="45">
      <c r="B241" s="333" t="s">
        <v>1407</v>
      </c>
      <c r="C241" s="333"/>
      <c r="D241" s="295" t="s">
        <v>1415</v>
      </c>
      <c r="E241" s="295"/>
      <c r="F241" s="295"/>
      <c r="G241" s="320"/>
      <c r="H241" s="320"/>
    </row>
    <row r="242" spans="2:8" ht="15">
      <c r="B242" s="302" t="s">
        <v>1408</v>
      </c>
      <c r="C242" s="299" t="s">
        <v>1410</v>
      </c>
      <c r="D242" s="23">
        <v>85</v>
      </c>
      <c r="E242" s="23"/>
      <c r="F242" s="23"/>
      <c r="G242" s="200"/>
      <c r="H242" s="23">
        <f>G242*D242</f>
        <v>0</v>
      </c>
    </row>
    <row r="243" spans="2:8" ht="30">
      <c r="B243" s="302" t="s">
        <v>1416</v>
      </c>
      <c r="C243" s="299" t="s">
        <v>1411</v>
      </c>
      <c r="D243" s="23">
        <v>2200</v>
      </c>
      <c r="E243" s="23"/>
      <c r="F243" s="23"/>
      <c r="G243" s="200"/>
      <c r="H243" s="23">
        <f aca="true" t="shared" si="9" ref="H243:H247">G243*D243</f>
        <v>0</v>
      </c>
    </row>
    <row r="244" spans="2:8" ht="30">
      <c r="B244" s="302" t="s">
        <v>1417</v>
      </c>
      <c r="C244" s="299" t="s">
        <v>1412</v>
      </c>
      <c r="D244" s="23">
        <v>600</v>
      </c>
      <c r="E244" s="23"/>
      <c r="F244" s="23"/>
      <c r="G244" s="200"/>
      <c r="H244" s="23">
        <f t="shared" si="9"/>
        <v>0</v>
      </c>
    </row>
    <row r="245" spans="2:8" ht="15">
      <c r="B245" s="302" t="s">
        <v>1418</v>
      </c>
      <c r="C245" s="299" t="s">
        <v>1411</v>
      </c>
      <c r="D245" s="23">
        <v>1000</v>
      </c>
      <c r="E245" s="23"/>
      <c r="F245" s="23"/>
      <c r="G245" s="200"/>
      <c r="H245" s="23">
        <f t="shared" si="9"/>
        <v>0</v>
      </c>
    </row>
    <row r="246" spans="2:8" ht="15">
      <c r="B246" s="302" t="s">
        <v>1419</v>
      </c>
      <c r="C246" s="299" t="s">
        <v>1411</v>
      </c>
      <c r="D246" s="23">
        <v>1000</v>
      </c>
      <c r="E246" s="23"/>
      <c r="F246" s="23"/>
      <c r="G246" s="200"/>
      <c r="H246" s="23">
        <f t="shared" si="9"/>
        <v>0</v>
      </c>
    </row>
    <row r="247" spans="2:8" ht="15">
      <c r="B247" s="302" t="s">
        <v>1409</v>
      </c>
      <c r="C247" s="299" t="s">
        <v>1413</v>
      </c>
      <c r="D247" s="23">
        <v>50</v>
      </c>
      <c r="E247" s="23"/>
      <c r="F247" s="23"/>
      <c r="G247" s="200"/>
      <c r="H247" s="23">
        <f t="shared" si="9"/>
        <v>0</v>
      </c>
    </row>
    <row r="249" spans="2:4" ht="15">
      <c r="B249" s="321" t="s">
        <v>1421</v>
      </c>
      <c r="C249" s="322"/>
      <c r="D249" s="323" t="s">
        <v>524</v>
      </c>
    </row>
    <row r="250" spans="2:4" ht="15">
      <c r="B250" s="307" t="s">
        <v>1053</v>
      </c>
      <c r="C250" s="308">
        <v>0.75</v>
      </c>
      <c r="D250" s="309">
        <f>SUM(H2:H235)*C250</f>
        <v>0</v>
      </c>
    </row>
    <row r="251" spans="2:4" ht="15">
      <c r="B251" s="310" t="s">
        <v>1399</v>
      </c>
      <c r="C251" s="308">
        <v>0.15</v>
      </c>
      <c r="D251" s="309">
        <f>SUM(H237:H240)*C251</f>
        <v>0</v>
      </c>
    </row>
    <row r="252" spans="2:4" ht="15">
      <c r="B252" s="311" t="s">
        <v>1407</v>
      </c>
      <c r="C252" s="308">
        <v>0.1</v>
      </c>
      <c r="D252" s="309">
        <f>SUM(H242:H247)*C252</f>
        <v>0</v>
      </c>
    </row>
    <row r="253" spans="2:4" ht="15">
      <c r="B253" s="269"/>
      <c r="C253" s="268"/>
      <c r="D253" s="312">
        <f>D252+D251+D250</f>
        <v>0</v>
      </c>
    </row>
  </sheetData>
  <sheetProtection algorithmName="SHA-512" hashValue="LEl3GnZYhLkgQ89iCoBT4hSFPkYwJL67HEXxU/e1Za/lz1LZ3NOz8xQfvylx7jXb+drR+qK4V2LHFqiPTRkoMw==" saltValue="q84RJ6+6KTWFo3F3wxf+Bg==" spinCount="100000" sheet="1" objects="1" scenarios="1"/>
  <protectedRanges>
    <protectedRange sqref="G2:G235 G237:G240 G242:G247" name="Oblast1"/>
  </protectedRanges>
  <mergeCells count="2">
    <mergeCell ref="B236:C236"/>
    <mergeCell ref="B241:C2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A1:L114"/>
  <sheetViews>
    <sheetView workbookViewId="0" topLeftCell="A1">
      <selection activeCell="C17" sqref="C17"/>
    </sheetView>
  </sheetViews>
  <sheetFormatPr defaultColWidth="9.140625" defaultRowHeight="15"/>
  <cols>
    <col min="1" max="1" width="12.28125" style="0" customWidth="1"/>
    <col min="2" max="2" width="52.57421875" style="0" customWidth="1"/>
    <col min="3" max="3" width="18.7109375" style="0" customWidth="1"/>
    <col min="4" max="6" width="15.140625" style="0" customWidth="1"/>
    <col min="7" max="7" width="12.7109375" style="0" customWidth="1"/>
    <col min="8" max="8" width="13.8515625" style="0" customWidth="1"/>
    <col min="9" max="10" width="9.140625" style="0" hidden="1" customWidth="1"/>
    <col min="11" max="11" width="54.57421875" style="0" hidden="1" customWidth="1"/>
    <col min="12" max="12" width="36.8515625" style="0" hidden="1" customWidth="1"/>
  </cols>
  <sheetData>
    <row r="1" spans="1:8" ht="60">
      <c r="A1" s="295" t="s">
        <v>1059</v>
      </c>
      <c r="B1" s="295" t="s">
        <v>1053</v>
      </c>
      <c r="C1" s="295" t="s">
        <v>1054</v>
      </c>
      <c r="D1" s="295" t="s">
        <v>1055</v>
      </c>
      <c r="E1" s="295" t="s">
        <v>1270</v>
      </c>
      <c r="F1" s="295" t="s">
        <v>1420</v>
      </c>
      <c r="G1" s="295" t="s">
        <v>1056</v>
      </c>
      <c r="H1" s="295" t="s">
        <v>1057</v>
      </c>
    </row>
    <row r="2" spans="1:8" ht="15">
      <c r="A2" s="23" t="s">
        <v>1060</v>
      </c>
      <c r="B2" s="23" t="str">
        <f>'1PP-FAPPZ-FŽP'!L11</f>
        <v>GARÁŽ</v>
      </c>
      <c r="C2" s="23" t="s">
        <v>1058</v>
      </c>
      <c r="D2" s="199">
        <f>GETPIVOTDATA("plocha [m2]",'1PP-FAPPZ-FŽP'!$L$10,"název místnosti","GARÁŽ")</f>
        <v>1227.46</v>
      </c>
      <c r="E2" s="303"/>
      <c r="F2" s="304">
        <f>D2</f>
        <v>1227.46</v>
      </c>
      <c r="G2" s="200"/>
      <c r="H2" s="23">
        <f>G2*F2</f>
        <v>0</v>
      </c>
    </row>
    <row r="3" spans="1:12" ht="15">
      <c r="A3" s="23" t="s">
        <v>1060</v>
      </c>
      <c r="B3" s="23" t="str">
        <f>'1PP-FAPPZ-FŽP'!L12</f>
        <v>CHLADÍCÍ BOX</v>
      </c>
      <c r="C3" s="23" t="s">
        <v>1058</v>
      </c>
      <c r="D3" s="199">
        <f>GETPIVOTDATA("plocha [m2]",'1PP-FAPPZ-FŽP'!$L$10,"název místnosti","CHLADÍCÍ BOX")</f>
        <v>39.04</v>
      </c>
      <c r="E3" s="199"/>
      <c r="F3" s="199">
        <f>D3</f>
        <v>39.04</v>
      </c>
      <c r="G3" s="200"/>
      <c r="H3" s="23">
        <f aca="true" t="shared" si="0" ref="H3:H66">G3*F3</f>
        <v>0</v>
      </c>
      <c r="K3" s="13" t="s">
        <v>506</v>
      </c>
      <c r="L3" t="s">
        <v>1258</v>
      </c>
    </row>
    <row r="4" spans="1:12" ht="15">
      <c r="A4" s="23" t="s">
        <v>1060</v>
      </c>
      <c r="B4" s="23" t="str">
        <f>'1PP-FAPPZ-FŽP'!L13</f>
        <v>CHODBA</v>
      </c>
      <c r="C4" s="23" t="s">
        <v>1058</v>
      </c>
      <c r="D4" s="199">
        <f>GETPIVOTDATA("plocha [m2]",'1PP-FAPPZ-FŽP'!$L$10,"název místnosti","CHODBA")</f>
        <v>3.13</v>
      </c>
      <c r="E4" s="199"/>
      <c r="F4" s="199">
        <f aca="true" t="shared" si="1" ref="F4:F67">D4</f>
        <v>3.13</v>
      </c>
      <c r="G4" s="200"/>
      <c r="H4" s="23">
        <f t="shared" si="0"/>
        <v>0</v>
      </c>
      <c r="K4" s="14" t="s">
        <v>422</v>
      </c>
      <c r="L4" s="15">
        <v>200.7</v>
      </c>
    </row>
    <row r="5" spans="1:12" ht="15">
      <c r="A5" s="23" t="s">
        <v>1060</v>
      </c>
      <c r="B5" s="23" t="str">
        <f>'1PP-FAPPZ-FŽP'!L14</f>
        <v>KOMPRESOROVNA</v>
      </c>
      <c r="C5" s="23" t="s">
        <v>1058</v>
      </c>
      <c r="D5" s="199">
        <f>GETPIVOTDATA("plocha [m2]",'1PP-FAPPZ-FŽP'!$L$10,"název místnosti","KOMPRESOROVNA")</f>
        <v>15.23</v>
      </c>
      <c r="E5" s="199"/>
      <c r="F5" s="199">
        <f t="shared" si="1"/>
        <v>15.23</v>
      </c>
      <c r="G5" s="200"/>
      <c r="H5" s="23">
        <f t="shared" si="0"/>
        <v>0</v>
      </c>
      <c r="K5" s="14" t="s">
        <v>119</v>
      </c>
      <c r="L5" s="15">
        <v>64.66</v>
      </c>
    </row>
    <row r="6" spans="1:12" ht="15">
      <c r="A6" s="23" t="s">
        <v>1060</v>
      </c>
      <c r="B6" s="23" t="str">
        <f>'1PP-FAPPZ-FŽP'!L15</f>
        <v>NÁHRADNÍ ZDROJ</v>
      </c>
      <c r="C6" s="23" t="s">
        <v>1058</v>
      </c>
      <c r="D6" s="199">
        <f>GETPIVOTDATA("plocha [m2]",'1PP-FAPPZ-FŽP'!$L$10,"název místnosti","NÁHRADNÍ ZDROJ")</f>
        <v>22.39</v>
      </c>
      <c r="E6" s="199"/>
      <c r="F6" s="199">
        <f t="shared" si="1"/>
        <v>22.39</v>
      </c>
      <c r="G6" s="200"/>
      <c r="H6" s="23">
        <f t="shared" si="0"/>
        <v>0</v>
      </c>
      <c r="K6" s="14" t="s">
        <v>112</v>
      </c>
      <c r="L6" s="15">
        <v>50.28</v>
      </c>
    </row>
    <row r="7" spans="1:12" ht="15">
      <c r="A7" s="23" t="s">
        <v>1060</v>
      </c>
      <c r="B7" s="23" t="str">
        <f>'1PP-FAPPZ-FŽP'!L16</f>
        <v>POŽÁRNÍ VENTILÁTOR</v>
      </c>
      <c r="C7" s="23" t="s">
        <v>1058</v>
      </c>
      <c r="D7" s="199">
        <f>GETPIVOTDATA("plocha [m2]",'1PP-FAPPZ-FŽP'!$L$10,"název místnosti","POŽÁRNÍ VENTILÁTOR")</f>
        <v>4.27</v>
      </c>
      <c r="E7" s="199"/>
      <c r="F7" s="199">
        <f t="shared" si="1"/>
        <v>4.27</v>
      </c>
      <c r="G7" s="200"/>
      <c r="H7" s="23">
        <f t="shared" si="0"/>
        <v>0</v>
      </c>
      <c r="K7" s="14" t="s">
        <v>176</v>
      </c>
      <c r="L7" s="15">
        <v>29.77</v>
      </c>
    </row>
    <row r="8" spans="1:12" ht="15">
      <c r="A8" s="23" t="s">
        <v>1060</v>
      </c>
      <c r="B8" s="23" t="str">
        <f>'1PP-FAPPZ-FŽP'!L17</f>
        <v>ROZVODNA DO</v>
      </c>
      <c r="C8" s="23" t="s">
        <v>1058</v>
      </c>
      <c r="D8" s="199">
        <f>GETPIVOTDATA("plocha [m2]",'1PP-FAPPZ-FŽP'!$L$10,"název místnosti","ROZVODNA DO")</f>
        <v>6.91</v>
      </c>
      <c r="E8" s="199"/>
      <c r="F8" s="199">
        <f t="shared" si="1"/>
        <v>6.91</v>
      </c>
      <c r="G8" s="200"/>
      <c r="H8" s="23">
        <f t="shared" si="0"/>
        <v>0</v>
      </c>
      <c r="K8" s="14" t="s">
        <v>421</v>
      </c>
      <c r="L8" s="15">
        <v>44.14</v>
      </c>
    </row>
    <row r="9" spans="1:12" ht="15">
      <c r="A9" s="23" t="s">
        <v>1060</v>
      </c>
      <c r="B9" s="23" t="str">
        <f>'1PP-FAPPZ-FŽP'!L18</f>
        <v>ROZVODNA MDO</v>
      </c>
      <c r="C9" s="23" t="s">
        <v>1058</v>
      </c>
      <c r="D9" s="199">
        <f>GETPIVOTDATA("plocha [m2]",'1PP-FAPPZ-FŽP'!$L$10,"název místnosti","ROZVODNA MDO")</f>
        <v>8.64</v>
      </c>
      <c r="E9" s="199"/>
      <c r="F9" s="199">
        <f t="shared" si="1"/>
        <v>8.64</v>
      </c>
      <c r="G9" s="200"/>
      <c r="H9" s="23">
        <f t="shared" si="0"/>
        <v>0</v>
      </c>
      <c r="K9" s="14" t="s">
        <v>34</v>
      </c>
      <c r="L9" s="15">
        <v>1227.46</v>
      </c>
    </row>
    <row r="10" spans="1:12" ht="15">
      <c r="A10" s="23" t="s">
        <v>1060</v>
      </c>
      <c r="B10" s="23" t="str">
        <f>'1PP-FAPPZ-FŽP'!L19</f>
        <v>ROZVODNA PBZ</v>
      </c>
      <c r="C10" s="23" t="s">
        <v>1058</v>
      </c>
      <c r="D10" s="199">
        <f>GETPIVOTDATA("plocha [m2]",'1PP-FAPPZ-FŽP'!$L$10,"název místnosti","ROZVODNA PBZ")</f>
        <v>6.46</v>
      </c>
      <c r="E10" s="199"/>
      <c r="F10" s="199">
        <f t="shared" si="1"/>
        <v>6.46</v>
      </c>
      <c r="G10" s="200"/>
      <c r="H10" s="23">
        <f t="shared" si="0"/>
        <v>0</v>
      </c>
      <c r="K10" s="14" t="s">
        <v>93</v>
      </c>
      <c r="L10" s="15">
        <v>716.3</v>
      </c>
    </row>
    <row r="11" spans="1:12" ht="15">
      <c r="A11" s="23" t="s">
        <v>1060</v>
      </c>
      <c r="B11" s="23" t="str">
        <f>'1PP-FAPPZ-FŽP'!L20</f>
        <v>SCHODIŠTĚ</v>
      </c>
      <c r="C11" s="23" t="s">
        <v>1058</v>
      </c>
      <c r="D11" s="199">
        <f>GETPIVOTDATA("plocha [m2]",'1PP-FAPPZ-FŽP'!$L$10,"název místnosti","SCHODIŠTĚ")</f>
        <v>63.16</v>
      </c>
      <c r="E11" s="199"/>
      <c r="F11" s="199">
        <f t="shared" si="1"/>
        <v>63.16</v>
      </c>
      <c r="G11" s="200"/>
      <c r="H11" s="23">
        <f t="shared" si="0"/>
        <v>0</v>
      </c>
      <c r="K11" s="14" t="s">
        <v>99</v>
      </c>
      <c r="L11" s="15">
        <v>3.49</v>
      </c>
    </row>
    <row r="12" spans="1:12" ht="15">
      <c r="A12" s="23" t="s">
        <v>1060</v>
      </c>
      <c r="B12" s="23" t="str">
        <f>'1PP-FAPPZ-FŽP'!L21</f>
        <v>SKLAD</v>
      </c>
      <c r="C12" s="23" t="s">
        <v>1058</v>
      </c>
      <c r="D12" s="199">
        <f>GETPIVOTDATA("plocha [m2]",'1PP-FAPPZ-FŽP'!$L$10,"název místnosti","SKLAD")</f>
        <v>254.87999999999997</v>
      </c>
      <c r="E12" s="199"/>
      <c r="F12" s="199">
        <f t="shared" si="1"/>
        <v>254.87999999999997</v>
      </c>
      <c r="G12" s="200"/>
      <c r="H12" s="23">
        <f t="shared" si="0"/>
        <v>0</v>
      </c>
      <c r="K12" s="14" t="s">
        <v>96</v>
      </c>
      <c r="L12" s="15">
        <v>3.49</v>
      </c>
    </row>
    <row r="13" spans="1:12" ht="15">
      <c r="A13" s="23" t="s">
        <v>1060</v>
      </c>
      <c r="B13" s="23" t="str">
        <f>'1PP-FAPPZ-FŽP'!L22</f>
        <v>ŠROTOVNA</v>
      </c>
      <c r="C13" s="23" t="s">
        <v>1058</v>
      </c>
      <c r="D13" s="199">
        <f>GETPIVOTDATA("plocha [m2]",'1PP-FAPPZ-FŽP'!$L$10,"název místnosti","ŠROTOVNA")</f>
        <v>21.7</v>
      </c>
      <c r="E13" s="199"/>
      <c r="F13" s="199">
        <f t="shared" si="1"/>
        <v>21.7</v>
      </c>
      <c r="G13" s="200"/>
      <c r="H13" s="23">
        <f t="shared" si="0"/>
        <v>0</v>
      </c>
      <c r="K13" s="14" t="s">
        <v>37</v>
      </c>
      <c r="L13" s="15">
        <v>39.04</v>
      </c>
    </row>
    <row r="14" spans="1:12" ht="15">
      <c r="A14" s="23" t="s">
        <v>1060</v>
      </c>
      <c r="B14" s="23" t="str">
        <f>'1PP-FAPPZ-FŽP'!L23</f>
        <v>UMÝVÁRNA</v>
      </c>
      <c r="C14" s="23" t="s">
        <v>1058</v>
      </c>
      <c r="D14" s="199">
        <f>GETPIVOTDATA("plocha [m2]",'1PP-FAPPZ-FŽP'!$L$10,"název místnosti","UMÝVÁRNA")</f>
        <v>19.98</v>
      </c>
      <c r="E14" s="199"/>
      <c r="F14" s="199">
        <f t="shared" si="1"/>
        <v>19.98</v>
      </c>
      <c r="G14" s="200"/>
      <c r="H14" s="23">
        <f t="shared" si="0"/>
        <v>0</v>
      </c>
      <c r="K14" s="14" t="s">
        <v>38</v>
      </c>
      <c r="L14" s="15">
        <v>774.0699999999999</v>
      </c>
    </row>
    <row r="15" spans="1:12" ht="15">
      <c r="A15" s="23" t="s">
        <v>1060</v>
      </c>
      <c r="B15" s="23" t="str">
        <f>'1PP-FAPPZ-FŽP'!L24</f>
        <v>ZDROJ STL. VZDUCHU</v>
      </c>
      <c r="C15" s="23" t="s">
        <v>1058</v>
      </c>
      <c r="D15" s="199">
        <f>GETPIVOTDATA("plocha [m2]",'1PP-FAPPZ-FŽP'!$L$10,"název místnosti","ZDROJ STL. VZDUCHU")</f>
        <v>15.12</v>
      </c>
      <c r="E15" s="199"/>
      <c r="F15" s="199">
        <f t="shared" si="1"/>
        <v>15.12</v>
      </c>
      <c r="G15" s="200"/>
      <c r="H15" s="23">
        <f t="shared" si="0"/>
        <v>0</v>
      </c>
      <c r="K15" s="14" t="s">
        <v>369</v>
      </c>
      <c r="L15" s="15">
        <v>77.19</v>
      </c>
    </row>
    <row r="16" spans="1:12" ht="15">
      <c r="A16" s="23" t="s">
        <v>1060</v>
      </c>
      <c r="B16" s="23" t="str">
        <f>'1PP-FAPPZ-FŽP'!L25</f>
        <v>ZDROJ VAKUA</v>
      </c>
      <c r="C16" s="23" t="s">
        <v>1058</v>
      </c>
      <c r="D16" s="199">
        <f>GETPIVOTDATA("plocha [m2]",'1PP-FAPPZ-FŽP'!$L$10,"název místnosti","ZDROJ VAKUA")</f>
        <v>15.23</v>
      </c>
      <c r="E16" s="199"/>
      <c r="F16" s="199">
        <f t="shared" si="1"/>
        <v>15.23</v>
      </c>
      <c r="G16" s="200"/>
      <c r="H16" s="23">
        <f t="shared" si="0"/>
        <v>0</v>
      </c>
      <c r="K16" s="14" t="s">
        <v>121</v>
      </c>
      <c r="L16" s="15">
        <v>36.45</v>
      </c>
    </row>
    <row r="17" spans="1:12" ht="15">
      <c r="A17" s="23" t="s">
        <v>1061</v>
      </c>
      <c r="B17" s="23" t="str">
        <f>'1NP-FAPPZ'!L11</f>
        <v>CVIČEBNA</v>
      </c>
      <c r="C17" s="23" t="s">
        <v>1058</v>
      </c>
      <c r="D17" s="199">
        <f>GETPIVOTDATA("plocha [m2]",'1NP-FAPPZ'!$L$10,"název místnosti","CVIČEBNA")</f>
        <v>64.66</v>
      </c>
      <c r="E17" s="199"/>
      <c r="F17" s="199">
        <f t="shared" si="1"/>
        <v>64.66</v>
      </c>
      <c r="G17" s="200"/>
      <c r="H17" s="23">
        <f t="shared" si="0"/>
        <v>0</v>
      </c>
      <c r="K17" s="14" t="s">
        <v>49</v>
      </c>
      <c r="L17" s="15">
        <v>15.23</v>
      </c>
    </row>
    <row r="18" spans="1:12" ht="15">
      <c r="A18" s="23" t="s">
        <v>1061</v>
      </c>
      <c r="B18" s="23" t="str">
        <f>'1NP-FAPPZ'!L12</f>
        <v>CVIČEBNA + LABORATOŘ</v>
      </c>
      <c r="C18" s="23" t="s">
        <v>1058</v>
      </c>
      <c r="D18" s="199">
        <f>GETPIVOTDATA("plocha [m2]",'1NP-FAPPZ'!$L$10,"název místnosti","CVIČEBNA + LABORATOŘ")</f>
        <v>50.28</v>
      </c>
      <c r="E18" s="199"/>
      <c r="F18" s="199">
        <f t="shared" si="1"/>
        <v>50.28</v>
      </c>
      <c r="G18" s="200"/>
      <c r="H18" s="23">
        <f t="shared" si="0"/>
        <v>0</v>
      </c>
      <c r="K18" s="14" t="s">
        <v>107</v>
      </c>
      <c r="L18" s="15">
        <v>7.27</v>
      </c>
    </row>
    <row r="19" spans="1:12" ht="15">
      <c r="A19" s="23" t="s">
        <v>1061</v>
      </c>
      <c r="B19" s="23" t="str">
        <f>'1NP-FAPPZ'!L13</f>
        <v>HALA</v>
      </c>
      <c r="C19" s="23" t="s">
        <v>1058</v>
      </c>
      <c r="D19" s="23">
        <f>GETPIVOTDATA("plocha [m2]",'1NP-FAPPZ'!$L$10,"název místnosti","HALA")</f>
        <v>476.74</v>
      </c>
      <c r="E19" s="23"/>
      <c r="F19" s="199">
        <f t="shared" si="1"/>
        <v>476.74</v>
      </c>
      <c r="G19" s="200"/>
      <c r="H19" s="23">
        <f t="shared" si="0"/>
        <v>0</v>
      </c>
      <c r="K19" s="14" t="s">
        <v>114</v>
      </c>
      <c r="L19" s="15">
        <v>50.47</v>
      </c>
    </row>
    <row r="20" spans="1:12" ht="15">
      <c r="A20" s="23" t="s">
        <v>1061</v>
      </c>
      <c r="B20" s="23" t="str">
        <f>'1NP-FAPPZ'!L14</f>
        <v>HYGIENA MUŽI PŘEDSÍŇ</v>
      </c>
      <c r="C20" s="23" t="s">
        <v>1058</v>
      </c>
      <c r="D20" s="23">
        <f>GETPIVOTDATA("plocha [m2]",'1NP-FAPPZ'!$L$10,"název místnosti","HYGIENA MUŽI PŘEDSÍŇ")</f>
        <v>3.49</v>
      </c>
      <c r="E20" s="23"/>
      <c r="F20" s="199">
        <f t="shared" si="1"/>
        <v>3.49</v>
      </c>
      <c r="G20" s="200"/>
      <c r="H20" s="23">
        <f t="shared" si="0"/>
        <v>0</v>
      </c>
      <c r="K20" s="14" t="s">
        <v>118</v>
      </c>
      <c r="L20" s="15">
        <v>24.56</v>
      </c>
    </row>
    <row r="21" spans="1:12" ht="15">
      <c r="A21" s="23" t="s">
        <v>1061</v>
      </c>
      <c r="B21" s="23" t="str">
        <f>'1NP-FAPPZ'!L15</f>
        <v>HYGIENA ŽENY PŘEDSÍŇ</v>
      </c>
      <c r="C21" s="23" t="s">
        <v>1058</v>
      </c>
      <c r="D21" s="23">
        <f>GETPIVOTDATA("plocha [m2]",'1NP-FAPPZ'!$L$10,"název místnosti","HYGIENA ŽENY PŘEDSÍŇ")</f>
        <v>3.49</v>
      </c>
      <c r="E21" s="23"/>
      <c r="F21" s="199">
        <f t="shared" si="1"/>
        <v>3.49</v>
      </c>
      <c r="G21" s="200"/>
      <c r="H21" s="23">
        <f t="shared" si="0"/>
        <v>0</v>
      </c>
      <c r="K21" s="14" t="s">
        <v>110</v>
      </c>
      <c r="L21" s="15">
        <v>211.63</v>
      </c>
    </row>
    <row r="22" spans="1:12" ht="15">
      <c r="A22" s="23" t="s">
        <v>1061</v>
      </c>
      <c r="B22" s="23" t="str">
        <f>'1NP-FAPPZ'!L16</f>
        <v>CHODBA</v>
      </c>
      <c r="C22" s="23" t="s">
        <v>1058</v>
      </c>
      <c r="D22" s="23">
        <f>GETPIVOTDATA("plocha [m2]",'1NP-FAPPZ'!$L$10,"název místnosti","CHODBA")</f>
        <v>426.24</v>
      </c>
      <c r="E22" s="23"/>
      <c r="F22" s="199">
        <f t="shared" si="1"/>
        <v>426.24</v>
      </c>
      <c r="G22" s="200"/>
      <c r="H22" s="23">
        <f t="shared" si="0"/>
        <v>0</v>
      </c>
      <c r="K22" s="14" t="s">
        <v>117</v>
      </c>
      <c r="L22" s="15">
        <v>64.93</v>
      </c>
    </row>
    <row r="23" spans="1:12" ht="15">
      <c r="A23" s="23" t="s">
        <v>1061</v>
      </c>
      <c r="B23" s="23" t="str">
        <f>'1NP-FAPPZ'!L17</f>
        <v>KOLÁRNA</v>
      </c>
      <c r="C23" s="23" t="s">
        <v>1058</v>
      </c>
      <c r="D23" s="23">
        <f>GETPIVOTDATA("plocha [m2]",'1NP-FAPPZ'!$L$10,"název místnosti","KOLÁRNA")</f>
        <v>36.45</v>
      </c>
      <c r="E23" s="23"/>
      <c r="F23" s="199">
        <f t="shared" si="1"/>
        <v>36.45</v>
      </c>
      <c r="G23" s="200"/>
      <c r="H23" s="23">
        <f t="shared" si="0"/>
        <v>0</v>
      </c>
      <c r="K23" s="14" t="s">
        <v>115</v>
      </c>
      <c r="L23" s="15">
        <v>73.03</v>
      </c>
    </row>
    <row r="24" spans="1:12" ht="15">
      <c r="A24" s="23" t="s">
        <v>1061</v>
      </c>
      <c r="B24" s="23" t="str">
        <f>'1NP-FAPPZ'!L18</f>
        <v>KULTIVAČNÍ MÍSTNOST</v>
      </c>
      <c r="C24" s="23" t="s">
        <v>1058</v>
      </c>
      <c r="D24" s="23">
        <f>GETPIVOTDATA("plocha [m2]",'1NP-FAPPZ'!$L$10,"název místnosti","KULTIVAČNÍ MÍSTNOST")</f>
        <v>7.27</v>
      </c>
      <c r="E24" s="23"/>
      <c r="F24" s="199">
        <f t="shared" si="1"/>
        <v>7.27</v>
      </c>
      <c r="G24" s="200"/>
      <c r="H24" s="23">
        <f t="shared" si="0"/>
        <v>0</v>
      </c>
      <c r="K24" s="14" t="s">
        <v>105</v>
      </c>
      <c r="L24" s="15">
        <v>24.58</v>
      </c>
    </row>
    <row r="25" spans="1:12" ht="15">
      <c r="A25" s="23" t="s">
        <v>1061</v>
      </c>
      <c r="B25" s="23" t="str">
        <f>'1NP-FAPPZ'!L19</f>
        <v>LAB. ZKOUŠENÍ JAKOSTI OBILOVIN</v>
      </c>
      <c r="C25" s="23" t="s">
        <v>1058</v>
      </c>
      <c r="D25" s="23">
        <f>GETPIVOTDATA("plocha [m2]",'1NP-FAPPZ'!$L$10,"název místnosti","LAB. ZKOUŠENÍ JAKOSTI OBILOVIN")</f>
        <v>50.47</v>
      </c>
      <c r="E25" s="23"/>
      <c r="F25" s="199">
        <f t="shared" si="1"/>
        <v>50.47</v>
      </c>
      <c r="G25" s="200"/>
      <c r="H25" s="23">
        <f t="shared" si="0"/>
        <v>0</v>
      </c>
      <c r="K25" s="14" t="s">
        <v>113</v>
      </c>
      <c r="L25" s="15">
        <v>24.69</v>
      </c>
    </row>
    <row r="26" spans="1:12" ht="15">
      <c r="A26" s="23" t="s">
        <v>1061</v>
      </c>
      <c r="B26" s="23" t="str">
        <f>'1NP-FAPPZ'!L20</f>
        <v>LABORATOŘ ZOBRAZOVACÍCH METOD</v>
      </c>
      <c r="C26" s="23" t="s">
        <v>1058</v>
      </c>
      <c r="D26" s="23">
        <f>GETPIVOTDATA("plocha [m2]",'1NP-FAPPZ'!$L$10,"název místnosti","LABORAOTOŘ ZOBRAZOVACÍCH METOD")</f>
        <v>24.56</v>
      </c>
      <c r="E26" s="23"/>
      <c r="F26" s="199">
        <f t="shared" si="1"/>
        <v>24.56</v>
      </c>
      <c r="G26" s="200"/>
      <c r="H26" s="23">
        <f t="shared" si="0"/>
        <v>0</v>
      </c>
      <c r="K26" s="14" t="s">
        <v>104</v>
      </c>
      <c r="L26" s="15">
        <v>45.69</v>
      </c>
    </row>
    <row r="27" spans="1:12" ht="15">
      <c r="A27" s="23" t="s">
        <v>1061</v>
      </c>
      <c r="B27" s="23" t="str">
        <f>'1NP-FAPPZ'!L21</f>
        <v>LABORATOŘ</v>
      </c>
      <c r="C27" s="23" t="s">
        <v>1058</v>
      </c>
      <c r="D27" s="23">
        <f>GETPIVOTDATA("plocha [m2]",'1NP-FAPPZ'!$L$10,"název místnosti","LABORATOŘ")</f>
        <v>144.29</v>
      </c>
      <c r="E27" s="23"/>
      <c r="F27" s="199">
        <f t="shared" si="1"/>
        <v>144.29</v>
      </c>
      <c r="G27" s="200"/>
      <c r="H27" s="23">
        <f t="shared" si="0"/>
        <v>0</v>
      </c>
      <c r="K27" s="14" t="s">
        <v>106</v>
      </c>
      <c r="L27" s="15">
        <v>18.66</v>
      </c>
    </row>
    <row r="28" spans="1:12" ht="15">
      <c r="A28" s="23" t="s">
        <v>1061</v>
      </c>
      <c r="B28" s="23" t="str">
        <f>'1NP-FAPPZ'!L22</f>
        <v>LABORATOŘ ANALYTICKÁ</v>
      </c>
      <c r="C28" s="23" t="s">
        <v>1058</v>
      </c>
      <c r="D28" s="23">
        <f>GETPIVOTDATA("plocha [m2]",'1NP-FAPPZ'!$L$10,"název místnosti","LABORATOŘ ANALYTICKÁ")</f>
        <v>24.68</v>
      </c>
      <c r="E28" s="23"/>
      <c r="F28" s="199">
        <f t="shared" si="1"/>
        <v>24.68</v>
      </c>
      <c r="G28" s="200"/>
      <c r="H28" s="23">
        <f t="shared" si="0"/>
        <v>0</v>
      </c>
      <c r="K28" s="14" t="s">
        <v>116</v>
      </c>
      <c r="L28" s="15">
        <v>27.07</v>
      </c>
    </row>
    <row r="29" spans="1:12" ht="15">
      <c r="A29" s="23" t="s">
        <v>1061</v>
      </c>
      <c r="B29" s="23" t="str">
        <f>'1NP-FAPPZ'!L23</f>
        <v>LABORATOŘ CENTRA POKROČILÝCH ZEMĚDĚLSKÝCH ANALÝZ</v>
      </c>
      <c r="C29" s="23" t="s">
        <v>1058</v>
      </c>
      <c r="D29" s="23">
        <f>GETPIVOTDATA("plocha [m2]",'1NP-FAPPZ'!$L$10,"název místnosti","LABORATOŘ CENTRA POKROČILÝCH ZEMĚDĚLSKÝCH ANALÝZ")</f>
        <v>73.03</v>
      </c>
      <c r="E29" s="23"/>
      <c r="F29" s="199">
        <f t="shared" si="1"/>
        <v>73.03</v>
      </c>
      <c r="G29" s="200"/>
      <c r="H29" s="23">
        <f t="shared" si="0"/>
        <v>0</v>
      </c>
      <c r="K29" s="14" t="s">
        <v>111</v>
      </c>
      <c r="L29" s="15">
        <v>16.89</v>
      </c>
    </row>
    <row r="30" spans="1:12" ht="15">
      <c r="A30" s="23" t="s">
        <v>1061</v>
      </c>
      <c r="B30" s="23" t="str">
        <f>'1NP-FAPPZ'!L24</f>
        <v>LABORATOŘ MYKOLOGIE</v>
      </c>
      <c r="C30" s="23" t="s">
        <v>1058</v>
      </c>
      <c r="D30" s="23">
        <f>GETPIVOTDATA("plocha [m2]",'1NP-FAPPZ'!$L$10,"název místnosti","LABORATOŘ MYKOLOGIE")</f>
        <v>24.58</v>
      </c>
      <c r="E30" s="23"/>
      <c r="F30" s="199">
        <f t="shared" si="1"/>
        <v>24.58</v>
      </c>
      <c r="G30" s="200"/>
      <c r="H30" s="23">
        <f t="shared" si="0"/>
        <v>0</v>
      </c>
      <c r="K30" s="14" t="s">
        <v>367</v>
      </c>
      <c r="L30" s="15">
        <v>40.96</v>
      </c>
    </row>
    <row r="31" spans="1:12" ht="15">
      <c r="A31" s="23" t="s">
        <v>1061</v>
      </c>
      <c r="B31" s="23" t="str">
        <f>'1NP-FAPPZ'!L25</f>
        <v>LABORATOŘ PERSONÁLNÍ</v>
      </c>
      <c r="C31" s="23" t="s">
        <v>1058</v>
      </c>
      <c r="D31" s="23">
        <f>GETPIVOTDATA("plocha [m2]",'1NP-FAPPZ'!$L$10,"název místnosti","LABORATOŘ PERSONÁLNÍ")</f>
        <v>24.69</v>
      </c>
      <c r="E31" s="23"/>
      <c r="F31" s="199">
        <f t="shared" si="1"/>
        <v>24.69</v>
      </c>
      <c r="G31" s="200"/>
      <c r="H31" s="23">
        <f t="shared" si="0"/>
        <v>0</v>
      </c>
      <c r="K31" s="14" t="s">
        <v>368</v>
      </c>
      <c r="L31" s="15">
        <v>21.89</v>
      </c>
    </row>
    <row r="32" spans="1:12" ht="15">
      <c r="A32" s="23" t="s">
        <v>1061</v>
      </c>
      <c r="B32" s="23" t="str">
        <f>'1NP-FAPPZ'!L26</f>
        <v>LABORATOŘ ROSTLINNÉHO MAT.</v>
      </c>
      <c r="C32" s="23" t="s">
        <v>1058</v>
      </c>
      <c r="D32" s="23">
        <f>GETPIVOTDATA("plocha [m2]",'1NP-FAPPZ'!$L$10,"název místnosti","LABORATOŘ ROSTLINNÉHO MAT.")</f>
        <v>45.69</v>
      </c>
      <c r="E32" s="23"/>
      <c r="F32" s="199">
        <f t="shared" si="1"/>
        <v>45.69</v>
      </c>
      <c r="G32" s="200"/>
      <c r="H32" s="23">
        <f t="shared" si="0"/>
        <v>0</v>
      </c>
      <c r="K32" s="14" t="s">
        <v>120</v>
      </c>
      <c r="L32" s="15">
        <v>51.62</v>
      </c>
    </row>
    <row r="33" spans="1:12" ht="15">
      <c r="A33" s="23" t="s">
        <v>1061</v>
      </c>
      <c r="B33" s="23" t="str">
        <f>'1NP-FAPPZ'!L27</f>
        <v>LABORATOŘ ROSTLINNÝCH EXPLANÁTŮ</v>
      </c>
      <c r="C33" s="23" t="s">
        <v>1058</v>
      </c>
      <c r="D33" s="23">
        <f>GETPIVOTDATA("plocha [m2]",'1NP-FAPPZ'!$L$10,"název místnosti","LABORATOŘ ROSTLINNÝCH EXPLANÁTŮ")</f>
        <v>18.66</v>
      </c>
      <c r="E33" s="23"/>
      <c r="F33" s="199">
        <f t="shared" si="1"/>
        <v>18.66</v>
      </c>
      <c r="G33" s="200"/>
      <c r="H33" s="23">
        <f t="shared" si="0"/>
        <v>0</v>
      </c>
      <c r="K33" s="14" t="s">
        <v>46</v>
      </c>
      <c r="L33" s="15">
        <v>22.39</v>
      </c>
    </row>
    <row r="34" spans="1:12" ht="15">
      <c r="A34" s="23" t="s">
        <v>1061</v>
      </c>
      <c r="B34" s="23" t="str">
        <f>'1NP-FAPPZ'!L28</f>
        <v>LABORATOŘ SEMENÁŘSKÁ</v>
      </c>
      <c r="C34" s="23" t="s">
        <v>1058</v>
      </c>
      <c r="D34" s="23">
        <f>GETPIVOTDATA("plocha [m2]",'1NP-FAPPZ'!$L$10,"název místnosti","LABORATOŘ SEMENÁŘSKÁ")</f>
        <v>27.07</v>
      </c>
      <c r="E34" s="23"/>
      <c r="F34" s="199">
        <f t="shared" si="1"/>
        <v>27.07</v>
      </c>
      <c r="G34" s="200"/>
      <c r="H34" s="23">
        <f t="shared" si="0"/>
        <v>0</v>
      </c>
      <c r="K34" s="14" t="s">
        <v>177</v>
      </c>
      <c r="L34" s="15">
        <v>0</v>
      </c>
    </row>
    <row r="35" spans="1:12" ht="15">
      <c r="A35" s="23" t="s">
        <v>1061</v>
      </c>
      <c r="B35" s="23" t="str">
        <f>'1NP-FAPPZ'!L29</f>
        <v>LABORATOŘ VÝUKOVÁ</v>
      </c>
      <c r="C35" s="23" t="s">
        <v>1058</v>
      </c>
      <c r="D35" s="23">
        <f>GETPIVOTDATA("plocha [m2]",'1NP-FAPPZ'!$L$10,"název místnosti","LABORATOŘ VÝUKOVÁ")</f>
        <v>16.89</v>
      </c>
      <c r="E35" s="23"/>
      <c r="F35" s="199">
        <f t="shared" si="1"/>
        <v>16.89</v>
      </c>
      <c r="G35" s="200"/>
      <c r="H35" s="23">
        <f t="shared" si="0"/>
        <v>0</v>
      </c>
      <c r="K35" s="14" t="s">
        <v>50</v>
      </c>
      <c r="L35" s="15">
        <v>4.27</v>
      </c>
    </row>
    <row r="36" spans="1:12" ht="15">
      <c r="A36" s="23" t="s">
        <v>1061</v>
      </c>
      <c r="B36" s="23" t="str">
        <f>'1NP-FAPPZ'!L30</f>
        <v>MÍSTNOST PRO CHLADÍCÍ BOXY</v>
      </c>
      <c r="C36" s="23" t="s">
        <v>1058</v>
      </c>
      <c r="D36" s="23">
        <f>GETPIVOTDATA("plocha [m2]",'1NP-FAPPZ'!$L$10,"název místnosti","MÍSTNOST PRO CHLADÍCÍ BOXY")</f>
        <v>51.62</v>
      </c>
      <c r="E36" s="23"/>
      <c r="F36" s="199">
        <f t="shared" si="1"/>
        <v>51.62</v>
      </c>
      <c r="G36" s="200"/>
      <c r="H36" s="23">
        <f t="shared" si="0"/>
        <v>0</v>
      </c>
      <c r="K36" s="14" t="s">
        <v>245</v>
      </c>
      <c r="L36" s="15">
        <v>645.99</v>
      </c>
    </row>
    <row r="37" spans="1:12" ht="15">
      <c r="A37" s="23" t="s">
        <v>1061</v>
      </c>
      <c r="B37" s="23" t="str">
        <f>'1NP-FAPPZ'!L31</f>
        <v>PŘÍPRAVNA</v>
      </c>
      <c r="C37" s="23" t="s">
        <v>1058</v>
      </c>
      <c r="D37" s="23">
        <f>GETPIVOTDATA("plocha [m2]",'1NP-FAPPZ'!$L$10,"název místnosti","PŘÍPRAVNA")</f>
        <v>74.11</v>
      </c>
      <c r="E37" s="23"/>
      <c r="F37" s="199">
        <f t="shared" si="1"/>
        <v>74.11</v>
      </c>
      <c r="G37" s="200"/>
      <c r="H37" s="23">
        <f t="shared" si="0"/>
        <v>0</v>
      </c>
      <c r="K37" s="14" t="s">
        <v>246</v>
      </c>
      <c r="L37" s="15">
        <v>142.45</v>
      </c>
    </row>
    <row r="38" spans="1:12" ht="15">
      <c r="A38" s="23" t="s">
        <v>1061</v>
      </c>
      <c r="B38" s="23" t="str">
        <f>'1NP-FAPPZ'!L32</f>
        <v>ROZVODNA</v>
      </c>
      <c r="C38" s="23" t="s">
        <v>1058</v>
      </c>
      <c r="D38" s="23">
        <f>GETPIVOTDATA("plocha [m2]",'1NP-FAPPZ'!$L$10,"název místnosti","ROZVODNA")</f>
        <v>6.96</v>
      </c>
      <c r="E38" s="23"/>
      <c r="F38" s="199">
        <f t="shared" si="1"/>
        <v>6.96</v>
      </c>
      <c r="G38" s="200"/>
      <c r="H38" s="23">
        <f t="shared" si="0"/>
        <v>0</v>
      </c>
      <c r="K38" s="14" t="s">
        <v>109</v>
      </c>
      <c r="L38" s="15">
        <v>91.85</v>
      </c>
    </row>
    <row r="39" spans="1:12" ht="15">
      <c r="A39" s="23" t="s">
        <v>1061</v>
      </c>
      <c r="B39" s="23" t="str">
        <f>'1NP-FAPPZ'!L33</f>
        <v>SCHODIŠTĚ</v>
      </c>
      <c r="C39" s="23" t="s">
        <v>1058</v>
      </c>
      <c r="D39" s="23">
        <f>GETPIVOTDATA("plocha [m2]",'1NP-FAPPZ'!$L$10,"název místnosti","SCHODIŠTĚ")</f>
        <v>61.769999999999996</v>
      </c>
      <c r="E39" s="23"/>
      <c r="F39" s="199">
        <f t="shared" si="1"/>
        <v>61.769999999999996</v>
      </c>
      <c r="G39" s="200"/>
      <c r="H39" s="23">
        <f t="shared" si="0"/>
        <v>0</v>
      </c>
      <c r="K39" s="14" t="s">
        <v>122</v>
      </c>
      <c r="L39" s="15">
        <v>27.46</v>
      </c>
    </row>
    <row r="40" spans="1:12" ht="15">
      <c r="A40" s="23" t="s">
        <v>1061</v>
      </c>
      <c r="B40" s="23" t="str">
        <f>'1NP-FAPPZ'!L34</f>
        <v>SKLAD</v>
      </c>
      <c r="C40" s="23" t="s">
        <v>1058</v>
      </c>
      <c r="D40" s="23">
        <f>GETPIVOTDATA("plocha [m2]",'1NP-FAPPZ'!$L$10,"název místnosti","SKLAD")</f>
        <v>11.440000000000001</v>
      </c>
      <c r="E40" s="23"/>
      <c r="F40" s="199">
        <f t="shared" si="1"/>
        <v>11.440000000000001</v>
      </c>
      <c r="G40" s="200"/>
      <c r="H40" s="23">
        <f t="shared" si="0"/>
        <v>0</v>
      </c>
      <c r="K40" s="14" t="s">
        <v>44</v>
      </c>
      <c r="L40" s="15">
        <v>6.91</v>
      </c>
    </row>
    <row r="41" spans="1:12" ht="15">
      <c r="A41" s="23" t="s">
        <v>1061</v>
      </c>
      <c r="B41" s="23" t="str">
        <f>'1NP-FAPPZ'!L35</f>
        <v>SPRCHA MUŽI</v>
      </c>
      <c r="C41" s="23" t="s">
        <v>1058</v>
      </c>
      <c r="D41" s="23">
        <f>GETPIVOTDATA("plocha [m2]",'1NP-FAPPZ'!$L$10,"název místnosti","SPRCHA MUŽI")</f>
        <v>2.09</v>
      </c>
      <c r="E41" s="23"/>
      <c r="F41" s="199">
        <f t="shared" si="1"/>
        <v>2.09</v>
      </c>
      <c r="G41" s="200"/>
      <c r="H41" s="23">
        <f t="shared" si="0"/>
        <v>0</v>
      </c>
      <c r="K41" s="14" t="s">
        <v>43</v>
      </c>
      <c r="L41" s="15">
        <v>8.64</v>
      </c>
    </row>
    <row r="42" spans="1:12" ht="15">
      <c r="A42" s="23" t="s">
        <v>1061</v>
      </c>
      <c r="B42" s="23" t="str">
        <f>'1NP-FAPPZ'!L36</f>
        <v>SPRCHA ŽENY</v>
      </c>
      <c r="C42" s="23" t="s">
        <v>1058</v>
      </c>
      <c r="D42" s="23">
        <f>GETPIVOTDATA("plocha [m2]",'1NP-FAPPZ'!$L$10,"název místnosti","SPRCHA ŽENY")</f>
        <v>2.09</v>
      </c>
      <c r="E42" s="23"/>
      <c r="F42" s="199">
        <f t="shared" si="1"/>
        <v>2.09</v>
      </c>
      <c r="G42" s="200"/>
      <c r="H42" s="23">
        <f t="shared" si="0"/>
        <v>0</v>
      </c>
      <c r="K42" s="14" t="s">
        <v>45</v>
      </c>
      <c r="L42" s="15">
        <v>6.46</v>
      </c>
    </row>
    <row r="43" spans="1:12" ht="15">
      <c r="A43" s="23" t="s">
        <v>1061</v>
      </c>
      <c r="B43" s="23" t="str">
        <f>'1NP-FAPPZ'!L37</f>
        <v>UČEBNA</v>
      </c>
      <c r="C43" s="23" t="s">
        <v>1058</v>
      </c>
      <c r="D43" s="23">
        <f>GETPIVOTDATA("plocha [m2]",'1NP-FAPPZ'!$L$10,"název místnosti","UČEBNA")</f>
        <v>126.06</v>
      </c>
      <c r="E43" s="23"/>
      <c r="F43" s="199">
        <f t="shared" si="1"/>
        <v>126.06</v>
      </c>
      <c r="G43" s="200"/>
      <c r="H43" s="23">
        <f t="shared" si="0"/>
        <v>0</v>
      </c>
      <c r="K43" s="14" t="s">
        <v>247</v>
      </c>
      <c r="L43" s="15">
        <v>74.93</v>
      </c>
    </row>
    <row r="44" spans="1:12" ht="15">
      <c r="A44" s="23" t="s">
        <v>1061</v>
      </c>
      <c r="B44" s="23" t="str">
        <f>'1NP-FAPPZ'!L38</f>
        <v>ÚKLIDOVÁ MÍSTNOST</v>
      </c>
      <c r="C44" s="23" t="s">
        <v>1058</v>
      </c>
      <c r="D44" s="23">
        <f>GETPIVOTDATA("plocha [m2]",'1NP-FAPPZ'!$L$10,"název místnosti","ÚKLIDOVÁ MÍSTNOST")</f>
        <v>1.5</v>
      </c>
      <c r="E44" s="23"/>
      <c r="F44" s="199">
        <f t="shared" si="1"/>
        <v>1.5</v>
      </c>
      <c r="G44" s="200"/>
      <c r="H44" s="23">
        <f t="shared" si="0"/>
        <v>0</v>
      </c>
      <c r="K44" s="14" t="s">
        <v>36</v>
      </c>
      <c r="L44" s="15">
        <v>248.25</v>
      </c>
    </row>
    <row r="45" spans="1:12" ht="15">
      <c r="A45" s="23" t="s">
        <v>1061</v>
      </c>
      <c r="B45" s="23" t="str">
        <f>'1NP-FAPPZ'!L39</f>
        <v>WC INVALIDÉ</v>
      </c>
      <c r="C45" s="23" t="s">
        <v>1058</v>
      </c>
      <c r="D45" s="23">
        <f>GETPIVOTDATA("plocha [m2]",'1NP-FAPPZ'!$L$10,"název místnosti","WC INVALIDÉ")</f>
        <v>8.86</v>
      </c>
      <c r="E45" s="23"/>
      <c r="F45" s="199">
        <f t="shared" si="1"/>
        <v>8.86</v>
      </c>
      <c r="G45" s="200"/>
      <c r="H45" s="23">
        <f t="shared" si="0"/>
        <v>0</v>
      </c>
      <c r="K45" s="14" t="s">
        <v>35</v>
      </c>
      <c r="L45" s="15">
        <v>266.32</v>
      </c>
    </row>
    <row r="46" spans="1:12" ht="15">
      <c r="A46" s="23" t="s">
        <v>1061</v>
      </c>
      <c r="B46" s="23" t="str">
        <f>'1NP-FAPPZ'!L40</f>
        <v>WC MUŽI</v>
      </c>
      <c r="C46" s="23" t="s">
        <v>1058</v>
      </c>
      <c r="D46" s="23">
        <f>GETPIVOTDATA("plocha [m2]",'1NP-FAPPZ'!$L$10,"název místnosti","WC MUŽI")</f>
        <v>24.490000000000002</v>
      </c>
      <c r="E46" s="23"/>
      <c r="F46" s="199">
        <f t="shared" si="1"/>
        <v>24.490000000000002</v>
      </c>
      <c r="G46" s="200"/>
      <c r="H46" s="23">
        <f t="shared" si="0"/>
        <v>0</v>
      </c>
      <c r="K46" s="14" t="s">
        <v>101</v>
      </c>
      <c r="L46" s="15">
        <v>6.5200000000000005</v>
      </c>
    </row>
    <row r="47" spans="1:12" ht="15">
      <c r="A47" s="23" t="s">
        <v>1061</v>
      </c>
      <c r="B47" s="23" t="str">
        <f>'1NP-FAPPZ'!L41</f>
        <v>WC MUŽI PŘEDSÍŇ</v>
      </c>
      <c r="C47" s="23" t="s">
        <v>1058</v>
      </c>
      <c r="D47" s="23">
        <f>GETPIVOTDATA("plocha [m2]",'1NP-FAPPZ'!$L$10,"název místnosti","WC MUŽI PŘEDSÍŇ")</f>
        <v>8.15</v>
      </c>
      <c r="E47" s="23"/>
      <c r="F47" s="199">
        <f t="shared" si="1"/>
        <v>8.15</v>
      </c>
      <c r="G47" s="200"/>
      <c r="H47" s="23">
        <f t="shared" si="0"/>
        <v>0</v>
      </c>
      <c r="K47" s="14" t="s">
        <v>95</v>
      </c>
      <c r="L47" s="15">
        <v>6.550000000000001</v>
      </c>
    </row>
    <row r="48" spans="1:12" ht="15">
      <c r="A48" s="23" t="s">
        <v>1061</v>
      </c>
      <c r="B48" s="23" t="str">
        <f>'1NP-FAPPZ'!L42</f>
        <v>WC ŽENY</v>
      </c>
      <c r="C48" s="23" t="s">
        <v>1058</v>
      </c>
      <c r="D48" s="23">
        <f>GETPIVOTDATA("plocha [m2]",'1NP-FAPPZ'!$L$10,"název místnosti","WC ŽENY")</f>
        <v>19.650000000000002</v>
      </c>
      <c r="E48" s="23"/>
      <c r="F48" s="199">
        <f t="shared" si="1"/>
        <v>19.650000000000002</v>
      </c>
      <c r="G48" s="200"/>
      <c r="H48" s="23">
        <f t="shared" si="0"/>
        <v>0</v>
      </c>
      <c r="K48" s="14" t="s">
        <v>180</v>
      </c>
      <c r="L48" s="15">
        <v>75.02</v>
      </c>
    </row>
    <row r="49" spans="1:12" ht="15">
      <c r="A49" s="23" t="s">
        <v>1061</v>
      </c>
      <c r="B49" s="23" t="str">
        <f>'1NP-FAPPZ'!L43</f>
        <v>WC ŽENY PŘEDSÍŇ</v>
      </c>
      <c r="C49" s="23" t="s">
        <v>1058</v>
      </c>
      <c r="D49" s="23">
        <f>GETPIVOTDATA("plocha [m2]",'1NP-FAPPZ'!$L$10,"název místnosti","WC ŽENY PŘEDSÍŇ")</f>
        <v>9.41</v>
      </c>
      <c r="E49" s="23"/>
      <c r="F49" s="199">
        <f t="shared" si="1"/>
        <v>9.41</v>
      </c>
      <c r="G49" s="200"/>
      <c r="H49" s="23">
        <f t="shared" si="0"/>
        <v>0</v>
      </c>
      <c r="K49" s="14" t="s">
        <v>175</v>
      </c>
      <c r="L49" s="15">
        <v>6.67</v>
      </c>
    </row>
    <row r="50" spans="1:12" ht="15">
      <c r="A50" s="23" t="s">
        <v>1062</v>
      </c>
      <c r="B50" s="23" t="str">
        <f>'5NP-FAPPZ'!L14</f>
        <v>ČAJOVÁ KUCHYŇKA</v>
      </c>
      <c r="C50" s="23" t="s">
        <v>1058</v>
      </c>
      <c r="D50" s="23">
        <f>GETPIVOTDATA("plocha [m2]",'5NP-FAPPZ'!$L$13,"název místnosti","ČAJOVÁ KUCHYŇKA")</f>
        <v>17.22</v>
      </c>
      <c r="E50" s="23"/>
      <c r="F50" s="199">
        <f t="shared" si="1"/>
        <v>17.22</v>
      </c>
      <c r="G50" s="200"/>
      <c r="H50" s="23">
        <f t="shared" si="0"/>
        <v>0</v>
      </c>
      <c r="K50" s="14" t="s">
        <v>40</v>
      </c>
      <c r="L50" s="15">
        <v>21.7</v>
      </c>
    </row>
    <row r="51" spans="1:12" ht="15">
      <c r="A51" s="23" t="s">
        <v>1062</v>
      </c>
      <c r="B51" s="23" t="str">
        <f>'5NP-FAPPZ'!L15</f>
        <v>HALA</v>
      </c>
      <c r="C51" s="23" t="s">
        <v>1058</v>
      </c>
      <c r="D51" s="23">
        <f>GETPIVOTDATA("plocha [m2]",'5NP-FAPPZ'!$L$13,"název místnosti","HALA")</f>
        <v>116.67</v>
      </c>
      <c r="E51" s="23"/>
      <c r="F51" s="199">
        <f t="shared" si="1"/>
        <v>116.67</v>
      </c>
      <c r="G51" s="200"/>
      <c r="H51" s="23">
        <f t="shared" si="0"/>
        <v>0</v>
      </c>
      <c r="K51" s="14" t="s">
        <v>108</v>
      </c>
      <c r="L51" s="15">
        <v>126.06</v>
      </c>
    </row>
    <row r="52" spans="1:12" ht="15">
      <c r="A52" s="23" t="s">
        <v>1062</v>
      </c>
      <c r="B52" s="23" t="str">
        <f>'5NP-FAPPZ'!L16</f>
        <v>CHODBA</v>
      </c>
      <c r="C52" s="23" t="s">
        <v>1058</v>
      </c>
      <c r="D52" s="23">
        <f>GETPIVOTDATA("plocha [m2]",'5NP-FAPPZ'!$L$13,"název místnosti","CHODBA")</f>
        <v>181.91</v>
      </c>
      <c r="E52" s="23"/>
      <c r="F52" s="199">
        <f t="shared" si="1"/>
        <v>181.91</v>
      </c>
      <c r="G52" s="200"/>
      <c r="H52" s="23">
        <f t="shared" si="0"/>
        <v>0</v>
      </c>
      <c r="K52" s="14" t="s">
        <v>102</v>
      </c>
      <c r="L52" s="15">
        <v>5.5</v>
      </c>
    </row>
    <row r="53" spans="1:12" ht="15">
      <c r="A53" s="23" t="s">
        <v>1062</v>
      </c>
      <c r="B53" s="23" t="str">
        <f>'5NP-FAPPZ'!L17</f>
        <v>KNIHOVNA</v>
      </c>
      <c r="C53" s="23" t="s">
        <v>1058</v>
      </c>
      <c r="D53" s="23">
        <f>GETPIVOTDATA("plocha [m2]",'5NP-FAPPZ'!$L$13,"název místnosti","KNIHOVNA")</f>
        <v>36.94</v>
      </c>
      <c r="E53" s="23"/>
      <c r="F53" s="199">
        <f t="shared" si="1"/>
        <v>36.94</v>
      </c>
      <c r="G53" s="200"/>
      <c r="H53" s="23">
        <f t="shared" si="0"/>
        <v>0</v>
      </c>
      <c r="K53" s="14" t="s">
        <v>39</v>
      </c>
      <c r="L53" s="15">
        <v>19.98</v>
      </c>
    </row>
    <row r="54" spans="1:12" ht="15">
      <c r="A54" s="23" t="s">
        <v>1062</v>
      </c>
      <c r="B54" s="23" t="str">
        <f>'5NP-FAPPZ'!L18</f>
        <v>LABORATOŘ</v>
      </c>
      <c r="C54" s="23" t="s">
        <v>1058</v>
      </c>
      <c r="D54" s="23">
        <f>GETPIVOTDATA("plocha [m2]",'5NP-FAPPZ'!$L$13,"název místnosti","LABORATOŘ")</f>
        <v>67.34</v>
      </c>
      <c r="E54" s="23"/>
      <c r="F54" s="199">
        <f t="shared" si="1"/>
        <v>67.34</v>
      </c>
      <c r="G54" s="200"/>
      <c r="H54" s="23">
        <f t="shared" si="0"/>
        <v>0</v>
      </c>
      <c r="K54" s="14" t="s">
        <v>97</v>
      </c>
      <c r="L54" s="15">
        <v>26.61</v>
      </c>
    </row>
    <row r="55" spans="1:12" ht="15">
      <c r="A55" s="23" t="s">
        <v>1062</v>
      </c>
      <c r="B55" s="23" t="str">
        <f>'5NP-FAPPZ'!L19</f>
        <v>LABORATOŘ ANALYTICKÁ</v>
      </c>
      <c r="C55" s="23" t="s">
        <v>1058</v>
      </c>
      <c r="D55" s="23">
        <f>GETPIVOTDATA("plocha [m2]",'5NP-FAPPZ'!$L$13,"název místnosti","LABORATOŘ ANALYTICKÁ")</f>
        <v>40.25</v>
      </c>
      <c r="E55" s="23"/>
      <c r="F55" s="199">
        <f t="shared" si="1"/>
        <v>40.25</v>
      </c>
      <c r="G55" s="200"/>
      <c r="H55" s="23">
        <f t="shared" si="0"/>
        <v>0</v>
      </c>
      <c r="K55" s="14" t="s">
        <v>100</v>
      </c>
      <c r="L55" s="15">
        <v>50.57</v>
      </c>
    </row>
    <row r="56" spans="1:12" ht="15">
      <c r="A56" s="23" t="s">
        <v>1062</v>
      </c>
      <c r="B56" s="23" t="str">
        <f>'5NP-FAPPZ'!L20</f>
        <v>LABORTOŘ MIKROBIOLOGICKÁ</v>
      </c>
      <c r="C56" s="23" t="s">
        <v>1058</v>
      </c>
      <c r="D56" s="23">
        <f>GETPIVOTDATA("plocha [m2]",'5NP-FAPPZ'!$L$13,"název místnosti","LABORTOŘ MIKROBIOLOGICKÁ")</f>
        <v>40.96</v>
      </c>
      <c r="E56" s="23"/>
      <c r="F56" s="199">
        <f t="shared" si="1"/>
        <v>40.96</v>
      </c>
      <c r="G56" s="200"/>
      <c r="H56" s="23">
        <f t="shared" si="0"/>
        <v>0</v>
      </c>
      <c r="K56" s="14" t="s">
        <v>103</v>
      </c>
      <c r="L56" s="15">
        <v>23.65</v>
      </c>
    </row>
    <row r="57" spans="1:12" ht="15">
      <c r="A57" s="23" t="s">
        <v>1062</v>
      </c>
      <c r="B57" s="23" t="str">
        <f>'5NP-FAPPZ'!L21</f>
        <v>MILKOSCAN</v>
      </c>
      <c r="C57" s="23" t="s">
        <v>1058</v>
      </c>
      <c r="D57" s="23">
        <f>GETPIVOTDATA("plocha [m2]",'5NP-FAPPZ'!$L$13,"název místnosti","MILKOSCAN")</f>
        <v>21.89</v>
      </c>
      <c r="E57" s="23"/>
      <c r="F57" s="199">
        <f t="shared" si="1"/>
        <v>21.89</v>
      </c>
      <c r="G57" s="200"/>
      <c r="H57" s="23">
        <f t="shared" si="0"/>
        <v>0</v>
      </c>
      <c r="K57" s="14" t="s">
        <v>94</v>
      </c>
      <c r="L57" s="15">
        <v>44.41</v>
      </c>
    </row>
    <row r="58" spans="1:12" ht="15">
      <c r="A58" s="23" t="s">
        <v>1062</v>
      </c>
      <c r="B58" s="23" t="str">
        <f>'5NP-FAPPZ'!L22</f>
        <v>NEOBSAZENO</v>
      </c>
      <c r="C58" s="23" t="s">
        <v>1058</v>
      </c>
      <c r="D58" s="23">
        <f>GETPIVOTDATA("plocha [m2]",'5NP-FAPPZ'!$L$13,"název místnosti","NEOBSAZENO")</f>
        <v>0</v>
      </c>
      <c r="E58" s="23"/>
      <c r="F58" s="199">
        <f t="shared" si="1"/>
        <v>0</v>
      </c>
      <c r="G58" s="200"/>
      <c r="H58" s="23">
        <f t="shared" si="0"/>
        <v>0</v>
      </c>
      <c r="K58" s="14" t="s">
        <v>98</v>
      </c>
      <c r="L58" s="15">
        <v>24.91</v>
      </c>
    </row>
    <row r="59" spans="1:12" ht="15">
      <c r="A59" s="23" t="s">
        <v>1062</v>
      </c>
      <c r="B59" s="23" t="str">
        <f>'5NP-FAPPZ'!L23</f>
        <v>PRACOVNA</v>
      </c>
      <c r="C59" s="23" t="s">
        <v>1058</v>
      </c>
      <c r="D59" s="23">
        <f>GETPIVOTDATA("plocha [m2]",'5NP-FAPPZ'!$L$13,"název místnosti","PRACOVNA")</f>
        <v>365.39</v>
      </c>
      <c r="E59" s="23"/>
      <c r="F59" s="199">
        <f t="shared" si="1"/>
        <v>365.39</v>
      </c>
      <c r="G59" s="200"/>
      <c r="H59" s="23">
        <f t="shared" si="0"/>
        <v>0</v>
      </c>
      <c r="K59" s="14" t="s">
        <v>248</v>
      </c>
      <c r="L59" s="15">
        <v>192.6</v>
      </c>
    </row>
    <row r="60" spans="1:12" ht="15">
      <c r="A60" s="23" t="s">
        <v>1062</v>
      </c>
      <c r="B60" s="23" t="str">
        <f>'5NP-FAPPZ'!L24</f>
        <v>PRACOVNA VEDENÍ</v>
      </c>
      <c r="C60" s="23" t="s">
        <v>1058</v>
      </c>
      <c r="D60" s="23">
        <f>GETPIVOTDATA("plocha [m2]",'5NP-FAPPZ'!$L$13,"název místnosti","PRACOVNA VEDENÍ")</f>
        <v>71.57</v>
      </c>
      <c r="E60" s="23"/>
      <c r="F60" s="199">
        <f t="shared" si="1"/>
        <v>71.57</v>
      </c>
      <c r="G60" s="200"/>
      <c r="H60" s="23">
        <f t="shared" si="0"/>
        <v>0</v>
      </c>
      <c r="K60" s="14" t="s">
        <v>47</v>
      </c>
      <c r="L60" s="15">
        <v>15.12</v>
      </c>
    </row>
    <row r="61" spans="1:12" ht="15">
      <c r="A61" s="23" t="s">
        <v>1062</v>
      </c>
      <c r="B61" s="23" t="str">
        <f>'5NP-FAPPZ'!L25</f>
        <v>ROZVODNA</v>
      </c>
      <c r="C61" s="23" t="s">
        <v>1058</v>
      </c>
      <c r="D61" s="23">
        <f>GETPIVOTDATA("plocha [m2]",'5NP-FAPPZ'!$L$13,"název místnosti","ROZVODNA")</f>
        <v>13.5</v>
      </c>
      <c r="E61" s="23"/>
      <c r="F61" s="199">
        <f t="shared" si="1"/>
        <v>13.5</v>
      </c>
      <c r="G61" s="200"/>
      <c r="H61" s="23">
        <f t="shared" si="0"/>
        <v>0</v>
      </c>
      <c r="K61" s="14" t="s">
        <v>48</v>
      </c>
      <c r="L61" s="15">
        <v>15.23</v>
      </c>
    </row>
    <row r="62" spans="1:12" ht="15">
      <c r="A62" s="23" t="s">
        <v>1062</v>
      </c>
      <c r="B62" s="23" t="str">
        <f>'5NP-FAPPZ'!L26</f>
        <v>SEKRETARIÁT</v>
      </c>
      <c r="C62" s="23" t="s">
        <v>1058</v>
      </c>
      <c r="D62" s="23">
        <f>GETPIVOTDATA("plocha [m2]",'5NP-FAPPZ'!$L$13,"název místnosti","SEKRETARIÁT")</f>
        <v>37.39</v>
      </c>
      <c r="E62" s="23"/>
      <c r="F62" s="199">
        <f t="shared" si="1"/>
        <v>37.39</v>
      </c>
      <c r="G62" s="200"/>
      <c r="H62" s="23">
        <f t="shared" si="0"/>
        <v>0</v>
      </c>
      <c r="K62" s="14" t="s">
        <v>507</v>
      </c>
      <c r="L62" s="15">
        <v>6193.229999999999</v>
      </c>
    </row>
    <row r="63" spans="1:8" ht="15">
      <c r="A63" s="23" t="s">
        <v>1062</v>
      </c>
      <c r="B63" s="23" t="str">
        <f>'5NP-FAPPZ'!L27</f>
        <v>SCHODIŠTĚ</v>
      </c>
      <c r="C63" s="23" t="s">
        <v>1058</v>
      </c>
      <c r="D63" s="23">
        <f>GETPIVOTDATA("plocha [m2]",'5NP-FAPPZ'!$L$13,"název místnosti","SCHODIŠTĚ")</f>
        <v>61.58</v>
      </c>
      <c r="E63" s="23"/>
      <c r="F63" s="199">
        <f t="shared" si="1"/>
        <v>61.58</v>
      </c>
      <c r="G63" s="200"/>
      <c r="H63" s="23">
        <f t="shared" si="0"/>
        <v>0</v>
      </c>
    </row>
    <row r="64" spans="1:8" ht="15">
      <c r="A64" s="23" t="s">
        <v>1062</v>
      </c>
      <c r="B64" s="23" t="str">
        <f>'5NP-FAPPZ'!L28</f>
        <v>SPRCHA MUŽI</v>
      </c>
      <c r="C64" s="23" t="s">
        <v>1058</v>
      </c>
      <c r="D64" s="23">
        <f>GETPIVOTDATA("plocha [m2]",'5NP-FAPPZ'!$L$13,"název místnosti","SPRCHA MUŽI")</f>
        <v>2.23</v>
      </c>
      <c r="E64" s="23"/>
      <c r="F64" s="199">
        <f t="shared" si="1"/>
        <v>2.23</v>
      </c>
      <c r="G64" s="200"/>
      <c r="H64" s="23">
        <f t="shared" si="0"/>
        <v>0</v>
      </c>
    </row>
    <row r="65" spans="1:8" ht="15">
      <c r="A65" s="23" t="s">
        <v>1062</v>
      </c>
      <c r="B65" s="23" t="str">
        <f>'5NP-FAPPZ'!L29</f>
        <v>SPRCHA ŽENY</v>
      </c>
      <c r="C65" s="23" t="s">
        <v>1058</v>
      </c>
      <c r="D65" s="23">
        <f>GETPIVOTDATA("plocha [m2]",'5NP-FAPPZ'!$L$13,"název místnosti","SPRCHA ŽENY")</f>
        <v>2.23</v>
      </c>
      <c r="E65" s="23"/>
      <c r="F65" s="199">
        <f t="shared" si="1"/>
        <v>2.23</v>
      </c>
      <c r="G65" s="200"/>
      <c r="H65" s="23">
        <f t="shared" si="0"/>
        <v>0</v>
      </c>
    </row>
    <row r="66" spans="1:8" ht="15">
      <c r="A66" s="23" t="s">
        <v>1062</v>
      </c>
      <c r="B66" s="23" t="str">
        <f>'5NP-FAPPZ'!L30</f>
        <v>STUDOVNA</v>
      </c>
      <c r="C66" s="23" t="s">
        <v>1058</v>
      </c>
      <c r="D66" s="23">
        <f>GETPIVOTDATA("plocha [m2]",'5NP-FAPPZ'!$L$13,"název místnosti","STUDOVNA")</f>
        <v>75.02</v>
      </c>
      <c r="E66" s="23"/>
      <c r="F66" s="199">
        <f t="shared" si="1"/>
        <v>75.02</v>
      </c>
      <c r="G66" s="200"/>
      <c r="H66" s="23">
        <f t="shared" si="0"/>
        <v>0</v>
      </c>
    </row>
    <row r="67" spans="1:8" ht="15">
      <c r="A67" s="23" t="s">
        <v>1062</v>
      </c>
      <c r="B67" s="23" t="str">
        <f>'5NP-FAPPZ'!L31</f>
        <v>ŠATNA</v>
      </c>
      <c r="C67" s="23" t="s">
        <v>1058</v>
      </c>
      <c r="D67" s="23">
        <f>GETPIVOTDATA("plocha [m2]",'5NP-FAPPZ'!$L$13,"název místnosti","ŠATNA")</f>
        <v>6.67</v>
      </c>
      <c r="E67" s="23"/>
      <c r="F67" s="199">
        <f t="shared" si="1"/>
        <v>6.67</v>
      </c>
      <c r="G67" s="200"/>
      <c r="H67" s="23">
        <f aca="true" t="shared" si="2" ref="H67:H96">G67*F67</f>
        <v>0</v>
      </c>
    </row>
    <row r="68" spans="1:8" ht="15">
      <c r="A68" s="23" t="s">
        <v>1062</v>
      </c>
      <c r="B68" s="23" t="str">
        <f>'5NP-FAPPZ'!L32</f>
        <v>ÚKLIDOVÁ MÍSTNOST</v>
      </c>
      <c r="C68" s="23" t="s">
        <v>1058</v>
      </c>
      <c r="D68" s="23">
        <f>GETPIVOTDATA("plocha [m2]",'5NP-FAPPZ'!$L$13,"název místnosti","ÚKLIDOVÁ MÍSTNOST")</f>
        <v>2</v>
      </c>
      <c r="E68" s="23"/>
      <c r="F68" s="199">
        <f aca="true" t="shared" si="3" ref="F68:F96">D68</f>
        <v>2</v>
      </c>
      <c r="G68" s="200"/>
      <c r="H68" s="23">
        <f t="shared" si="2"/>
        <v>0</v>
      </c>
    </row>
    <row r="69" spans="1:8" ht="15">
      <c r="A69" s="23" t="s">
        <v>1062</v>
      </c>
      <c r="B69" s="23" t="str">
        <f>'5NP-FAPPZ'!L33</f>
        <v>WC INVALIDÉ</v>
      </c>
      <c r="C69" s="23" t="s">
        <v>1058</v>
      </c>
      <c r="D69" s="23">
        <f>GETPIVOTDATA("plocha [m2]",'5NP-FAPPZ'!$L$13,"název místnosti","WC INVALIDÉ")</f>
        <v>8.89</v>
      </c>
      <c r="E69" s="23"/>
      <c r="F69" s="199">
        <f t="shared" si="3"/>
        <v>8.89</v>
      </c>
      <c r="G69" s="200"/>
      <c r="H69" s="23">
        <f t="shared" si="2"/>
        <v>0</v>
      </c>
    </row>
    <row r="70" spans="1:8" ht="15">
      <c r="A70" s="23" t="s">
        <v>1062</v>
      </c>
      <c r="B70" s="23" t="str">
        <f>'5NP-FAPPZ'!L34</f>
        <v>WC MUŽI</v>
      </c>
      <c r="C70" s="23" t="s">
        <v>1058</v>
      </c>
      <c r="D70" s="23">
        <f>GETPIVOTDATA("plocha [m2]",'5NP-FAPPZ'!$L$13,"název místnosti","WC MUŽI")</f>
        <v>13.04</v>
      </c>
      <c r="E70" s="23"/>
      <c r="F70" s="199">
        <f t="shared" si="3"/>
        <v>13.04</v>
      </c>
      <c r="G70" s="200"/>
      <c r="H70" s="23">
        <f t="shared" si="2"/>
        <v>0</v>
      </c>
    </row>
    <row r="71" spans="1:8" ht="15">
      <c r="A71" s="23" t="s">
        <v>1062</v>
      </c>
      <c r="B71" s="23" t="str">
        <f>'5NP-FAPPZ'!L35</f>
        <v>WC MUŽI PŘEDSÍŇ</v>
      </c>
      <c r="C71" s="23" t="s">
        <v>1058</v>
      </c>
      <c r="D71" s="23">
        <f>GETPIVOTDATA("plocha [m2]",'5NP-FAPPZ'!$L$13,"název místnosti","WC MUŽI PŘEDSÍŇ")</f>
        <v>7.75</v>
      </c>
      <c r="E71" s="23"/>
      <c r="F71" s="199">
        <f t="shared" si="3"/>
        <v>7.75</v>
      </c>
      <c r="G71" s="200"/>
      <c r="H71" s="23">
        <f t="shared" si="2"/>
        <v>0</v>
      </c>
    </row>
    <row r="72" spans="1:8" ht="15">
      <c r="A72" s="23" t="s">
        <v>1062</v>
      </c>
      <c r="B72" s="23" t="str">
        <f>'5NP-FAPPZ'!L36</f>
        <v>WC ŽENY</v>
      </c>
      <c r="C72" s="23" t="s">
        <v>1058</v>
      </c>
      <c r="D72" s="23">
        <f>GETPIVOTDATA("plocha [m2]",'5NP-FAPPZ'!$L$13,"název místnosti","WC ŽENY")</f>
        <v>12.379999999999999</v>
      </c>
      <c r="E72" s="23"/>
      <c r="F72" s="199">
        <f t="shared" si="3"/>
        <v>12.379999999999999</v>
      </c>
      <c r="G72" s="200"/>
      <c r="H72" s="23">
        <f t="shared" si="2"/>
        <v>0</v>
      </c>
    </row>
    <row r="73" spans="1:8" ht="15">
      <c r="A73" s="23" t="s">
        <v>1062</v>
      </c>
      <c r="B73" s="23" t="str">
        <f>'5NP-FAPPZ'!L37</f>
        <v>WC ŽENY PŘEDSÍŇ</v>
      </c>
      <c r="C73" s="23" t="s">
        <v>1058</v>
      </c>
      <c r="D73" s="23">
        <f>GETPIVOTDATA("plocha [m2]",'5NP-FAPPZ'!$L$13,"název místnosti","WC ŽENY PŘEDSÍŇ")</f>
        <v>7.75</v>
      </c>
      <c r="E73" s="23"/>
      <c r="F73" s="199">
        <f t="shared" si="3"/>
        <v>7.75</v>
      </c>
      <c r="G73" s="200"/>
      <c r="H73" s="23">
        <f t="shared" si="2"/>
        <v>0</v>
      </c>
    </row>
    <row r="74" spans="1:8" ht="15">
      <c r="A74" s="23" t="s">
        <v>1062</v>
      </c>
      <c r="B74" s="23" t="str">
        <f>'5NP-FAPPZ'!L38</f>
        <v>ZASEDACÍ MÍSTNOST</v>
      </c>
      <c r="C74" s="23" t="s">
        <v>1058</v>
      </c>
      <c r="D74" s="23">
        <f>GETPIVOTDATA("plocha [m2]",'5NP-FAPPZ'!$L$13,"název místnosti","ZASEDACÍ MÍSTNOST")</f>
        <v>155.75</v>
      </c>
      <c r="E74" s="23"/>
      <c r="F74" s="199">
        <f t="shared" si="3"/>
        <v>155.75</v>
      </c>
      <c r="G74" s="200"/>
      <c r="H74" s="23">
        <f t="shared" si="2"/>
        <v>0</v>
      </c>
    </row>
    <row r="75" spans="1:8" ht="15">
      <c r="A75" s="23" t="s">
        <v>1063</v>
      </c>
      <c r="B75" s="23" t="str">
        <f>'6NP-FAPPZ'!L13</f>
        <v>ATELIÉR</v>
      </c>
      <c r="C75" s="23" t="s">
        <v>1058</v>
      </c>
      <c r="D75" s="23">
        <f>GETPIVOTDATA("plocha [m2]",'6NP-FAPPZ'!$L$12,"název místnosti","ATELIÉR")</f>
        <v>200.7</v>
      </c>
      <c r="E75" s="23"/>
      <c r="F75" s="199">
        <f t="shared" si="3"/>
        <v>200.7</v>
      </c>
      <c r="G75" s="200"/>
      <c r="H75" s="23">
        <f t="shared" si="2"/>
        <v>0</v>
      </c>
    </row>
    <row r="76" spans="1:8" ht="15">
      <c r="A76" s="23" t="s">
        <v>1063</v>
      </c>
      <c r="B76" s="23" t="str">
        <f>'6NP-FAPPZ'!L14</f>
        <v>ČAJOVÁ KUCHYŇKA</v>
      </c>
      <c r="C76" s="23" t="s">
        <v>1058</v>
      </c>
      <c r="D76" s="23">
        <f>GETPIVOTDATA("plocha [m2]",'6NP-FAPPZ'!$L$12,"název místnosti","ČAJOVÁ KUCHYŇKA")</f>
        <v>12.55</v>
      </c>
      <c r="E76" s="23"/>
      <c r="F76" s="199">
        <f t="shared" si="3"/>
        <v>12.55</v>
      </c>
      <c r="G76" s="200"/>
      <c r="H76" s="23">
        <f t="shared" si="2"/>
        <v>0</v>
      </c>
    </row>
    <row r="77" spans="1:8" ht="15">
      <c r="A77" s="23" t="s">
        <v>1063</v>
      </c>
      <c r="B77" s="23" t="str">
        <f>'6NP-FAPPZ'!L15</f>
        <v>DOKTORANTI</v>
      </c>
      <c r="C77" s="23" t="s">
        <v>1058</v>
      </c>
      <c r="D77" s="23">
        <f>GETPIVOTDATA("plocha [m2]",'6NP-FAPPZ'!$L$12,"název místnosti","DOKTORANTI")</f>
        <v>44.14</v>
      </c>
      <c r="E77" s="23"/>
      <c r="F77" s="199">
        <f t="shared" si="3"/>
        <v>44.14</v>
      </c>
      <c r="G77" s="200"/>
      <c r="H77" s="23">
        <f t="shared" si="2"/>
        <v>0</v>
      </c>
    </row>
    <row r="78" spans="1:8" ht="15">
      <c r="A78" s="23" t="s">
        <v>1063</v>
      </c>
      <c r="B78" s="23" t="str">
        <f>'6NP-FAPPZ'!L16</f>
        <v>HALA</v>
      </c>
      <c r="C78" s="23" t="s">
        <v>1058</v>
      </c>
      <c r="D78" s="23">
        <f>GETPIVOTDATA("plocha [m2]",'6NP-FAPPZ'!$L$12,"název místnosti","HALA")</f>
        <v>122.89</v>
      </c>
      <c r="E78" s="23"/>
      <c r="F78" s="199">
        <f t="shared" si="3"/>
        <v>122.89</v>
      </c>
      <c r="G78" s="200"/>
      <c r="H78" s="23">
        <f t="shared" si="2"/>
        <v>0</v>
      </c>
    </row>
    <row r="79" spans="1:8" ht="15">
      <c r="A79" s="23" t="s">
        <v>1063</v>
      </c>
      <c r="B79" s="23" t="str">
        <f>'6NP-FAPPZ'!L17</f>
        <v>CHODBA</v>
      </c>
      <c r="C79" s="23" t="s">
        <v>1058</v>
      </c>
      <c r="D79" s="23">
        <f>GETPIVOTDATA("plocha [m2]",'6NP-FAPPZ'!$L$12,"název místnosti","CHODBA")</f>
        <v>162.79</v>
      </c>
      <c r="E79" s="23"/>
      <c r="F79" s="199">
        <f t="shared" si="3"/>
        <v>162.79</v>
      </c>
      <c r="G79" s="200"/>
      <c r="H79" s="23">
        <f t="shared" si="2"/>
        <v>0</v>
      </c>
    </row>
    <row r="80" spans="1:8" ht="15">
      <c r="A80" s="23" t="s">
        <v>1063</v>
      </c>
      <c r="B80" s="23" t="str">
        <f>'6NP-FAPPZ'!L18</f>
        <v>KNIHOVNA</v>
      </c>
      <c r="C80" s="23" t="s">
        <v>1058</v>
      </c>
      <c r="D80" s="23">
        <f>GETPIVOTDATA("plocha [m2]",'6NP-FAPPZ'!$L$12,"název místnosti","KNIHOVNA")</f>
        <v>40.25</v>
      </c>
      <c r="E80" s="23"/>
      <c r="F80" s="199">
        <f t="shared" si="3"/>
        <v>40.25</v>
      </c>
      <c r="G80" s="200"/>
      <c r="H80" s="23">
        <f t="shared" si="2"/>
        <v>0</v>
      </c>
    </row>
    <row r="81" spans="1:8" ht="15">
      <c r="A81" s="23" t="s">
        <v>1063</v>
      </c>
      <c r="B81" s="23" t="str">
        <f>'6NP-FAPPZ'!L19</f>
        <v>NEOBSAZENO</v>
      </c>
      <c r="C81" s="23" t="s">
        <v>1058</v>
      </c>
      <c r="D81" s="23">
        <f>GETPIVOTDATA("plocha [m2]",'6NP-FAPPZ'!$L$12,"název místnosti","NEOBSAZENO")</f>
        <v>0</v>
      </c>
      <c r="E81" s="23"/>
      <c r="F81" s="199">
        <f t="shared" si="3"/>
        <v>0</v>
      </c>
      <c r="G81" s="200"/>
      <c r="H81" s="23">
        <f t="shared" si="2"/>
        <v>0</v>
      </c>
    </row>
    <row r="82" spans="1:8" ht="15">
      <c r="A82" s="23" t="s">
        <v>1063</v>
      </c>
      <c r="B82" s="23" t="str">
        <f>'6NP-FAPPZ'!L20</f>
        <v>PRACOVNA</v>
      </c>
      <c r="C82" s="23" t="s">
        <v>1058</v>
      </c>
      <c r="D82" s="23">
        <f>GETPIVOTDATA("plocha [m2]",'6NP-FAPPZ'!$L$12,"název místnosti","PRACOVNA")</f>
        <v>280.6</v>
      </c>
      <c r="E82" s="23"/>
      <c r="F82" s="199">
        <f t="shared" si="3"/>
        <v>280.6</v>
      </c>
      <c r="G82" s="200"/>
      <c r="H82" s="23">
        <f t="shared" si="2"/>
        <v>0</v>
      </c>
    </row>
    <row r="83" spans="1:8" ht="15">
      <c r="A83" s="23" t="s">
        <v>1063</v>
      </c>
      <c r="B83" s="23" t="str">
        <f>'6NP-FAPPZ'!L21</f>
        <v>PRACOVNA VEDENÍ</v>
      </c>
      <c r="C83" s="23" t="s">
        <v>1058</v>
      </c>
      <c r="D83" s="23">
        <f>GETPIVOTDATA("plocha [m2]",'6NP-FAPPZ'!$L$12,"název místnosti","PRACOVNA VEDENÍ")</f>
        <v>70.88</v>
      </c>
      <c r="E83" s="23"/>
      <c r="F83" s="199">
        <f t="shared" si="3"/>
        <v>70.88</v>
      </c>
      <c r="G83" s="200"/>
      <c r="H83" s="23">
        <f t="shared" si="2"/>
        <v>0</v>
      </c>
    </row>
    <row r="84" spans="1:8" ht="15">
      <c r="A84" s="23" t="s">
        <v>1063</v>
      </c>
      <c r="B84" s="23" t="str">
        <f>'6NP-FAPPZ'!L22</f>
        <v>PŘÍPRAVNA</v>
      </c>
      <c r="C84" s="23" t="s">
        <v>1058</v>
      </c>
      <c r="D84" s="23">
        <f>GETPIVOTDATA("plocha [m2]",'6NP-FAPPZ'!$L$12,"název místnosti","PŘÍPRAVNA")</f>
        <v>17.74</v>
      </c>
      <c r="E84" s="23"/>
      <c r="F84" s="199">
        <f t="shared" si="3"/>
        <v>17.74</v>
      </c>
      <c r="G84" s="200"/>
      <c r="H84" s="23">
        <f t="shared" si="2"/>
        <v>0</v>
      </c>
    </row>
    <row r="85" spans="1:8" ht="15">
      <c r="A85" s="23" t="s">
        <v>1063</v>
      </c>
      <c r="B85" s="23" t="str">
        <f>'6NP-FAPPZ'!L23</f>
        <v>ROZVODNA</v>
      </c>
      <c r="C85" s="23" t="s">
        <v>1058</v>
      </c>
      <c r="D85" s="23">
        <f>GETPIVOTDATA("plocha [m2]",'6NP-FAPPZ'!$L$12,"název místnosti","ROZVODNA")</f>
        <v>7</v>
      </c>
      <c r="E85" s="23"/>
      <c r="F85" s="199">
        <f t="shared" si="3"/>
        <v>7</v>
      </c>
      <c r="G85" s="200"/>
      <c r="H85" s="23">
        <f t="shared" si="2"/>
        <v>0</v>
      </c>
    </row>
    <row r="86" spans="1:8" ht="15">
      <c r="A86" s="23" t="s">
        <v>1063</v>
      </c>
      <c r="B86" s="23" t="str">
        <f>'6NP-FAPPZ'!L24</f>
        <v>SEKRETARIÁT</v>
      </c>
      <c r="C86" s="23" t="s">
        <v>1058</v>
      </c>
      <c r="D86" s="23">
        <f>GETPIVOTDATA("plocha [m2]",'6NP-FAPPZ'!$L$12,"název místnosti","SEKRETARIÁT")</f>
        <v>37.54</v>
      </c>
      <c r="E86" s="23"/>
      <c r="F86" s="199">
        <f t="shared" si="3"/>
        <v>37.54</v>
      </c>
      <c r="G86" s="200"/>
      <c r="H86" s="23">
        <f t="shared" si="2"/>
        <v>0</v>
      </c>
    </row>
    <row r="87" spans="1:8" ht="15">
      <c r="A87" s="23" t="s">
        <v>1063</v>
      </c>
      <c r="B87" s="23" t="str">
        <f>'6NP-FAPPZ'!L25</f>
        <v>SCHODIŠTĚ</v>
      </c>
      <c r="C87" s="23" t="s">
        <v>1058</v>
      </c>
      <c r="D87" s="23">
        <f>GETPIVOTDATA("plocha [m2]",'6NP-FAPPZ'!$L$12,"název místnosti","SCHODIŠTĚ")</f>
        <v>61.739999999999995</v>
      </c>
      <c r="E87" s="23"/>
      <c r="F87" s="199">
        <f t="shared" si="3"/>
        <v>61.739999999999995</v>
      </c>
      <c r="G87" s="200"/>
      <c r="H87" s="23">
        <f t="shared" si="2"/>
        <v>0</v>
      </c>
    </row>
    <row r="88" spans="1:8" ht="15">
      <c r="A88" s="23" t="s">
        <v>1063</v>
      </c>
      <c r="B88" s="23" t="str">
        <f>'6NP-FAPPZ'!L26</f>
        <v>SPRCHA MUŽI</v>
      </c>
      <c r="C88" s="23" t="s">
        <v>1058</v>
      </c>
      <c r="D88" s="23">
        <f>GETPIVOTDATA("plocha [m2]",'6NP-FAPPZ'!$L$12,"název místnosti","SPRCHA MUŽI")</f>
        <v>2.2</v>
      </c>
      <c r="E88" s="23"/>
      <c r="F88" s="199">
        <f t="shared" si="3"/>
        <v>2.2</v>
      </c>
      <c r="G88" s="200"/>
      <c r="H88" s="23">
        <f t="shared" si="2"/>
        <v>0</v>
      </c>
    </row>
    <row r="89" spans="1:8" ht="15">
      <c r="A89" s="23" t="s">
        <v>1063</v>
      </c>
      <c r="B89" s="23" t="str">
        <f>'6NP-FAPPZ'!L27</f>
        <v>SPRCHA ŽENY</v>
      </c>
      <c r="C89" s="23" t="s">
        <v>1058</v>
      </c>
      <c r="D89" s="23">
        <f>GETPIVOTDATA("plocha [m2]",'6NP-FAPPZ'!$L$12,"název místnosti","SPRCHA ŽENY")</f>
        <v>2.23</v>
      </c>
      <c r="E89" s="23"/>
      <c r="F89" s="199">
        <f t="shared" si="3"/>
        <v>2.23</v>
      </c>
      <c r="G89" s="200"/>
      <c r="H89" s="23">
        <f t="shared" si="2"/>
        <v>0</v>
      </c>
    </row>
    <row r="90" spans="1:8" ht="15">
      <c r="A90" s="23" t="s">
        <v>1063</v>
      </c>
      <c r="B90" s="23" t="str">
        <f>'6NP-FAPPZ'!L28</f>
        <v>ÚKLIDOVÁ MÍSTNOST</v>
      </c>
      <c r="C90" s="23" t="s">
        <v>1058</v>
      </c>
      <c r="D90" s="23">
        <f>GETPIVOTDATA("plocha [m2]",'6NP-FAPPZ'!$L$12,"název místnosti","ÚKLIDOVÁ MÍSTNOST")</f>
        <v>2</v>
      </c>
      <c r="E90" s="23"/>
      <c r="F90" s="199">
        <f t="shared" si="3"/>
        <v>2</v>
      </c>
      <c r="G90" s="200"/>
      <c r="H90" s="23">
        <f t="shared" si="2"/>
        <v>0</v>
      </c>
    </row>
    <row r="91" spans="1:8" ht="15">
      <c r="A91" s="23" t="s">
        <v>1063</v>
      </c>
      <c r="B91" s="23" t="str">
        <f>'6NP-FAPPZ'!L29</f>
        <v>WC INVALIDÉ</v>
      </c>
      <c r="C91" s="23" t="s">
        <v>1058</v>
      </c>
      <c r="D91" s="23">
        <f>GETPIVOTDATA("plocha [m2]",'6NP-FAPPZ'!$L$12,"název místnosti","WC INVALIDÉ")</f>
        <v>8.86</v>
      </c>
      <c r="E91" s="23"/>
      <c r="F91" s="199">
        <f t="shared" si="3"/>
        <v>8.86</v>
      </c>
      <c r="G91" s="200"/>
      <c r="H91" s="23">
        <f t="shared" si="2"/>
        <v>0</v>
      </c>
    </row>
    <row r="92" spans="1:8" ht="15">
      <c r="A92" s="23" t="s">
        <v>1063</v>
      </c>
      <c r="B92" s="23" t="str">
        <f>'6NP-FAPPZ'!L30</f>
        <v>WC MUŽI</v>
      </c>
      <c r="C92" s="23" t="s">
        <v>1058</v>
      </c>
      <c r="D92" s="23">
        <f>GETPIVOTDATA("plocha [m2]",'6NP-FAPPZ'!$L$12,"název místnosti","WC MUŽI")</f>
        <v>13.04</v>
      </c>
      <c r="E92" s="23"/>
      <c r="F92" s="199">
        <f t="shared" si="3"/>
        <v>13.04</v>
      </c>
      <c r="G92" s="200"/>
      <c r="H92" s="23">
        <f t="shared" si="2"/>
        <v>0</v>
      </c>
    </row>
    <row r="93" spans="1:8" ht="15">
      <c r="A93" s="23" t="s">
        <v>1063</v>
      </c>
      <c r="B93" s="23" t="str">
        <f>'6NP-FAPPZ'!L31</f>
        <v>WC MUŽI PŘEDSÍŇ</v>
      </c>
      <c r="C93" s="23" t="s">
        <v>1058</v>
      </c>
      <c r="D93" s="23">
        <f>GETPIVOTDATA("plocha [m2]",'6NP-FAPPZ'!$L$12,"název místnosti","WC MUŽI PŘEDSÍŇ")</f>
        <v>7.75</v>
      </c>
      <c r="E93" s="23"/>
      <c r="F93" s="199">
        <f t="shared" si="3"/>
        <v>7.75</v>
      </c>
      <c r="G93" s="200"/>
      <c r="H93" s="23">
        <f t="shared" si="2"/>
        <v>0</v>
      </c>
    </row>
    <row r="94" spans="1:8" ht="15">
      <c r="A94" s="23" t="s">
        <v>1063</v>
      </c>
      <c r="B94" s="23" t="str">
        <f>'6NP-FAPPZ'!L32</f>
        <v>WC ŽENY</v>
      </c>
      <c r="C94" s="23" t="s">
        <v>1058</v>
      </c>
      <c r="D94" s="23">
        <f>GETPIVOTDATA("plocha [m2]",'6NP-FAPPZ'!$L$12,"název místnosti","WC ŽENY")</f>
        <v>12.379999999999999</v>
      </c>
      <c r="E94" s="23"/>
      <c r="F94" s="199">
        <f t="shared" si="3"/>
        <v>12.379999999999999</v>
      </c>
      <c r="G94" s="200"/>
      <c r="H94" s="23">
        <f t="shared" si="2"/>
        <v>0</v>
      </c>
    </row>
    <row r="95" spans="1:8" ht="15">
      <c r="A95" s="23" t="s">
        <v>1063</v>
      </c>
      <c r="B95" s="23" t="str">
        <f>'6NP-FAPPZ'!L33</f>
        <v>WC ŽENY PŘEDSÍŇ</v>
      </c>
      <c r="C95" s="23" t="s">
        <v>1058</v>
      </c>
      <c r="D95" s="23">
        <f>GETPIVOTDATA("plocha [m2]",'6NP-FAPPZ'!$L$12,"název místnosti","WC ŽENY PŘEDSÍŇ")</f>
        <v>7.75</v>
      </c>
      <c r="E95" s="23"/>
      <c r="F95" s="199">
        <f t="shared" si="3"/>
        <v>7.75</v>
      </c>
      <c r="G95" s="200"/>
      <c r="H95" s="23">
        <f t="shared" si="2"/>
        <v>0</v>
      </c>
    </row>
    <row r="96" spans="1:8" ht="15">
      <c r="A96" s="305" t="s">
        <v>1063</v>
      </c>
      <c r="B96" s="23" t="str">
        <f>'6NP-FAPPZ'!L34</f>
        <v>ZASEDACÍ MÍSTNOST</v>
      </c>
      <c r="C96" s="23" t="s">
        <v>1058</v>
      </c>
      <c r="D96" s="23">
        <f>GETPIVOTDATA("plocha [m2]",'6NP-FAPPZ'!$L$12,"název místnosti","ZASEDACÍ MÍSTNOST")</f>
        <v>36.85</v>
      </c>
      <c r="E96" s="23"/>
      <c r="F96" s="199">
        <f t="shared" si="3"/>
        <v>36.85</v>
      </c>
      <c r="G96" s="200"/>
      <c r="H96" s="23">
        <f t="shared" si="2"/>
        <v>0</v>
      </c>
    </row>
    <row r="97" spans="1:8" ht="56.25" customHeight="1">
      <c r="A97" s="306"/>
      <c r="B97" s="333" t="s">
        <v>1399</v>
      </c>
      <c r="C97" s="333"/>
      <c r="D97" s="295" t="s">
        <v>1414</v>
      </c>
      <c r="E97" s="295"/>
      <c r="F97" s="295"/>
      <c r="G97" s="320"/>
      <c r="H97" s="320"/>
    </row>
    <row r="98" spans="1:8" ht="33" customHeight="1">
      <c r="A98" s="114"/>
      <c r="B98" s="296" t="s">
        <v>1400</v>
      </c>
      <c r="C98" s="298" t="s">
        <v>1404</v>
      </c>
      <c r="D98" s="297">
        <v>48</v>
      </c>
      <c r="E98" s="297"/>
      <c r="F98" s="297"/>
      <c r="G98" s="301"/>
      <c r="H98" s="23">
        <f>G98*D98</f>
        <v>0</v>
      </c>
    </row>
    <row r="99" spans="1:8" ht="43.5" customHeight="1">
      <c r="A99" s="114"/>
      <c r="B99" s="296" t="s">
        <v>1401</v>
      </c>
      <c r="C99" s="298" t="s">
        <v>1405</v>
      </c>
      <c r="D99" s="297">
        <f>365*4</f>
        <v>1460</v>
      </c>
      <c r="E99" s="297"/>
      <c r="F99" s="297"/>
      <c r="G99" s="301"/>
      <c r="H99" s="23">
        <f aca="true" t="shared" si="4" ref="H99:H101">G99*D99</f>
        <v>0</v>
      </c>
    </row>
    <row r="100" spans="1:8" ht="15">
      <c r="A100" s="114"/>
      <c r="B100" s="296" t="s">
        <v>1402</v>
      </c>
      <c r="C100" s="299" t="s">
        <v>1406</v>
      </c>
      <c r="D100" s="297">
        <v>1</v>
      </c>
      <c r="E100" s="297"/>
      <c r="F100" s="297"/>
      <c r="G100" s="301"/>
      <c r="H100" s="23">
        <f t="shared" si="4"/>
        <v>0</v>
      </c>
    </row>
    <row r="101" spans="1:8" ht="15">
      <c r="A101" s="114"/>
      <c r="B101" s="296" t="s">
        <v>1403</v>
      </c>
      <c r="C101" s="299" t="s">
        <v>1406</v>
      </c>
      <c r="D101" s="300">
        <f>SUM(F2:F96)</f>
        <v>6193.2300000000005</v>
      </c>
      <c r="E101" s="300"/>
      <c r="F101" s="300"/>
      <c r="G101" s="301"/>
      <c r="H101" s="23">
        <f t="shared" si="4"/>
        <v>0</v>
      </c>
    </row>
    <row r="102" spans="1:8" ht="45">
      <c r="A102" s="306"/>
      <c r="B102" s="333" t="s">
        <v>1407</v>
      </c>
      <c r="C102" s="333"/>
      <c r="D102" s="295" t="s">
        <v>1415</v>
      </c>
      <c r="E102" s="295"/>
      <c r="F102" s="295"/>
      <c r="G102" s="320"/>
      <c r="H102" s="320"/>
    </row>
    <row r="103" spans="2:8" ht="15">
      <c r="B103" s="302" t="s">
        <v>1408</v>
      </c>
      <c r="C103" s="299" t="s">
        <v>1410</v>
      </c>
      <c r="D103" s="23">
        <v>85</v>
      </c>
      <c r="E103" s="23"/>
      <c r="F103" s="23"/>
      <c r="G103" s="200"/>
      <c r="H103" s="23">
        <f>G103*D103</f>
        <v>0</v>
      </c>
    </row>
    <row r="104" spans="2:8" ht="30">
      <c r="B104" s="302" t="s">
        <v>1416</v>
      </c>
      <c r="C104" s="299" t="s">
        <v>1411</v>
      </c>
      <c r="D104" s="23">
        <v>2200</v>
      </c>
      <c r="E104" s="23"/>
      <c r="F104" s="23"/>
      <c r="G104" s="200"/>
      <c r="H104" s="23">
        <f aca="true" t="shared" si="5" ref="H104:H108">G104*D104</f>
        <v>0</v>
      </c>
    </row>
    <row r="105" spans="2:8" ht="30">
      <c r="B105" s="302" t="s">
        <v>1417</v>
      </c>
      <c r="C105" s="299" t="s">
        <v>1412</v>
      </c>
      <c r="D105" s="23">
        <v>600</v>
      </c>
      <c r="E105" s="23"/>
      <c r="F105" s="23"/>
      <c r="G105" s="200"/>
      <c r="H105" s="23">
        <f t="shared" si="5"/>
        <v>0</v>
      </c>
    </row>
    <row r="106" spans="2:8" ht="15">
      <c r="B106" s="302" t="s">
        <v>1418</v>
      </c>
      <c r="C106" s="299" t="s">
        <v>1411</v>
      </c>
      <c r="D106" s="23">
        <v>1000</v>
      </c>
      <c r="E106" s="23"/>
      <c r="F106" s="23"/>
      <c r="G106" s="200"/>
      <c r="H106" s="23">
        <f t="shared" si="5"/>
        <v>0</v>
      </c>
    </row>
    <row r="107" spans="2:8" ht="15">
      <c r="B107" s="302" t="s">
        <v>1419</v>
      </c>
      <c r="C107" s="299" t="s">
        <v>1411</v>
      </c>
      <c r="D107" s="23">
        <v>1000</v>
      </c>
      <c r="E107" s="23"/>
      <c r="F107" s="23"/>
      <c r="G107" s="200"/>
      <c r="H107" s="23">
        <f t="shared" si="5"/>
        <v>0</v>
      </c>
    </row>
    <row r="108" spans="2:8" ht="15">
      <c r="B108" s="302" t="s">
        <v>1409</v>
      </c>
      <c r="C108" s="299" t="s">
        <v>1413</v>
      </c>
      <c r="D108" s="23">
        <v>50</v>
      </c>
      <c r="E108" s="23"/>
      <c r="F108" s="23"/>
      <c r="G108" s="200"/>
      <c r="H108" s="23">
        <f t="shared" si="5"/>
        <v>0</v>
      </c>
    </row>
    <row r="110" spans="2:4" ht="15">
      <c r="B110" s="321" t="s">
        <v>1421</v>
      </c>
      <c r="C110" s="322"/>
      <c r="D110" s="323" t="s">
        <v>524</v>
      </c>
    </row>
    <row r="111" spans="2:4" ht="15">
      <c r="B111" s="307" t="s">
        <v>1053</v>
      </c>
      <c r="C111" s="308">
        <v>0.75</v>
      </c>
      <c r="D111" s="309">
        <f>SUM(H2:H96)*C111</f>
        <v>0</v>
      </c>
    </row>
    <row r="112" spans="2:4" ht="15">
      <c r="B112" s="310" t="s">
        <v>1399</v>
      </c>
      <c r="C112" s="308">
        <v>0.15</v>
      </c>
      <c r="D112" s="309">
        <f>SUM(H98:H101)*C112</f>
        <v>0</v>
      </c>
    </row>
    <row r="113" spans="2:4" ht="15">
      <c r="B113" s="311" t="s">
        <v>1407</v>
      </c>
      <c r="C113" s="308">
        <v>0.1</v>
      </c>
      <c r="D113" s="309">
        <f>SUM(H103:H108)*C113</f>
        <v>0</v>
      </c>
    </row>
    <row r="114" spans="2:4" ht="15">
      <c r="B114" s="269"/>
      <c r="C114" s="268"/>
      <c r="D114" s="312">
        <f>D113+D112+D111</f>
        <v>0</v>
      </c>
    </row>
  </sheetData>
  <sheetProtection algorithmName="SHA-512" hashValue="+f6gC+182TwoS30Pi8tLJuWKPMI4rXJs0G+9NACDYFIYfLxuJy4b4oUAl77bZNMua5bf0fvi3H2sSwtcNdT1pg==" saltValue="TAB9B5uJhyuXKpk1gkCyLA==" spinCount="100000" sheet="1" objects="1" scenarios="1"/>
  <protectedRanges>
    <protectedRange sqref="G2:G96 G98:G101 G103:G108" name="Oblast1"/>
  </protectedRanges>
  <mergeCells count="2">
    <mergeCell ref="B97:C97"/>
    <mergeCell ref="B102:C102"/>
  </mergeCells>
  <printOptions/>
  <pageMargins left="0.7" right="0.7" top="0.787401575" bottom="0.787401575" header="0.3" footer="0.3"/>
  <pageSetup fitToHeight="0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Z40"/>
  <sheetViews>
    <sheetView workbookViewId="0" topLeftCell="A1">
      <selection activeCell="J15" sqref="J15:J31"/>
    </sheetView>
  </sheetViews>
  <sheetFormatPr defaultColWidth="9.140625" defaultRowHeight="15"/>
  <cols>
    <col min="1" max="1" width="10.57421875" style="0" bestFit="1" customWidth="1"/>
    <col min="2" max="2" width="14.421875" style="0" bestFit="1" customWidth="1"/>
    <col min="3" max="3" width="15.57421875" style="0" customWidth="1"/>
    <col min="4" max="4" width="12.00390625" style="0" customWidth="1"/>
    <col min="5" max="5" width="18.57421875" style="0" customWidth="1"/>
    <col min="6" max="6" width="12.8515625" style="0" bestFit="1" customWidth="1"/>
    <col min="7" max="7" width="13.421875" style="0" bestFit="1" customWidth="1"/>
    <col min="9" max="9" width="15.7109375" style="0" customWidth="1"/>
    <col min="10" max="10" width="19.421875" style="0" bestFit="1" customWidth="1"/>
    <col min="12" max="12" width="11.28125" style="0" bestFit="1" customWidth="1"/>
    <col min="13" max="17" width="11.28125" style="0" customWidth="1"/>
    <col min="18" max="18" width="11.421875" style="0" bestFit="1" customWidth="1"/>
    <col min="19" max="19" width="14.421875" style="0" bestFit="1" customWidth="1"/>
    <col min="20" max="25" width="14.421875" style="0" customWidth="1"/>
    <col min="26" max="26" width="14.57421875" style="0" bestFit="1" customWidth="1"/>
  </cols>
  <sheetData>
    <row r="1" spans="1:7" ht="21.75" thickBot="1">
      <c r="A1" s="334" t="s">
        <v>731</v>
      </c>
      <c r="B1" s="335"/>
      <c r="C1" s="335"/>
      <c r="D1" s="335"/>
      <c r="E1" s="335"/>
      <c r="F1" s="335"/>
      <c r="G1" s="336"/>
    </row>
    <row r="2" spans="1:26" ht="15.75" thickBot="1">
      <c r="A2" s="110" t="s">
        <v>551</v>
      </c>
      <c r="B2" s="110" t="s">
        <v>552</v>
      </c>
      <c r="C2" s="111" t="s">
        <v>554</v>
      </c>
      <c r="D2" s="112" t="s">
        <v>732</v>
      </c>
      <c r="E2" s="110" t="s">
        <v>555</v>
      </c>
      <c r="F2" s="110" t="s">
        <v>434</v>
      </c>
      <c r="G2" s="113" t="s">
        <v>435</v>
      </c>
      <c r="J2" s="114"/>
      <c r="K2" s="115"/>
      <c r="L2" s="116"/>
      <c r="M2" s="117"/>
      <c r="N2" s="117"/>
      <c r="O2" s="117"/>
      <c r="P2" s="117"/>
      <c r="Q2" s="117"/>
      <c r="R2" s="115"/>
      <c r="S2" s="116"/>
      <c r="T2" s="117"/>
      <c r="U2" s="117"/>
      <c r="V2" s="117"/>
      <c r="W2" s="117"/>
      <c r="X2" s="117"/>
      <c r="Y2" s="116"/>
      <c r="Z2" s="115"/>
    </row>
    <row r="3" spans="1:26" ht="15.75" thickTop="1">
      <c r="A3" s="118" t="s">
        <v>3</v>
      </c>
      <c r="B3" s="119" t="s">
        <v>733</v>
      </c>
      <c r="C3" s="120">
        <v>45.6</v>
      </c>
      <c r="D3" s="121">
        <v>3.29</v>
      </c>
      <c r="E3" s="51" t="s">
        <v>562</v>
      </c>
      <c r="F3" s="119"/>
      <c r="G3" s="119"/>
      <c r="I3" s="13" t="s">
        <v>506</v>
      </c>
      <c r="J3" t="s">
        <v>563</v>
      </c>
      <c r="L3" s="122"/>
      <c r="M3" s="117"/>
      <c r="N3" s="117"/>
      <c r="O3" s="117"/>
      <c r="P3" s="117"/>
      <c r="Q3" s="117"/>
      <c r="R3" s="115"/>
      <c r="S3" s="122"/>
      <c r="T3" s="117"/>
      <c r="U3" s="117"/>
      <c r="V3" s="117"/>
      <c r="W3" s="117"/>
      <c r="X3" s="117"/>
      <c r="Y3" s="122"/>
      <c r="Z3" s="115"/>
    </row>
    <row r="4" spans="1:26" ht="15">
      <c r="A4" s="123" t="s">
        <v>734</v>
      </c>
      <c r="B4" s="51" t="s">
        <v>735</v>
      </c>
      <c r="C4" s="124">
        <v>1.5</v>
      </c>
      <c r="D4" s="125"/>
      <c r="E4" s="51"/>
      <c r="F4" s="51"/>
      <c r="G4" s="51"/>
      <c r="I4" s="14" t="s">
        <v>562</v>
      </c>
      <c r="J4" s="15">
        <v>392.79999999999995</v>
      </c>
      <c r="L4" s="126"/>
      <c r="M4" s="126"/>
      <c r="N4" s="126"/>
      <c r="O4" s="126"/>
      <c r="P4" s="126"/>
      <c r="Q4" s="126"/>
      <c r="R4" s="114"/>
      <c r="S4" s="126"/>
      <c r="T4" s="126"/>
      <c r="U4" s="126"/>
      <c r="V4" s="126"/>
      <c r="W4" s="126"/>
      <c r="X4" s="126"/>
      <c r="Y4" s="126"/>
      <c r="Z4" s="126"/>
    </row>
    <row r="5" spans="1:26" ht="15">
      <c r="A5" s="123" t="s">
        <v>736</v>
      </c>
      <c r="B5" s="51" t="s">
        <v>735</v>
      </c>
      <c r="C5" s="124">
        <v>1.5</v>
      </c>
      <c r="D5" s="125"/>
      <c r="E5" s="51"/>
      <c r="F5" s="51"/>
      <c r="G5" s="51"/>
      <c r="I5" s="14" t="s">
        <v>737</v>
      </c>
      <c r="J5" s="15">
        <v>789.4</v>
      </c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26"/>
      <c r="Z5" s="126"/>
    </row>
    <row r="6" spans="1:26" ht="15">
      <c r="A6" s="123" t="s">
        <v>4</v>
      </c>
      <c r="B6" s="119" t="s">
        <v>733</v>
      </c>
      <c r="C6" s="124">
        <v>34.1</v>
      </c>
      <c r="D6" s="125">
        <v>3.28</v>
      </c>
      <c r="E6" s="51" t="s">
        <v>562</v>
      </c>
      <c r="F6" s="51"/>
      <c r="G6" s="51"/>
      <c r="I6" s="14" t="s">
        <v>738</v>
      </c>
      <c r="J6" s="15">
        <v>407.6</v>
      </c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26"/>
      <c r="Z6" s="126"/>
    </row>
    <row r="7" spans="1:26" ht="15">
      <c r="A7" s="123" t="s">
        <v>5</v>
      </c>
      <c r="B7" s="51" t="s">
        <v>739</v>
      </c>
      <c r="C7" s="124">
        <v>663</v>
      </c>
      <c r="D7" s="125">
        <v>2.89</v>
      </c>
      <c r="E7" s="51" t="s">
        <v>737</v>
      </c>
      <c r="F7" s="51"/>
      <c r="G7" s="51"/>
      <c r="I7" s="14" t="s">
        <v>740</v>
      </c>
      <c r="J7" s="15">
        <v>63.8</v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10" ht="15">
      <c r="A8" s="123" t="s">
        <v>6</v>
      </c>
      <c r="B8" s="51" t="s">
        <v>741</v>
      </c>
      <c r="C8" s="124">
        <v>22.1</v>
      </c>
      <c r="D8" s="125">
        <v>3.58</v>
      </c>
      <c r="E8" s="51" t="s">
        <v>742</v>
      </c>
      <c r="F8" s="51"/>
      <c r="G8" s="51"/>
      <c r="I8" s="14" t="s">
        <v>742</v>
      </c>
      <c r="J8" s="15">
        <v>44.6</v>
      </c>
    </row>
    <row r="9" spans="1:10" ht="15">
      <c r="A9" s="123" t="s">
        <v>7</v>
      </c>
      <c r="B9" s="51" t="s">
        <v>743</v>
      </c>
      <c r="C9" s="124">
        <v>22.5</v>
      </c>
      <c r="D9" s="125">
        <v>3.58</v>
      </c>
      <c r="E9" s="51" t="s">
        <v>742</v>
      </c>
      <c r="F9" s="51"/>
      <c r="G9" s="51"/>
      <c r="I9" s="14" t="s">
        <v>509</v>
      </c>
      <c r="J9" s="15">
        <v>3</v>
      </c>
    </row>
    <row r="10" spans="1:10" ht="15">
      <c r="A10" s="123" t="s">
        <v>744</v>
      </c>
      <c r="B10" s="51" t="s">
        <v>745</v>
      </c>
      <c r="C10" s="124">
        <v>4.8</v>
      </c>
      <c r="D10" s="125">
        <v>3.3</v>
      </c>
      <c r="E10" s="51" t="s">
        <v>562</v>
      </c>
      <c r="F10" s="51" t="s">
        <v>746</v>
      </c>
      <c r="G10" s="51"/>
      <c r="I10" s="14" t="s">
        <v>507</v>
      </c>
      <c r="J10" s="15">
        <v>1701.1999999999996</v>
      </c>
    </row>
    <row r="11" spans="1:7" ht="15">
      <c r="A11" s="123" t="s">
        <v>747</v>
      </c>
      <c r="B11" s="51" t="s">
        <v>748</v>
      </c>
      <c r="C11" s="124">
        <v>10</v>
      </c>
      <c r="D11" s="125">
        <v>2.9</v>
      </c>
      <c r="E11" s="51" t="s">
        <v>562</v>
      </c>
      <c r="F11" s="51" t="s">
        <v>749</v>
      </c>
      <c r="G11" s="51"/>
    </row>
    <row r="12" spans="1:7" ht="15">
      <c r="A12" s="123" t="s">
        <v>750</v>
      </c>
      <c r="B12" s="51" t="s">
        <v>748</v>
      </c>
      <c r="C12" s="124">
        <v>13.3</v>
      </c>
      <c r="D12" s="125">
        <v>2.91</v>
      </c>
      <c r="E12" s="51" t="s">
        <v>738</v>
      </c>
      <c r="F12" s="51"/>
      <c r="G12" s="51"/>
    </row>
    <row r="13" spans="1:7" ht="15">
      <c r="A13" s="123" t="s">
        <v>751</v>
      </c>
      <c r="B13" s="51" t="s">
        <v>748</v>
      </c>
      <c r="C13" s="124">
        <v>8.8</v>
      </c>
      <c r="D13" s="125">
        <v>2.9</v>
      </c>
      <c r="E13" s="51" t="s">
        <v>738</v>
      </c>
      <c r="F13" s="51"/>
      <c r="G13" s="51"/>
    </row>
    <row r="14" spans="1:10" ht="15">
      <c r="A14" s="123" t="s">
        <v>31</v>
      </c>
      <c r="B14" s="51" t="s">
        <v>752</v>
      </c>
      <c r="C14" s="124">
        <v>46.4</v>
      </c>
      <c r="D14" s="125">
        <v>2.8</v>
      </c>
      <c r="E14" s="51" t="s">
        <v>738</v>
      </c>
      <c r="F14" s="51"/>
      <c r="G14" s="51"/>
      <c r="I14" s="13" t="s">
        <v>506</v>
      </c>
      <c r="J14" t="s">
        <v>563</v>
      </c>
    </row>
    <row r="15" spans="1:10" ht="15">
      <c r="A15" s="123" t="s">
        <v>28</v>
      </c>
      <c r="B15" s="89" t="s">
        <v>748</v>
      </c>
      <c r="C15" s="124">
        <v>17.9</v>
      </c>
      <c r="D15" s="125">
        <v>2.88</v>
      </c>
      <c r="E15" s="51" t="s">
        <v>450</v>
      </c>
      <c r="F15" s="51"/>
      <c r="G15" s="51"/>
      <c r="I15" s="14" t="s">
        <v>753</v>
      </c>
      <c r="J15" s="15">
        <v>63.8</v>
      </c>
    </row>
    <row r="16" spans="1:10" ht="15">
      <c r="A16" s="123" t="s">
        <v>15</v>
      </c>
      <c r="B16" s="51" t="s">
        <v>748</v>
      </c>
      <c r="C16" s="124">
        <v>64</v>
      </c>
      <c r="D16" s="125">
        <v>3.33</v>
      </c>
      <c r="E16" s="51" t="s">
        <v>562</v>
      </c>
      <c r="F16" s="51" t="s">
        <v>746</v>
      </c>
      <c r="G16" s="51"/>
      <c r="I16" s="14" t="s">
        <v>754</v>
      </c>
      <c r="J16" s="15">
        <v>48</v>
      </c>
    </row>
    <row r="17" spans="1:10" ht="15">
      <c r="A17" s="123" t="s">
        <v>16</v>
      </c>
      <c r="B17" s="51" t="s">
        <v>745</v>
      </c>
      <c r="C17" s="124">
        <v>11</v>
      </c>
      <c r="D17" s="125">
        <v>3.3</v>
      </c>
      <c r="E17" s="51" t="s">
        <v>738</v>
      </c>
      <c r="F17" s="51"/>
      <c r="G17" s="51"/>
      <c r="I17" s="14" t="s">
        <v>739</v>
      </c>
      <c r="J17" s="15">
        <v>663</v>
      </c>
    </row>
    <row r="18" spans="1:10" ht="15">
      <c r="A18" s="123" t="s">
        <v>535</v>
      </c>
      <c r="B18" s="51" t="s">
        <v>748</v>
      </c>
      <c r="C18" s="124">
        <v>32</v>
      </c>
      <c r="D18" s="125">
        <v>3.3</v>
      </c>
      <c r="E18" s="51" t="s">
        <v>737</v>
      </c>
      <c r="F18" s="51"/>
      <c r="G18" s="51"/>
      <c r="I18" s="14" t="s">
        <v>752</v>
      </c>
      <c r="J18" s="15">
        <v>124.19999999999999</v>
      </c>
    </row>
    <row r="19" spans="1:10" ht="15">
      <c r="A19" s="123" t="s">
        <v>755</v>
      </c>
      <c r="B19" s="51" t="s">
        <v>748</v>
      </c>
      <c r="C19" s="124">
        <v>25</v>
      </c>
      <c r="D19" s="125">
        <v>3.3</v>
      </c>
      <c r="E19" s="51" t="s">
        <v>737</v>
      </c>
      <c r="F19" s="51"/>
      <c r="G19" s="51"/>
      <c r="I19" s="14" t="s">
        <v>748</v>
      </c>
      <c r="J19" s="15">
        <v>344.1</v>
      </c>
    </row>
    <row r="20" spans="1:10" ht="15">
      <c r="A20" s="123" t="s">
        <v>17</v>
      </c>
      <c r="B20" s="51" t="s">
        <v>756</v>
      </c>
      <c r="C20" s="124">
        <v>21.4</v>
      </c>
      <c r="D20" s="125">
        <v>3.3</v>
      </c>
      <c r="E20" s="51" t="s">
        <v>738</v>
      </c>
      <c r="F20" s="51"/>
      <c r="G20" s="51"/>
      <c r="I20" s="14" t="s">
        <v>757</v>
      </c>
      <c r="J20" s="15">
        <v>69.4</v>
      </c>
    </row>
    <row r="21" spans="1:10" ht="15">
      <c r="A21" s="123" t="s">
        <v>18</v>
      </c>
      <c r="B21" s="51" t="s">
        <v>748</v>
      </c>
      <c r="C21" s="124">
        <v>70</v>
      </c>
      <c r="D21" s="125">
        <v>3.33</v>
      </c>
      <c r="E21" s="51" t="s">
        <v>562</v>
      </c>
      <c r="F21" s="51" t="s">
        <v>758</v>
      </c>
      <c r="G21" s="51"/>
      <c r="I21" s="14" t="s">
        <v>745</v>
      </c>
      <c r="J21" s="15">
        <v>15.8</v>
      </c>
    </row>
    <row r="22" spans="1:10" ht="15">
      <c r="A22" s="123" t="s">
        <v>759</v>
      </c>
      <c r="B22" s="51" t="s">
        <v>757</v>
      </c>
      <c r="C22" s="124">
        <v>69.4</v>
      </c>
      <c r="D22" s="125">
        <v>3.3</v>
      </c>
      <c r="E22" s="51" t="s">
        <v>737</v>
      </c>
      <c r="F22" s="51" t="s">
        <v>760</v>
      </c>
      <c r="G22" s="51"/>
      <c r="I22" s="14" t="s">
        <v>756</v>
      </c>
      <c r="J22" s="15">
        <v>21.4</v>
      </c>
    </row>
    <row r="23" spans="1:10" ht="15">
      <c r="A23" s="123" t="s">
        <v>19</v>
      </c>
      <c r="B23" s="51" t="s">
        <v>761</v>
      </c>
      <c r="C23" s="124">
        <v>18</v>
      </c>
      <c r="D23" s="125">
        <v>2.8</v>
      </c>
      <c r="E23" s="51" t="s">
        <v>562</v>
      </c>
      <c r="F23" s="51" t="s">
        <v>762</v>
      </c>
      <c r="G23" s="51"/>
      <c r="I23" s="14" t="s">
        <v>733</v>
      </c>
      <c r="J23" s="15">
        <v>79.7</v>
      </c>
    </row>
    <row r="24" spans="1:10" ht="15">
      <c r="A24" s="123" t="s">
        <v>20</v>
      </c>
      <c r="B24" s="51" t="s">
        <v>763</v>
      </c>
      <c r="C24" s="124">
        <v>69.4</v>
      </c>
      <c r="D24" s="125">
        <v>3.29</v>
      </c>
      <c r="E24" s="51" t="s">
        <v>738</v>
      </c>
      <c r="F24" s="51"/>
      <c r="G24" s="51"/>
      <c r="H24" s="127"/>
      <c r="I24" s="14" t="s">
        <v>764</v>
      </c>
      <c r="J24" s="15">
        <v>2.5</v>
      </c>
    </row>
    <row r="25" spans="1:10" ht="15">
      <c r="A25" s="123" t="s">
        <v>21</v>
      </c>
      <c r="B25" s="51" t="s">
        <v>748</v>
      </c>
      <c r="C25" s="124">
        <v>66.1</v>
      </c>
      <c r="D25" s="125">
        <v>3.29</v>
      </c>
      <c r="E25" s="51" t="s">
        <v>738</v>
      </c>
      <c r="F25" s="51"/>
      <c r="G25" s="51"/>
      <c r="I25" s="14" t="s">
        <v>763</v>
      </c>
      <c r="J25" s="15">
        <v>105.4</v>
      </c>
    </row>
    <row r="26" spans="1:10" ht="15">
      <c r="A26" s="123" t="s">
        <v>22</v>
      </c>
      <c r="B26" s="51" t="s">
        <v>765</v>
      </c>
      <c r="C26" s="124">
        <v>4.1</v>
      </c>
      <c r="D26" s="125">
        <v>2.5</v>
      </c>
      <c r="E26" s="51" t="s">
        <v>562</v>
      </c>
      <c r="F26" s="51" t="s">
        <v>766</v>
      </c>
      <c r="G26" s="51"/>
      <c r="I26" s="14" t="s">
        <v>765</v>
      </c>
      <c r="J26" s="15">
        <v>4.1</v>
      </c>
    </row>
    <row r="27" spans="1:10" ht="15">
      <c r="A27" s="123" t="s">
        <v>23</v>
      </c>
      <c r="B27" s="51" t="s">
        <v>767</v>
      </c>
      <c r="C27" s="124">
        <v>31.3</v>
      </c>
      <c r="D27" s="125">
        <v>2.48</v>
      </c>
      <c r="E27" s="51" t="s">
        <v>562</v>
      </c>
      <c r="F27" s="51" t="s">
        <v>768</v>
      </c>
      <c r="G27" s="51"/>
      <c r="I27" s="14" t="s">
        <v>761</v>
      </c>
      <c r="J27" s="15">
        <v>37.4</v>
      </c>
    </row>
    <row r="28" spans="1:10" ht="15">
      <c r="A28" s="123" t="s">
        <v>24</v>
      </c>
      <c r="B28" s="51" t="s">
        <v>767</v>
      </c>
      <c r="C28" s="124">
        <v>31.8</v>
      </c>
      <c r="D28" s="125">
        <v>2.49</v>
      </c>
      <c r="E28" s="51" t="s">
        <v>562</v>
      </c>
      <c r="F28" s="51" t="s">
        <v>769</v>
      </c>
      <c r="G28" s="51"/>
      <c r="I28" s="14" t="s">
        <v>743</v>
      </c>
      <c r="J28" s="15">
        <v>22.5</v>
      </c>
    </row>
    <row r="29" spans="1:10" ht="15">
      <c r="A29" s="123" t="s">
        <v>25</v>
      </c>
      <c r="B29" s="51" t="s">
        <v>767</v>
      </c>
      <c r="C29" s="124">
        <v>3</v>
      </c>
      <c r="D29" s="125">
        <v>2.51</v>
      </c>
      <c r="E29" s="51" t="s">
        <v>562</v>
      </c>
      <c r="F29" s="51" t="s">
        <v>770</v>
      </c>
      <c r="G29" s="51"/>
      <c r="I29" s="14" t="s">
        <v>735</v>
      </c>
      <c r="J29" s="15">
        <v>3</v>
      </c>
    </row>
    <row r="30" spans="1:10" ht="15">
      <c r="A30" s="123" t="s">
        <v>26</v>
      </c>
      <c r="B30" s="51" t="s">
        <v>767</v>
      </c>
      <c r="C30" s="124">
        <v>2.9</v>
      </c>
      <c r="D30" s="125">
        <v>2.51</v>
      </c>
      <c r="E30" s="51" t="s">
        <v>562</v>
      </c>
      <c r="F30" s="51" t="s">
        <v>770</v>
      </c>
      <c r="G30" s="51"/>
      <c r="I30" s="14" t="s">
        <v>767</v>
      </c>
      <c r="J30" s="15">
        <v>74.8</v>
      </c>
    </row>
    <row r="31" spans="1:10" ht="15">
      <c r="A31" s="123" t="s">
        <v>27</v>
      </c>
      <c r="B31" s="51" t="s">
        <v>767</v>
      </c>
      <c r="C31" s="124">
        <v>5.8</v>
      </c>
      <c r="D31" s="125">
        <v>2.5</v>
      </c>
      <c r="E31" s="51" t="s">
        <v>562</v>
      </c>
      <c r="F31" s="51" t="s">
        <v>771</v>
      </c>
      <c r="G31" s="51"/>
      <c r="I31" s="14" t="s">
        <v>741</v>
      </c>
      <c r="J31" s="15">
        <v>22.1</v>
      </c>
    </row>
    <row r="32" spans="1:10" ht="15">
      <c r="A32" s="123" t="s">
        <v>14</v>
      </c>
      <c r="B32" s="51" t="s">
        <v>748</v>
      </c>
      <c r="C32" s="124">
        <v>37</v>
      </c>
      <c r="D32" s="125">
        <v>2.92</v>
      </c>
      <c r="E32" s="51" t="s">
        <v>738</v>
      </c>
      <c r="F32" s="51"/>
      <c r="G32" s="51"/>
      <c r="I32" s="14" t="s">
        <v>507</v>
      </c>
      <c r="J32" s="15">
        <v>1701.2</v>
      </c>
    </row>
    <row r="33" spans="1:7" ht="15">
      <c r="A33" s="123" t="s">
        <v>29</v>
      </c>
      <c r="B33" s="51" t="s">
        <v>763</v>
      </c>
      <c r="C33" s="124">
        <v>36</v>
      </c>
      <c r="D33" s="125">
        <v>2.89</v>
      </c>
      <c r="E33" s="51" t="s">
        <v>738</v>
      </c>
      <c r="F33" s="51"/>
      <c r="G33" s="51"/>
    </row>
    <row r="34" spans="1:7" ht="15">
      <c r="A34" s="123" t="s">
        <v>30</v>
      </c>
      <c r="B34" s="89" t="s">
        <v>752</v>
      </c>
      <c r="C34" s="124">
        <v>77.8</v>
      </c>
      <c r="D34" s="125">
        <v>2.89</v>
      </c>
      <c r="E34" s="51" t="s">
        <v>450</v>
      </c>
      <c r="F34" s="51"/>
      <c r="G34" s="51"/>
    </row>
    <row r="35" spans="1:7" ht="15">
      <c r="A35" s="123" t="s">
        <v>13</v>
      </c>
      <c r="B35" s="51" t="s">
        <v>761</v>
      </c>
      <c r="C35" s="124">
        <v>19.4</v>
      </c>
      <c r="D35" s="125">
        <v>2.62</v>
      </c>
      <c r="E35" s="51" t="s">
        <v>562</v>
      </c>
      <c r="F35" s="51" t="s">
        <v>772</v>
      </c>
      <c r="G35" s="51"/>
    </row>
    <row r="36" spans="1:7" ht="15">
      <c r="A36" s="123" t="s">
        <v>32</v>
      </c>
      <c r="B36" s="51" t="s">
        <v>753</v>
      </c>
      <c r="C36" s="124">
        <v>63.8</v>
      </c>
      <c r="D36" s="125">
        <v>2.9</v>
      </c>
      <c r="E36" s="51" t="s">
        <v>740</v>
      </c>
      <c r="F36" s="51" t="s">
        <v>749</v>
      </c>
      <c r="G36" s="51"/>
    </row>
    <row r="37" spans="1:7" ht="15">
      <c r="A37" s="123" t="s">
        <v>549</v>
      </c>
      <c r="B37" s="51" t="s">
        <v>764</v>
      </c>
      <c r="C37" s="124">
        <v>2.5</v>
      </c>
      <c r="D37" s="125">
        <v>2.5</v>
      </c>
      <c r="E37" s="51" t="s">
        <v>738</v>
      </c>
      <c r="F37" s="51"/>
      <c r="G37" s="51"/>
    </row>
    <row r="38" spans="1:7" ht="15">
      <c r="A38" s="123" t="s">
        <v>33</v>
      </c>
      <c r="B38" s="51" t="s">
        <v>754</v>
      </c>
      <c r="C38" s="124">
        <v>34.9</v>
      </c>
      <c r="D38" s="125">
        <v>2.9</v>
      </c>
      <c r="E38" s="51" t="s">
        <v>562</v>
      </c>
      <c r="F38" s="51" t="s">
        <v>749</v>
      </c>
      <c r="G38" s="51"/>
    </row>
    <row r="39" spans="1:7" ht="15.75" thickBot="1">
      <c r="A39" s="128" t="s">
        <v>773</v>
      </c>
      <c r="B39" s="51" t="s">
        <v>754</v>
      </c>
      <c r="C39" s="129">
        <v>13.1</v>
      </c>
      <c r="D39" s="125">
        <v>2.9</v>
      </c>
      <c r="E39" s="51" t="s">
        <v>562</v>
      </c>
      <c r="F39" s="51" t="s">
        <v>749</v>
      </c>
      <c r="G39" s="130"/>
    </row>
    <row r="40" spans="1:7" ht="16.5" thickBot="1" thickTop="1">
      <c r="A40" s="131" t="s">
        <v>505</v>
      </c>
      <c r="B40" s="132"/>
      <c r="C40" s="133">
        <v>1701.2</v>
      </c>
      <c r="D40" s="134"/>
      <c r="E40" s="132"/>
      <c r="F40" s="132"/>
      <c r="G40" s="132"/>
    </row>
    <row r="41" ht="15.75" thickTop="1"/>
  </sheetData>
  <sheetProtection algorithmName="SHA-512" hashValue="C6ueaJrfOu/rFWHwWrASsOvRyTwiVIN9zbQHTXeRDDXsTHH5nAw0Tr2BzKAhtMT0q8JftDOowA8xI+0zKOicGA==" saltValue="GgnLmJg97vOzhdYMfpNKUQ==" spinCount="100000" sheet="1" objects="1" scenarios="1"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M40"/>
  <sheetViews>
    <sheetView workbookViewId="0" topLeftCell="A1">
      <selection activeCell="J13" sqref="J13:J21"/>
    </sheetView>
  </sheetViews>
  <sheetFormatPr defaultColWidth="9.140625" defaultRowHeight="15"/>
  <cols>
    <col min="1" max="1" width="10.57421875" style="0" bestFit="1" customWidth="1"/>
    <col min="2" max="2" width="13.140625" style="0" bestFit="1" customWidth="1"/>
    <col min="3" max="3" width="11.57421875" style="0" bestFit="1" customWidth="1"/>
    <col min="4" max="4" width="11.140625" style="0" bestFit="1" customWidth="1"/>
    <col min="5" max="5" width="15.140625" style="0" bestFit="1" customWidth="1"/>
    <col min="6" max="6" width="12.421875" style="0" bestFit="1" customWidth="1"/>
    <col min="7" max="7" width="13.421875" style="0" bestFit="1" customWidth="1"/>
    <col min="9" max="9" width="15.7109375" style="0" customWidth="1"/>
    <col min="10" max="10" width="19.421875" style="0" bestFit="1" customWidth="1"/>
  </cols>
  <sheetData>
    <row r="1" spans="1:7" ht="21.75" thickBot="1">
      <c r="A1" s="334" t="s">
        <v>774</v>
      </c>
      <c r="B1" s="335"/>
      <c r="C1" s="335"/>
      <c r="D1" s="335"/>
      <c r="E1" s="335"/>
      <c r="F1" s="335"/>
      <c r="G1" s="336"/>
    </row>
    <row r="2" spans="1:13" ht="15.75" thickBot="1">
      <c r="A2" s="135" t="s">
        <v>551</v>
      </c>
      <c r="B2" s="110" t="s">
        <v>552</v>
      </c>
      <c r="C2" s="111" t="s">
        <v>554</v>
      </c>
      <c r="D2" s="112" t="s">
        <v>732</v>
      </c>
      <c r="E2" s="110" t="s">
        <v>555</v>
      </c>
      <c r="F2" s="110" t="s">
        <v>434</v>
      </c>
      <c r="G2" s="136" t="s">
        <v>435</v>
      </c>
      <c r="H2" s="137"/>
      <c r="I2" s="137"/>
      <c r="J2" s="137"/>
      <c r="K2" s="137"/>
      <c r="L2" s="137"/>
      <c r="M2" s="137"/>
    </row>
    <row r="3" spans="1:12" ht="15.75" thickTop="1">
      <c r="A3" s="138">
        <v>101</v>
      </c>
      <c r="B3" s="139" t="s">
        <v>733</v>
      </c>
      <c r="C3" s="140">
        <v>44.8</v>
      </c>
      <c r="D3" s="139" t="s">
        <v>775</v>
      </c>
      <c r="E3" s="139" t="s">
        <v>593</v>
      </c>
      <c r="F3" s="139"/>
      <c r="G3" s="141"/>
      <c r="H3" s="142"/>
      <c r="I3" s="13" t="s">
        <v>506</v>
      </c>
      <c r="J3" t="s">
        <v>563</v>
      </c>
      <c r="L3" s="137"/>
    </row>
    <row r="4" spans="1:12" ht="15">
      <c r="A4" s="143">
        <v>102</v>
      </c>
      <c r="B4" s="139" t="s">
        <v>733</v>
      </c>
      <c r="C4" s="144">
        <v>18.2</v>
      </c>
      <c r="D4" s="145">
        <v>2.4</v>
      </c>
      <c r="E4" s="139" t="s">
        <v>593</v>
      </c>
      <c r="F4" s="146"/>
      <c r="G4" s="147"/>
      <c r="H4" s="142"/>
      <c r="I4" s="14" t="s">
        <v>776</v>
      </c>
      <c r="J4" s="15">
        <v>286.5</v>
      </c>
      <c r="L4" s="137"/>
    </row>
    <row r="5" spans="1:12" ht="15">
      <c r="A5" s="143">
        <v>103</v>
      </c>
      <c r="B5" s="146" t="s">
        <v>739</v>
      </c>
      <c r="C5" s="144">
        <v>698.4</v>
      </c>
      <c r="D5" s="145" t="s">
        <v>777</v>
      </c>
      <c r="E5" s="146" t="s">
        <v>738</v>
      </c>
      <c r="F5" s="146"/>
      <c r="G5" s="147"/>
      <c r="H5" s="142"/>
      <c r="I5" s="14" t="s">
        <v>562</v>
      </c>
      <c r="J5" s="15">
        <v>34.5</v>
      </c>
      <c r="L5" s="137"/>
    </row>
    <row r="6" spans="1:12" ht="15">
      <c r="A6" s="143">
        <v>104</v>
      </c>
      <c r="B6" s="146" t="s">
        <v>778</v>
      </c>
      <c r="C6" s="144">
        <v>286.5</v>
      </c>
      <c r="D6" s="145"/>
      <c r="E6" s="146" t="s">
        <v>776</v>
      </c>
      <c r="F6" s="146"/>
      <c r="G6" s="147"/>
      <c r="H6" s="142"/>
      <c r="I6" s="14" t="s">
        <v>738</v>
      </c>
      <c r="J6" s="15">
        <v>1338.6</v>
      </c>
      <c r="L6" s="137"/>
    </row>
    <row r="7" spans="1:12" ht="15">
      <c r="A7" s="148" t="s">
        <v>779</v>
      </c>
      <c r="B7" s="146" t="s">
        <v>735</v>
      </c>
      <c r="C7" s="144">
        <v>1.5</v>
      </c>
      <c r="D7" s="145"/>
      <c r="E7" s="146"/>
      <c r="F7" s="146"/>
      <c r="G7" s="147"/>
      <c r="H7" s="142"/>
      <c r="I7" s="14" t="s">
        <v>593</v>
      </c>
      <c r="J7" s="15">
        <v>63</v>
      </c>
      <c r="L7" s="137"/>
    </row>
    <row r="8" spans="1:12" ht="15">
      <c r="A8" s="148" t="s">
        <v>780</v>
      </c>
      <c r="B8" s="146" t="s">
        <v>735</v>
      </c>
      <c r="C8" s="144">
        <v>1.5</v>
      </c>
      <c r="D8" s="145"/>
      <c r="E8" s="146"/>
      <c r="F8" s="146"/>
      <c r="G8" s="147"/>
      <c r="H8" s="142"/>
      <c r="I8" s="14" t="s">
        <v>509</v>
      </c>
      <c r="J8" s="15">
        <v>4.9</v>
      </c>
      <c r="L8" s="137"/>
    </row>
    <row r="9" spans="1:12" ht="15">
      <c r="A9" s="148" t="s">
        <v>781</v>
      </c>
      <c r="B9" s="146" t="s">
        <v>735</v>
      </c>
      <c r="C9" s="144">
        <v>1.9</v>
      </c>
      <c r="D9" s="145"/>
      <c r="E9" s="146"/>
      <c r="F9" s="146"/>
      <c r="G9" s="147"/>
      <c r="H9" s="142"/>
      <c r="I9" s="14" t="s">
        <v>507</v>
      </c>
      <c r="J9" s="15">
        <v>1727.5</v>
      </c>
      <c r="L9" s="137"/>
    </row>
    <row r="10" spans="1:12" ht="15">
      <c r="A10" s="143">
        <v>111</v>
      </c>
      <c r="B10" s="146" t="s">
        <v>782</v>
      </c>
      <c r="C10" s="144">
        <v>140.9</v>
      </c>
      <c r="D10" s="145" t="s">
        <v>783</v>
      </c>
      <c r="E10" s="149" t="s">
        <v>738</v>
      </c>
      <c r="F10" s="146"/>
      <c r="G10" s="147"/>
      <c r="H10" s="142"/>
      <c r="L10" s="137"/>
    </row>
    <row r="11" spans="1:12" ht="15">
      <c r="A11" s="143">
        <v>112</v>
      </c>
      <c r="B11" s="146" t="s">
        <v>767</v>
      </c>
      <c r="C11" s="144">
        <v>15.8</v>
      </c>
      <c r="D11" s="145">
        <v>2.5</v>
      </c>
      <c r="E11" s="146" t="s">
        <v>562</v>
      </c>
      <c r="F11" s="146" t="s">
        <v>771</v>
      </c>
      <c r="G11" s="147"/>
      <c r="H11" s="142"/>
      <c r="L11" s="137"/>
    </row>
    <row r="12" spans="1:12" ht="15">
      <c r="A12" s="143">
        <v>113</v>
      </c>
      <c r="B12" s="146" t="s">
        <v>782</v>
      </c>
      <c r="C12" s="144">
        <v>141.1</v>
      </c>
      <c r="D12" s="145" t="s">
        <v>784</v>
      </c>
      <c r="E12" s="149" t="s">
        <v>738</v>
      </c>
      <c r="F12" s="146"/>
      <c r="G12" s="147"/>
      <c r="H12" s="142"/>
      <c r="I12" s="13" t="s">
        <v>506</v>
      </c>
      <c r="J12" t="s">
        <v>563</v>
      </c>
      <c r="L12" s="137"/>
    </row>
    <row r="13" spans="1:12" ht="15">
      <c r="A13" s="143">
        <v>114</v>
      </c>
      <c r="B13" s="146" t="s">
        <v>756</v>
      </c>
      <c r="C13" s="144">
        <v>16.1</v>
      </c>
      <c r="D13" s="145">
        <v>2.74</v>
      </c>
      <c r="E13" s="146" t="s">
        <v>738</v>
      </c>
      <c r="F13" s="146"/>
      <c r="G13" s="147"/>
      <c r="H13" s="142"/>
      <c r="I13" s="14" t="s">
        <v>739</v>
      </c>
      <c r="J13" s="15">
        <v>698.4</v>
      </c>
      <c r="L13" s="137"/>
    </row>
    <row r="14" spans="1:12" ht="15">
      <c r="A14" s="143">
        <v>115</v>
      </c>
      <c r="B14" s="146" t="s">
        <v>763</v>
      </c>
      <c r="C14" s="144">
        <v>70.4</v>
      </c>
      <c r="D14" s="145">
        <v>4.25</v>
      </c>
      <c r="E14" s="146" t="s">
        <v>738</v>
      </c>
      <c r="F14" s="146"/>
      <c r="G14" s="147" t="s">
        <v>785</v>
      </c>
      <c r="H14" s="142"/>
      <c r="I14" s="14" t="s">
        <v>782</v>
      </c>
      <c r="J14" s="15">
        <v>282</v>
      </c>
      <c r="L14" s="137"/>
    </row>
    <row r="15" spans="1:12" ht="15">
      <c r="A15" s="143">
        <v>116</v>
      </c>
      <c r="B15" s="146" t="s">
        <v>767</v>
      </c>
      <c r="C15" s="144">
        <v>16.2</v>
      </c>
      <c r="D15" s="145">
        <v>2.49</v>
      </c>
      <c r="E15" s="146" t="s">
        <v>562</v>
      </c>
      <c r="F15" s="146" t="s">
        <v>769</v>
      </c>
      <c r="G15" s="147"/>
      <c r="H15" s="142"/>
      <c r="I15" s="14" t="s">
        <v>756</v>
      </c>
      <c r="J15" s="15">
        <v>16.1</v>
      </c>
      <c r="L15" s="137"/>
    </row>
    <row r="16" spans="1:12" ht="15">
      <c r="A16" s="143">
        <v>117</v>
      </c>
      <c r="B16" s="146" t="s">
        <v>763</v>
      </c>
      <c r="C16" s="144">
        <v>70.6</v>
      </c>
      <c r="D16" s="145">
        <v>4.25</v>
      </c>
      <c r="E16" s="146" t="s">
        <v>738</v>
      </c>
      <c r="F16" s="146"/>
      <c r="G16" s="147" t="s">
        <v>785</v>
      </c>
      <c r="H16" s="142"/>
      <c r="I16" s="14" t="s">
        <v>733</v>
      </c>
      <c r="J16" s="15">
        <v>63</v>
      </c>
      <c r="L16" s="137"/>
    </row>
    <row r="17" spans="1:12" ht="15">
      <c r="A17" s="143">
        <v>118</v>
      </c>
      <c r="B17" s="146" t="s">
        <v>763</v>
      </c>
      <c r="C17" s="144">
        <v>83.9</v>
      </c>
      <c r="D17" s="145">
        <v>4.25</v>
      </c>
      <c r="E17" s="146" t="s">
        <v>738</v>
      </c>
      <c r="F17" s="146"/>
      <c r="G17" s="147" t="s">
        <v>785</v>
      </c>
      <c r="H17" s="142"/>
      <c r="I17" s="14" t="s">
        <v>778</v>
      </c>
      <c r="J17" s="15">
        <v>286.5</v>
      </c>
      <c r="L17" s="137"/>
    </row>
    <row r="18" spans="1:12" ht="15">
      <c r="A18" s="143">
        <v>119</v>
      </c>
      <c r="B18" s="146" t="s">
        <v>763</v>
      </c>
      <c r="C18" s="144">
        <v>69.6</v>
      </c>
      <c r="D18" s="145">
        <v>3</v>
      </c>
      <c r="E18" s="146" t="s">
        <v>738</v>
      </c>
      <c r="F18" s="146"/>
      <c r="G18" s="147" t="s">
        <v>785</v>
      </c>
      <c r="H18" s="142"/>
      <c r="I18" s="14" t="s">
        <v>763</v>
      </c>
      <c r="J18" s="15">
        <v>342.1</v>
      </c>
      <c r="L18" s="137"/>
    </row>
    <row r="19" spans="1:12" ht="15">
      <c r="A19" s="143">
        <v>120</v>
      </c>
      <c r="B19" s="146" t="s">
        <v>763</v>
      </c>
      <c r="C19" s="144">
        <v>47.6</v>
      </c>
      <c r="D19" s="145">
        <v>4.63</v>
      </c>
      <c r="E19" s="146" t="s">
        <v>738</v>
      </c>
      <c r="F19" s="146"/>
      <c r="G19" s="147"/>
      <c r="H19" s="142"/>
      <c r="I19" s="14" t="s">
        <v>765</v>
      </c>
      <c r="J19" s="15">
        <v>2.5</v>
      </c>
      <c r="L19" s="137"/>
    </row>
    <row r="20" spans="1:12" ht="15.75" thickBot="1">
      <c r="A20" s="150">
        <v>121</v>
      </c>
      <c r="B20" s="151" t="s">
        <v>765</v>
      </c>
      <c r="C20" s="152">
        <v>2.5</v>
      </c>
      <c r="D20" s="153">
        <v>2.5</v>
      </c>
      <c r="E20" s="151" t="s">
        <v>562</v>
      </c>
      <c r="F20" s="146" t="s">
        <v>771</v>
      </c>
      <c r="G20" s="154"/>
      <c r="H20" s="142"/>
      <c r="I20" s="14" t="s">
        <v>735</v>
      </c>
      <c r="J20" s="15">
        <v>4.9</v>
      </c>
      <c r="L20" s="137"/>
    </row>
    <row r="21" spans="1:12" ht="16.5" thickBot="1" thickTop="1">
      <c r="A21" s="155" t="s">
        <v>505</v>
      </c>
      <c r="B21" s="156"/>
      <c r="C21" s="157">
        <v>1727.5</v>
      </c>
      <c r="D21" s="158"/>
      <c r="E21" s="156"/>
      <c r="F21" s="156"/>
      <c r="G21" s="159"/>
      <c r="H21" s="142"/>
      <c r="I21" s="14" t="s">
        <v>767</v>
      </c>
      <c r="J21" s="15">
        <v>32</v>
      </c>
      <c r="L21" s="137"/>
    </row>
    <row r="22" spans="1:10" ht="15">
      <c r="A22" s="160"/>
      <c r="B22" s="161"/>
      <c r="C22" s="142"/>
      <c r="D22" s="162"/>
      <c r="E22" s="161"/>
      <c r="F22" s="161"/>
      <c r="G22" s="137"/>
      <c r="I22" s="14" t="s">
        <v>507</v>
      </c>
      <c r="J22" s="15">
        <v>1727.5</v>
      </c>
    </row>
    <row r="23" spans="1:7" ht="15">
      <c r="A23" s="160"/>
      <c r="B23" s="161"/>
      <c r="C23" s="142"/>
      <c r="D23" s="162"/>
      <c r="E23" s="161"/>
      <c r="F23" s="161"/>
      <c r="G23" s="137"/>
    </row>
    <row r="24" spans="1:7" ht="15">
      <c r="A24" s="160"/>
      <c r="B24" s="161"/>
      <c r="C24" s="142"/>
      <c r="D24" s="162"/>
      <c r="E24" s="161"/>
      <c r="F24" s="161"/>
      <c r="G24" s="137"/>
    </row>
    <row r="25" spans="1:7" ht="15">
      <c r="A25" s="160"/>
      <c r="B25" s="161"/>
      <c r="C25" s="142"/>
      <c r="D25" s="162"/>
      <c r="E25" s="161"/>
      <c r="F25" s="161"/>
      <c r="G25" s="137"/>
    </row>
    <row r="26" spans="1:7" ht="15">
      <c r="A26" s="160"/>
      <c r="B26" s="161"/>
      <c r="C26" s="142"/>
      <c r="D26" s="162"/>
      <c r="E26" s="161"/>
      <c r="F26" s="161"/>
      <c r="G26" s="137"/>
    </row>
    <row r="27" spans="1:7" ht="15">
      <c r="A27" s="160"/>
      <c r="B27" s="161"/>
      <c r="C27" s="142"/>
      <c r="D27" s="162"/>
      <c r="E27" s="161"/>
      <c r="F27" s="161"/>
      <c r="G27" s="137"/>
    </row>
    <row r="28" spans="1:7" ht="15">
      <c r="A28" s="160"/>
      <c r="B28" s="161"/>
      <c r="C28" s="142"/>
      <c r="D28" s="162"/>
      <c r="E28" s="161"/>
      <c r="F28" s="161"/>
      <c r="G28" s="137"/>
    </row>
    <row r="29" spans="1:7" ht="15">
      <c r="A29" s="160"/>
      <c r="B29" s="161"/>
      <c r="C29" s="142"/>
      <c r="D29" s="162"/>
      <c r="E29" s="161"/>
      <c r="F29" s="161"/>
      <c r="G29" s="137"/>
    </row>
    <row r="30" spans="1:7" ht="15">
      <c r="A30" s="160"/>
      <c r="B30" s="161"/>
      <c r="C30" s="142"/>
      <c r="D30" s="162"/>
      <c r="E30" s="161"/>
      <c r="F30" s="161"/>
      <c r="G30" s="137"/>
    </row>
    <row r="31" spans="1:7" ht="15">
      <c r="A31" s="160"/>
      <c r="B31" s="161"/>
      <c r="C31" s="142"/>
      <c r="D31" s="162"/>
      <c r="E31" s="161"/>
      <c r="F31" s="161"/>
      <c r="G31" s="137"/>
    </row>
    <row r="32" spans="1:7" ht="15">
      <c r="A32" s="160"/>
      <c r="B32" s="163"/>
      <c r="C32" s="142"/>
      <c r="D32" s="162"/>
      <c r="E32" s="161"/>
      <c r="F32" s="161"/>
      <c r="G32" s="137"/>
    </row>
    <row r="33" spans="1:7" ht="15">
      <c r="A33" s="160"/>
      <c r="B33" s="161"/>
      <c r="C33" s="142"/>
      <c r="D33" s="162"/>
      <c r="E33" s="161"/>
      <c r="F33" s="161"/>
      <c r="G33" s="137"/>
    </row>
    <row r="34" spans="1:7" ht="15">
      <c r="A34" s="160"/>
      <c r="B34" s="163"/>
      <c r="C34" s="142"/>
      <c r="D34" s="162"/>
      <c r="E34" s="161"/>
      <c r="F34" s="161"/>
      <c r="G34" s="137"/>
    </row>
    <row r="35" spans="1:7" ht="15">
      <c r="A35" s="160"/>
      <c r="B35" s="161"/>
      <c r="C35" s="142"/>
      <c r="D35" s="162"/>
      <c r="E35" s="161"/>
      <c r="F35" s="161"/>
      <c r="G35" s="137"/>
    </row>
    <row r="36" spans="1:7" ht="15">
      <c r="A36" s="160"/>
      <c r="B36" s="161"/>
      <c r="C36" s="142"/>
      <c r="D36" s="162"/>
      <c r="E36" s="161"/>
      <c r="F36" s="161"/>
      <c r="G36" s="137"/>
    </row>
    <row r="37" spans="1:7" ht="15">
      <c r="A37" s="160"/>
      <c r="B37" s="161"/>
      <c r="C37" s="142"/>
      <c r="D37" s="162"/>
      <c r="E37" s="161"/>
      <c r="F37" s="161"/>
      <c r="G37" s="137"/>
    </row>
    <row r="38" spans="1:7" ht="15">
      <c r="A38" s="160"/>
      <c r="B38" s="161"/>
      <c r="C38" s="142"/>
      <c r="D38" s="162"/>
      <c r="E38" s="161"/>
      <c r="F38" s="161"/>
      <c r="G38" s="137"/>
    </row>
    <row r="39" spans="1:7" ht="15">
      <c r="A39" s="160"/>
      <c r="B39" s="161"/>
      <c r="C39" s="142"/>
      <c r="D39" s="162"/>
      <c r="E39" s="161"/>
      <c r="F39" s="161"/>
      <c r="G39" s="137"/>
    </row>
    <row r="40" spans="1:7" ht="15">
      <c r="A40" s="137"/>
      <c r="B40" s="137"/>
      <c r="C40" s="137"/>
      <c r="D40" s="137"/>
      <c r="E40" s="137"/>
      <c r="F40" s="137"/>
      <c r="G40" s="137"/>
    </row>
  </sheetData>
  <sheetProtection algorithmName="SHA-512" hashValue="fEaVJUd47YvNl+IaVvC0MAfkJ5sikWKS0+Ua5R2O1ftm+0IT1CsA5+pkuEd3mUC8F3cHPEEB1af3v46Gx9uSpA==" saltValue="vWMpo/lhVSohu26EwgCvyg==" spinCount="100000" sheet="1" objects="1" scenarios="1"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J35"/>
  <sheetViews>
    <sheetView workbookViewId="0" topLeftCell="A1">
      <selection activeCell="J12" sqref="J12:J27"/>
    </sheetView>
  </sheetViews>
  <sheetFormatPr defaultColWidth="9.140625" defaultRowHeight="15"/>
  <cols>
    <col min="1" max="1" width="10.57421875" style="0" bestFit="1" customWidth="1"/>
    <col min="2" max="2" width="27.00390625" style="0" bestFit="1" customWidth="1"/>
    <col min="3" max="3" width="11.57421875" style="0" bestFit="1" customWidth="1"/>
    <col min="4" max="4" width="8.8515625" style="0" bestFit="1" customWidth="1"/>
    <col min="5" max="5" width="15.140625" style="0" bestFit="1" customWidth="1"/>
    <col min="6" max="6" width="12.421875" style="0" bestFit="1" customWidth="1"/>
    <col min="7" max="7" width="32.140625" style="0" bestFit="1" customWidth="1"/>
    <col min="9" max="9" width="28.57421875" style="0" customWidth="1"/>
    <col min="10" max="10" width="19.421875" style="0" bestFit="1" customWidth="1"/>
  </cols>
  <sheetData>
    <row r="1" spans="1:7" ht="21.75" thickBot="1">
      <c r="A1" s="334" t="s">
        <v>786</v>
      </c>
      <c r="B1" s="335"/>
      <c r="C1" s="335"/>
      <c r="D1" s="335"/>
      <c r="E1" s="335"/>
      <c r="F1" s="335"/>
      <c r="G1" s="336"/>
    </row>
    <row r="2" spans="1:7" ht="15.75" thickBot="1">
      <c r="A2" s="110" t="s">
        <v>551</v>
      </c>
      <c r="B2" s="110" t="s">
        <v>552</v>
      </c>
      <c r="C2" s="111" t="s">
        <v>554</v>
      </c>
      <c r="D2" s="112" t="s">
        <v>732</v>
      </c>
      <c r="E2" s="110" t="s">
        <v>555</v>
      </c>
      <c r="F2" s="110" t="s">
        <v>434</v>
      </c>
      <c r="G2" s="113" t="s">
        <v>435</v>
      </c>
    </row>
    <row r="3" spans="1:10" ht="15.75" thickTop="1">
      <c r="A3" s="164">
        <v>201</v>
      </c>
      <c r="B3" s="139" t="s">
        <v>733</v>
      </c>
      <c r="C3" s="140">
        <v>44.6</v>
      </c>
      <c r="D3" s="165">
        <v>3.3</v>
      </c>
      <c r="E3" s="139" t="s">
        <v>787</v>
      </c>
      <c r="F3" s="139"/>
      <c r="G3" s="139"/>
      <c r="I3" s="13" t="s">
        <v>506</v>
      </c>
      <c r="J3" t="s">
        <v>563</v>
      </c>
    </row>
    <row r="4" spans="1:10" ht="15">
      <c r="A4" s="166">
        <v>202</v>
      </c>
      <c r="B4" s="146" t="s">
        <v>733</v>
      </c>
      <c r="C4" s="144">
        <v>21.9</v>
      </c>
      <c r="D4" s="145">
        <v>3.29</v>
      </c>
      <c r="E4" s="139" t="s">
        <v>787</v>
      </c>
      <c r="F4" s="146"/>
      <c r="G4" s="146"/>
      <c r="I4" s="14" t="s">
        <v>562</v>
      </c>
      <c r="J4" s="15">
        <v>32.099999999999994</v>
      </c>
    </row>
    <row r="5" spans="1:10" ht="15">
      <c r="A5" s="166">
        <v>203</v>
      </c>
      <c r="B5" s="146" t="s">
        <v>739</v>
      </c>
      <c r="C5" s="144">
        <v>112.2</v>
      </c>
      <c r="D5" s="145">
        <v>3.3</v>
      </c>
      <c r="E5" s="146" t="s">
        <v>738</v>
      </c>
      <c r="F5" s="146"/>
      <c r="G5" s="146"/>
      <c r="I5" s="14" t="s">
        <v>474</v>
      </c>
      <c r="J5" s="15">
        <v>221.8</v>
      </c>
    </row>
    <row r="6" spans="1:10" ht="15">
      <c r="A6" s="166">
        <v>204</v>
      </c>
      <c r="B6" s="146" t="s">
        <v>739</v>
      </c>
      <c r="C6" s="144">
        <v>9.2</v>
      </c>
      <c r="D6" s="145">
        <v>2.8</v>
      </c>
      <c r="E6" s="146" t="s">
        <v>738</v>
      </c>
      <c r="F6" s="146"/>
      <c r="G6" s="146"/>
      <c r="I6" s="14" t="s">
        <v>738</v>
      </c>
      <c r="J6" s="15">
        <v>433.4</v>
      </c>
    </row>
    <row r="7" spans="1:10" ht="15">
      <c r="A7" s="166" t="s">
        <v>788</v>
      </c>
      <c r="B7" s="146" t="s">
        <v>735</v>
      </c>
      <c r="C7" s="144">
        <v>1.5</v>
      </c>
      <c r="D7" s="145"/>
      <c r="E7" s="146"/>
      <c r="F7" s="146"/>
      <c r="G7" s="146"/>
      <c r="I7" s="14" t="s">
        <v>787</v>
      </c>
      <c r="J7" s="15">
        <v>66.5</v>
      </c>
    </row>
    <row r="8" spans="1:10" ht="15">
      <c r="A8" s="166" t="s">
        <v>789</v>
      </c>
      <c r="B8" s="146" t="s">
        <v>735</v>
      </c>
      <c r="C8" s="144">
        <v>1.5</v>
      </c>
      <c r="D8" s="145"/>
      <c r="E8" s="146"/>
      <c r="F8" s="146"/>
      <c r="G8" s="146"/>
      <c r="I8" s="14" t="s">
        <v>509</v>
      </c>
      <c r="J8" s="15">
        <v>3</v>
      </c>
    </row>
    <row r="9" spans="1:10" ht="15">
      <c r="A9" s="166">
        <v>211</v>
      </c>
      <c r="B9" s="146" t="s">
        <v>790</v>
      </c>
      <c r="C9" s="144">
        <v>32.6</v>
      </c>
      <c r="D9" s="145">
        <v>2.97</v>
      </c>
      <c r="E9" s="146" t="s">
        <v>474</v>
      </c>
      <c r="F9" s="146"/>
      <c r="G9" s="146"/>
      <c r="H9" s="127"/>
      <c r="I9" s="14" t="s">
        <v>507</v>
      </c>
      <c r="J9" s="15">
        <v>756.8</v>
      </c>
    </row>
    <row r="10" spans="1:7" ht="15">
      <c r="A10" s="166">
        <v>212</v>
      </c>
      <c r="B10" s="146" t="s">
        <v>791</v>
      </c>
      <c r="C10" s="144">
        <v>20.7</v>
      </c>
      <c r="D10" s="145">
        <v>2.97</v>
      </c>
      <c r="E10" s="146" t="s">
        <v>474</v>
      </c>
      <c r="F10" s="146"/>
      <c r="G10" s="146"/>
    </row>
    <row r="11" spans="1:10" ht="15">
      <c r="A11" s="166">
        <v>213</v>
      </c>
      <c r="B11" s="146" t="s">
        <v>792</v>
      </c>
      <c r="C11" s="144">
        <v>28</v>
      </c>
      <c r="D11" s="145">
        <v>2.96</v>
      </c>
      <c r="E11" s="146" t="s">
        <v>474</v>
      </c>
      <c r="F11" s="146"/>
      <c r="G11" s="146"/>
      <c r="I11" s="13" t="s">
        <v>506</v>
      </c>
      <c r="J11" t="s">
        <v>563</v>
      </c>
    </row>
    <row r="12" spans="1:10" ht="15">
      <c r="A12" s="166">
        <v>214</v>
      </c>
      <c r="B12" s="146" t="s">
        <v>752</v>
      </c>
      <c r="C12" s="144">
        <v>15.8</v>
      </c>
      <c r="D12" s="145">
        <v>2.96</v>
      </c>
      <c r="E12" s="146" t="s">
        <v>474</v>
      </c>
      <c r="F12" s="146"/>
      <c r="G12" s="146"/>
      <c r="I12" s="14" t="s">
        <v>739</v>
      </c>
      <c r="J12" s="15">
        <v>121.4</v>
      </c>
    </row>
    <row r="13" spans="1:10" ht="15">
      <c r="A13" s="166">
        <v>215</v>
      </c>
      <c r="B13" s="146" t="s">
        <v>793</v>
      </c>
      <c r="C13" s="144">
        <v>34.5</v>
      </c>
      <c r="D13" s="145">
        <v>2.97</v>
      </c>
      <c r="E13" s="146" t="s">
        <v>738</v>
      </c>
      <c r="F13" s="146"/>
      <c r="G13" s="146"/>
      <c r="I13" s="14" t="s">
        <v>752</v>
      </c>
      <c r="J13" s="15">
        <v>49.2</v>
      </c>
    </row>
    <row r="14" spans="1:10" ht="15">
      <c r="A14" s="166">
        <v>217</v>
      </c>
      <c r="B14" s="146" t="s">
        <v>793</v>
      </c>
      <c r="C14" s="144">
        <v>34.5</v>
      </c>
      <c r="D14" s="145">
        <v>2.97</v>
      </c>
      <c r="E14" s="146" t="s">
        <v>738</v>
      </c>
      <c r="F14" s="146"/>
      <c r="G14" s="146"/>
      <c r="I14" s="14" t="s">
        <v>794</v>
      </c>
      <c r="J14" s="15">
        <v>14.4</v>
      </c>
    </row>
    <row r="15" spans="1:10" ht="15">
      <c r="A15" s="166">
        <v>219</v>
      </c>
      <c r="B15" s="146" t="s">
        <v>793</v>
      </c>
      <c r="C15" s="144">
        <v>34.9</v>
      </c>
      <c r="D15" s="145">
        <v>2.97</v>
      </c>
      <c r="E15" s="146" t="s">
        <v>738</v>
      </c>
      <c r="F15" s="146"/>
      <c r="G15" s="146"/>
      <c r="H15" s="127"/>
      <c r="I15" s="14" t="s">
        <v>795</v>
      </c>
      <c r="J15" s="15">
        <v>43.3</v>
      </c>
    </row>
    <row r="16" spans="1:10" ht="15">
      <c r="A16" s="166">
        <v>221</v>
      </c>
      <c r="B16" s="146" t="s">
        <v>793</v>
      </c>
      <c r="C16" s="144">
        <v>42</v>
      </c>
      <c r="D16" s="145">
        <v>2.97</v>
      </c>
      <c r="E16" s="146" t="s">
        <v>738</v>
      </c>
      <c r="F16" s="146"/>
      <c r="G16" s="146"/>
      <c r="I16" s="14" t="s">
        <v>796</v>
      </c>
      <c r="J16" s="15">
        <v>35.2</v>
      </c>
    </row>
    <row r="17" spans="1:10" ht="15">
      <c r="A17" s="166">
        <v>223</v>
      </c>
      <c r="B17" s="146" t="s">
        <v>765</v>
      </c>
      <c r="C17" s="144">
        <v>2.9</v>
      </c>
      <c r="D17" s="145">
        <v>2.91</v>
      </c>
      <c r="E17" s="146" t="s">
        <v>562</v>
      </c>
      <c r="F17" s="146" t="s">
        <v>797</v>
      </c>
      <c r="G17" s="146"/>
      <c r="I17" s="14" t="s">
        <v>790</v>
      </c>
      <c r="J17" s="15">
        <v>32.6</v>
      </c>
    </row>
    <row r="18" spans="1:10" ht="15">
      <c r="A18" s="166">
        <v>224</v>
      </c>
      <c r="B18" s="146" t="s">
        <v>764</v>
      </c>
      <c r="C18" s="144">
        <v>5.7</v>
      </c>
      <c r="D18" s="145">
        <v>2.94</v>
      </c>
      <c r="E18" s="146" t="s">
        <v>738</v>
      </c>
      <c r="F18" s="146"/>
      <c r="G18" s="146"/>
      <c r="I18" s="14" t="s">
        <v>792</v>
      </c>
      <c r="J18" s="15">
        <v>28</v>
      </c>
    </row>
    <row r="19" spans="1:10" ht="15">
      <c r="A19" s="166">
        <v>225</v>
      </c>
      <c r="B19" s="146" t="s">
        <v>795</v>
      </c>
      <c r="C19" s="144">
        <v>43.3</v>
      </c>
      <c r="D19" s="145">
        <v>2.98</v>
      </c>
      <c r="E19" s="146" t="s">
        <v>738</v>
      </c>
      <c r="F19" s="146"/>
      <c r="G19" s="146"/>
      <c r="I19" s="14" t="s">
        <v>756</v>
      </c>
      <c r="J19" s="15">
        <v>3.6</v>
      </c>
    </row>
    <row r="20" spans="1:10" ht="15">
      <c r="A20" s="166">
        <v>227</v>
      </c>
      <c r="B20" s="146" t="s">
        <v>793</v>
      </c>
      <c r="C20" s="144">
        <v>35</v>
      </c>
      <c r="D20" s="145">
        <v>2.98</v>
      </c>
      <c r="E20" s="146" t="s">
        <v>738</v>
      </c>
      <c r="F20" s="146"/>
      <c r="G20" s="146"/>
      <c r="I20" s="14" t="s">
        <v>791</v>
      </c>
      <c r="J20" s="15">
        <v>20.7</v>
      </c>
    </row>
    <row r="21" spans="1:10" ht="15">
      <c r="A21" s="166">
        <v>229</v>
      </c>
      <c r="B21" s="146" t="s">
        <v>793</v>
      </c>
      <c r="C21" s="144">
        <v>16.5</v>
      </c>
      <c r="D21" s="145"/>
      <c r="E21" s="146" t="s">
        <v>474</v>
      </c>
      <c r="F21" s="146"/>
      <c r="G21" s="146"/>
      <c r="I21" s="14" t="s">
        <v>793</v>
      </c>
      <c r="J21" s="15">
        <v>261.5</v>
      </c>
    </row>
    <row r="22" spans="1:10" ht="15">
      <c r="A22" s="166">
        <v>230</v>
      </c>
      <c r="B22" s="146" t="s">
        <v>767</v>
      </c>
      <c r="C22" s="144">
        <v>6.8</v>
      </c>
      <c r="D22" s="145">
        <v>2.98</v>
      </c>
      <c r="E22" s="146" t="s">
        <v>562</v>
      </c>
      <c r="F22" s="146" t="s">
        <v>798</v>
      </c>
      <c r="G22" s="146"/>
      <c r="I22" s="14" t="s">
        <v>733</v>
      </c>
      <c r="J22" s="15">
        <v>66.5</v>
      </c>
    </row>
    <row r="23" spans="1:10" ht="15">
      <c r="A23" s="166">
        <v>231</v>
      </c>
      <c r="B23" s="146" t="s">
        <v>767</v>
      </c>
      <c r="C23" s="144">
        <v>6.6</v>
      </c>
      <c r="D23" s="145">
        <v>2.98</v>
      </c>
      <c r="E23" s="146" t="s">
        <v>562</v>
      </c>
      <c r="F23" s="146" t="s">
        <v>798</v>
      </c>
      <c r="G23" s="146"/>
      <c r="I23" s="14" t="s">
        <v>764</v>
      </c>
      <c r="J23" s="15">
        <v>5.7</v>
      </c>
    </row>
    <row r="24" spans="1:10" ht="15">
      <c r="A24" s="166">
        <v>232</v>
      </c>
      <c r="B24" s="146" t="s">
        <v>767</v>
      </c>
      <c r="C24" s="144">
        <v>4.8</v>
      </c>
      <c r="D24" s="145">
        <v>2.8</v>
      </c>
      <c r="E24" s="146" t="s">
        <v>562</v>
      </c>
      <c r="F24" s="146" t="s">
        <v>762</v>
      </c>
      <c r="G24" s="146"/>
      <c r="I24" s="14" t="s">
        <v>765</v>
      </c>
      <c r="J24" s="15">
        <v>2.9</v>
      </c>
    </row>
    <row r="25" spans="1:10" ht="15">
      <c r="A25" s="166">
        <v>233</v>
      </c>
      <c r="B25" s="146" t="s">
        <v>756</v>
      </c>
      <c r="C25" s="144">
        <v>3.6</v>
      </c>
      <c r="D25" s="145">
        <v>3.26</v>
      </c>
      <c r="E25" s="146" t="s">
        <v>738</v>
      </c>
      <c r="F25" s="146"/>
      <c r="G25" s="146"/>
      <c r="I25" s="14" t="s">
        <v>735</v>
      </c>
      <c r="J25" s="15">
        <v>3</v>
      </c>
    </row>
    <row r="26" spans="1:10" ht="15">
      <c r="A26" s="166">
        <v>234</v>
      </c>
      <c r="B26" s="146" t="s">
        <v>799</v>
      </c>
      <c r="C26" s="144">
        <v>39.6</v>
      </c>
      <c r="D26" s="145">
        <v>2.98</v>
      </c>
      <c r="E26" s="146" t="s">
        <v>474</v>
      </c>
      <c r="F26" s="146"/>
      <c r="G26" s="146"/>
      <c r="I26" s="14" t="s">
        <v>767</v>
      </c>
      <c r="J26" s="15">
        <v>29.199999999999996</v>
      </c>
    </row>
    <row r="27" spans="1:10" ht="15">
      <c r="A27" s="166" t="s">
        <v>800</v>
      </c>
      <c r="B27" s="146" t="s">
        <v>794</v>
      </c>
      <c r="C27" s="144">
        <v>8.4</v>
      </c>
      <c r="D27" s="145">
        <v>2.98</v>
      </c>
      <c r="E27" s="146" t="s">
        <v>738</v>
      </c>
      <c r="F27" s="146"/>
      <c r="G27" s="146"/>
      <c r="I27" s="14" t="s">
        <v>799</v>
      </c>
      <c r="J27" s="15">
        <v>39.6</v>
      </c>
    </row>
    <row r="28" spans="1:10" ht="15">
      <c r="A28" s="166">
        <v>235</v>
      </c>
      <c r="B28" s="146" t="s">
        <v>752</v>
      </c>
      <c r="C28" s="144">
        <v>16.6</v>
      </c>
      <c r="D28" s="145">
        <v>2.99</v>
      </c>
      <c r="E28" s="146" t="s">
        <v>474</v>
      </c>
      <c r="F28" s="146"/>
      <c r="G28" s="146"/>
      <c r="I28" s="14" t="s">
        <v>507</v>
      </c>
      <c r="J28" s="15">
        <v>756.8000000000002</v>
      </c>
    </row>
    <row r="29" spans="1:7" ht="15">
      <c r="A29" s="166">
        <v>236</v>
      </c>
      <c r="B29" s="146" t="s">
        <v>752</v>
      </c>
      <c r="C29" s="144">
        <v>16.8</v>
      </c>
      <c r="D29" s="145">
        <v>2.99</v>
      </c>
      <c r="E29" s="146" t="s">
        <v>474</v>
      </c>
      <c r="F29" s="146"/>
      <c r="G29" s="146"/>
    </row>
    <row r="30" spans="1:7" ht="15">
      <c r="A30" s="166">
        <v>237</v>
      </c>
      <c r="B30" s="146" t="s">
        <v>767</v>
      </c>
      <c r="C30" s="144">
        <v>5.6</v>
      </c>
      <c r="D30" s="145">
        <v>2.79</v>
      </c>
      <c r="E30" s="146" t="s">
        <v>562</v>
      </c>
      <c r="F30" s="146" t="s">
        <v>801</v>
      </c>
      <c r="G30" s="146"/>
    </row>
    <row r="31" spans="1:7" ht="15">
      <c r="A31" s="166">
        <v>238</v>
      </c>
      <c r="B31" s="146" t="s">
        <v>767</v>
      </c>
      <c r="C31" s="144">
        <v>5.4</v>
      </c>
      <c r="D31" s="145">
        <v>2.79</v>
      </c>
      <c r="E31" s="146" t="s">
        <v>562</v>
      </c>
      <c r="F31" s="146" t="s">
        <v>801</v>
      </c>
      <c r="G31" s="146"/>
    </row>
    <row r="32" spans="1:8" ht="15">
      <c r="A32" s="166">
        <v>239</v>
      </c>
      <c r="B32" s="146" t="s">
        <v>793</v>
      </c>
      <c r="C32" s="144">
        <f>81.7-17.6</f>
        <v>64.1</v>
      </c>
      <c r="D32" s="145">
        <v>2.8</v>
      </c>
      <c r="E32" s="146" t="s">
        <v>738</v>
      </c>
      <c r="F32" s="146"/>
      <c r="G32" s="146" t="s">
        <v>802</v>
      </c>
      <c r="H32" s="127"/>
    </row>
    <row r="33" spans="1:7" ht="15">
      <c r="A33" s="166" t="s">
        <v>803</v>
      </c>
      <c r="B33" s="146" t="s">
        <v>794</v>
      </c>
      <c r="C33" s="144">
        <v>6</v>
      </c>
      <c r="D33" s="145">
        <v>2.53</v>
      </c>
      <c r="E33" s="146" t="s">
        <v>738</v>
      </c>
      <c r="F33" s="146"/>
      <c r="G33" s="146"/>
    </row>
    <row r="34" spans="1:7" ht="15.75" thickBot="1">
      <c r="A34" s="167">
        <v>240</v>
      </c>
      <c r="B34" s="146" t="s">
        <v>796</v>
      </c>
      <c r="C34" s="152">
        <f>17.6*2</f>
        <v>35.2</v>
      </c>
      <c r="D34" s="153">
        <v>2.78</v>
      </c>
      <c r="E34" s="151" t="s">
        <v>474</v>
      </c>
      <c r="F34" s="151"/>
      <c r="G34" s="151" t="s">
        <v>804</v>
      </c>
    </row>
    <row r="35" spans="1:7" ht="16.5" thickBot="1" thickTop="1">
      <c r="A35" s="168" t="s">
        <v>505</v>
      </c>
      <c r="B35" s="169"/>
      <c r="C35" s="170">
        <v>756.8</v>
      </c>
      <c r="D35" s="171"/>
      <c r="E35" s="169"/>
      <c r="F35" s="169"/>
      <c r="G35" s="169"/>
    </row>
    <row r="36" ht="15.75" thickTop="1"/>
  </sheetData>
  <sheetProtection algorithmName="SHA-512" hashValue="Yi8Gvc5hC2h+zS3dsc2H3QeK8eJ+Sej77+5vjPH+o4VFzFt/vcbkj3vQCuYlKQXG0YMaXHX0plZhDSywCWhFdQ==" saltValue="W8YrM/l4IqhWanXGTfWGfg==" spinCount="100000" sheet="1" objects="1" scenarios="1"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J43"/>
  <sheetViews>
    <sheetView workbookViewId="0" topLeftCell="A1">
      <selection activeCell="J12" sqref="J12:J21"/>
    </sheetView>
  </sheetViews>
  <sheetFormatPr defaultColWidth="9.140625" defaultRowHeight="15"/>
  <cols>
    <col min="1" max="1" width="10.57421875" style="0" bestFit="1" customWidth="1"/>
    <col min="2" max="2" width="16.8515625" style="0" bestFit="1" customWidth="1"/>
    <col min="3" max="3" width="11.57421875" style="0" bestFit="1" customWidth="1"/>
    <col min="4" max="4" width="11.140625" style="0" bestFit="1" customWidth="1"/>
    <col min="5" max="5" width="15.140625" style="0" bestFit="1" customWidth="1"/>
    <col min="6" max="6" width="11.421875" style="0" bestFit="1" customWidth="1"/>
    <col min="7" max="7" width="13.421875" style="0" bestFit="1" customWidth="1"/>
    <col min="9" max="9" width="18.00390625" style="0" customWidth="1"/>
    <col min="10" max="10" width="19.421875" style="0" bestFit="1" customWidth="1"/>
  </cols>
  <sheetData>
    <row r="1" spans="1:7" ht="21.75" thickBot="1">
      <c r="A1" s="334" t="s">
        <v>805</v>
      </c>
      <c r="B1" s="335"/>
      <c r="C1" s="335"/>
      <c r="D1" s="335"/>
      <c r="E1" s="335"/>
      <c r="F1" s="335"/>
      <c r="G1" s="336"/>
    </row>
    <row r="2" spans="1:7" ht="15.75" thickBot="1">
      <c r="A2" s="110" t="s">
        <v>551</v>
      </c>
      <c r="B2" s="110" t="s">
        <v>552</v>
      </c>
      <c r="C2" s="111" t="s">
        <v>554</v>
      </c>
      <c r="D2" s="112" t="s">
        <v>732</v>
      </c>
      <c r="E2" s="110" t="s">
        <v>555</v>
      </c>
      <c r="F2" s="110" t="s">
        <v>434</v>
      </c>
      <c r="G2" s="113" t="s">
        <v>435</v>
      </c>
    </row>
    <row r="3" spans="1:10" ht="15.75" thickTop="1">
      <c r="A3" s="172">
        <v>301</v>
      </c>
      <c r="B3" s="173" t="s">
        <v>733</v>
      </c>
      <c r="C3" s="174">
        <v>45</v>
      </c>
      <c r="D3" s="175" t="s">
        <v>806</v>
      </c>
      <c r="E3" s="173" t="s">
        <v>593</v>
      </c>
      <c r="F3" s="173"/>
      <c r="G3" s="173"/>
      <c r="I3" s="13" t="s">
        <v>506</v>
      </c>
      <c r="J3" t="s">
        <v>563</v>
      </c>
    </row>
    <row r="4" spans="1:10" ht="15">
      <c r="A4" s="176">
        <v>302</v>
      </c>
      <c r="B4" s="173" t="s">
        <v>733</v>
      </c>
      <c r="C4" s="177">
        <v>22.2</v>
      </c>
      <c r="D4" s="175" t="s">
        <v>806</v>
      </c>
      <c r="E4" s="173" t="s">
        <v>593</v>
      </c>
      <c r="F4" s="178"/>
      <c r="G4" s="178"/>
      <c r="I4" s="14" t="s">
        <v>562</v>
      </c>
      <c r="J4" s="15">
        <v>32.3</v>
      </c>
    </row>
    <row r="5" spans="1:10" ht="15">
      <c r="A5" s="176">
        <v>303</v>
      </c>
      <c r="B5" s="178" t="s">
        <v>739</v>
      </c>
      <c r="C5" s="177">
        <v>112.2</v>
      </c>
      <c r="D5" s="175">
        <v>2.98</v>
      </c>
      <c r="E5" s="178" t="s">
        <v>738</v>
      </c>
      <c r="F5" s="178"/>
      <c r="G5" s="178"/>
      <c r="I5" s="14" t="s">
        <v>474</v>
      </c>
      <c r="J5" s="15">
        <v>182.7</v>
      </c>
    </row>
    <row r="6" spans="1:10" ht="15">
      <c r="A6" s="176">
        <v>304</v>
      </c>
      <c r="B6" s="178" t="s">
        <v>739</v>
      </c>
      <c r="C6" s="177">
        <v>9.2</v>
      </c>
      <c r="D6" s="175">
        <v>2.82</v>
      </c>
      <c r="E6" s="178" t="s">
        <v>738</v>
      </c>
      <c r="F6" s="178"/>
      <c r="G6" s="178"/>
      <c r="I6" s="14" t="s">
        <v>738</v>
      </c>
      <c r="J6" s="15">
        <v>459.2000000000001</v>
      </c>
    </row>
    <row r="7" spans="1:10" ht="15">
      <c r="A7" s="179" t="s">
        <v>807</v>
      </c>
      <c r="B7" s="178" t="s">
        <v>735</v>
      </c>
      <c r="C7" s="177">
        <v>1.5</v>
      </c>
      <c r="D7" s="175"/>
      <c r="E7" s="178"/>
      <c r="F7" s="178"/>
      <c r="G7" s="178"/>
      <c r="I7" s="14" t="s">
        <v>593</v>
      </c>
      <c r="J7" s="15">
        <v>67.2</v>
      </c>
    </row>
    <row r="8" spans="1:10" ht="15">
      <c r="A8" s="179" t="s">
        <v>808</v>
      </c>
      <c r="B8" s="178" t="s">
        <v>735</v>
      </c>
      <c r="C8" s="177">
        <v>1.5</v>
      </c>
      <c r="D8" s="175"/>
      <c r="E8" s="178"/>
      <c r="F8" s="178"/>
      <c r="G8" s="178"/>
      <c r="I8" s="14" t="s">
        <v>509</v>
      </c>
      <c r="J8" s="15">
        <v>3</v>
      </c>
    </row>
    <row r="9" spans="1:10" ht="15">
      <c r="A9" s="176">
        <v>311</v>
      </c>
      <c r="B9" s="178" t="s">
        <v>796</v>
      </c>
      <c r="C9" s="177">
        <v>32.1</v>
      </c>
      <c r="D9" s="175">
        <v>2.99</v>
      </c>
      <c r="E9" s="178" t="s">
        <v>474</v>
      </c>
      <c r="F9" s="178"/>
      <c r="G9" s="178"/>
      <c r="I9" s="14" t="s">
        <v>507</v>
      </c>
      <c r="J9" s="15">
        <v>744.4000000000001</v>
      </c>
    </row>
    <row r="10" spans="1:7" ht="15">
      <c r="A10" s="176">
        <v>312</v>
      </c>
      <c r="B10" s="178" t="s">
        <v>796</v>
      </c>
      <c r="C10" s="177">
        <v>16.5</v>
      </c>
      <c r="D10" s="175">
        <v>2.99</v>
      </c>
      <c r="E10" s="178" t="s">
        <v>738</v>
      </c>
      <c r="F10" s="178"/>
      <c r="G10" s="178"/>
    </row>
    <row r="11" spans="1:10" ht="15">
      <c r="A11" s="176">
        <v>313</v>
      </c>
      <c r="B11" s="178" t="s">
        <v>796</v>
      </c>
      <c r="C11" s="177">
        <v>16.4</v>
      </c>
      <c r="D11" s="175">
        <v>2.99</v>
      </c>
      <c r="E11" s="178" t="s">
        <v>474</v>
      </c>
      <c r="F11" s="178"/>
      <c r="G11" s="178"/>
      <c r="I11" s="13" t="s">
        <v>506</v>
      </c>
      <c r="J11" t="s">
        <v>563</v>
      </c>
    </row>
    <row r="12" spans="1:10" ht="15">
      <c r="A12" s="176">
        <v>314</v>
      </c>
      <c r="B12" s="178" t="s">
        <v>796</v>
      </c>
      <c r="C12" s="177">
        <v>9.6</v>
      </c>
      <c r="D12" s="175">
        <v>2.99</v>
      </c>
      <c r="E12" s="178" t="s">
        <v>738</v>
      </c>
      <c r="F12" s="178"/>
      <c r="G12" s="178"/>
      <c r="I12" s="14" t="s">
        <v>739</v>
      </c>
      <c r="J12" s="15">
        <v>121.4</v>
      </c>
    </row>
    <row r="13" spans="1:10" ht="15">
      <c r="A13" s="176">
        <v>315</v>
      </c>
      <c r="B13" s="178" t="s">
        <v>796</v>
      </c>
      <c r="C13" s="177">
        <v>16.4</v>
      </c>
      <c r="D13" s="175">
        <v>2.99</v>
      </c>
      <c r="E13" s="178" t="s">
        <v>738</v>
      </c>
      <c r="F13" s="178"/>
      <c r="G13" s="178"/>
      <c r="I13" s="14" t="s">
        <v>794</v>
      </c>
      <c r="J13" s="15">
        <v>6.1</v>
      </c>
    </row>
    <row r="14" spans="1:10" ht="15">
      <c r="A14" s="176">
        <v>316</v>
      </c>
      <c r="B14" s="178" t="s">
        <v>796</v>
      </c>
      <c r="C14" s="177">
        <v>16.4</v>
      </c>
      <c r="D14" s="175">
        <v>2.99</v>
      </c>
      <c r="E14" s="178" t="s">
        <v>738</v>
      </c>
      <c r="F14" s="178"/>
      <c r="G14" s="178"/>
      <c r="I14" s="14" t="s">
        <v>796</v>
      </c>
      <c r="J14" s="15">
        <v>423.2000000000001</v>
      </c>
    </row>
    <row r="15" spans="1:10" ht="15">
      <c r="A15" s="176">
        <v>317</v>
      </c>
      <c r="B15" s="178" t="s">
        <v>796</v>
      </c>
      <c r="C15" s="177">
        <v>16.4</v>
      </c>
      <c r="D15" s="175">
        <v>2.99</v>
      </c>
      <c r="E15" s="178" t="s">
        <v>738</v>
      </c>
      <c r="F15" s="178"/>
      <c r="G15" s="178"/>
      <c r="I15" s="14" t="s">
        <v>756</v>
      </c>
      <c r="J15" s="15">
        <v>3.7</v>
      </c>
    </row>
    <row r="16" spans="1:10" ht="15">
      <c r="A16" s="176">
        <v>318</v>
      </c>
      <c r="B16" s="178" t="s">
        <v>796</v>
      </c>
      <c r="C16" s="177">
        <v>16.3</v>
      </c>
      <c r="D16" s="175">
        <v>2.98</v>
      </c>
      <c r="E16" s="178" t="s">
        <v>738</v>
      </c>
      <c r="F16" s="178"/>
      <c r="G16" s="178"/>
      <c r="I16" s="14" t="s">
        <v>793</v>
      </c>
      <c r="J16" s="15">
        <v>81.7</v>
      </c>
    </row>
    <row r="17" spans="1:10" ht="15">
      <c r="A17" s="176">
        <v>319</v>
      </c>
      <c r="B17" s="178" t="s">
        <v>796</v>
      </c>
      <c r="C17" s="177">
        <v>16.3</v>
      </c>
      <c r="D17" s="175">
        <v>2.99</v>
      </c>
      <c r="E17" s="178" t="s">
        <v>738</v>
      </c>
      <c r="F17" s="178"/>
      <c r="G17" s="178"/>
      <c r="I17" s="14" t="s">
        <v>733</v>
      </c>
      <c r="J17" s="15">
        <v>67.2</v>
      </c>
    </row>
    <row r="18" spans="1:10" ht="15">
      <c r="A18" s="176">
        <v>320</v>
      </c>
      <c r="B18" s="178" t="s">
        <v>796</v>
      </c>
      <c r="C18" s="177">
        <v>16.3</v>
      </c>
      <c r="D18" s="175">
        <v>2.99</v>
      </c>
      <c r="E18" s="178" t="s">
        <v>474</v>
      </c>
      <c r="F18" s="178"/>
      <c r="G18" s="178"/>
      <c r="I18" s="14" t="s">
        <v>764</v>
      </c>
      <c r="J18" s="15">
        <v>5.8</v>
      </c>
    </row>
    <row r="19" spans="1:10" ht="15">
      <c r="A19" s="176">
        <v>321</v>
      </c>
      <c r="B19" s="178" t="s">
        <v>796</v>
      </c>
      <c r="C19" s="177">
        <v>16.8</v>
      </c>
      <c r="D19" s="175">
        <v>2.99</v>
      </c>
      <c r="E19" s="178" t="s">
        <v>474</v>
      </c>
      <c r="F19" s="178"/>
      <c r="G19" s="178"/>
      <c r="I19" s="14" t="s">
        <v>765</v>
      </c>
      <c r="J19" s="15">
        <v>2.9</v>
      </c>
    </row>
    <row r="20" spans="1:10" ht="15">
      <c r="A20" s="176">
        <v>322</v>
      </c>
      <c r="B20" s="178" t="s">
        <v>796</v>
      </c>
      <c r="C20" s="177">
        <v>16.5</v>
      </c>
      <c r="D20" s="175">
        <v>2.99</v>
      </c>
      <c r="E20" s="178" t="s">
        <v>474</v>
      </c>
      <c r="F20" s="178"/>
      <c r="G20" s="178"/>
      <c r="I20" s="14" t="s">
        <v>735</v>
      </c>
      <c r="J20" s="15">
        <v>3</v>
      </c>
    </row>
    <row r="21" spans="1:10" ht="15">
      <c r="A21" s="176">
        <v>323</v>
      </c>
      <c r="B21" s="178" t="s">
        <v>796</v>
      </c>
      <c r="C21" s="177">
        <v>24.3</v>
      </c>
      <c r="D21" s="175">
        <v>2.99</v>
      </c>
      <c r="E21" s="178" t="s">
        <v>474</v>
      </c>
      <c r="F21" s="178"/>
      <c r="G21" s="178"/>
      <c r="I21" s="14" t="s">
        <v>767</v>
      </c>
      <c r="J21" s="15">
        <v>29.4</v>
      </c>
    </row>
    <row r="22" spans="1:10" ht="15">
      <c r="A22" s="176">
        <v>324</v>
      </c>
      <c r="B22" s="178" t="s">
        <v>765</v>
      </c>
      <c r="C22" s="177">
        <v>2.9</v>
      </c>
      <c r="D22" s="175">
        <v>3</v>
      </c>
      <c r="E22" s="178" t="s">
        <v>562</v>
      </c>
      <c r="F22" s="178" t="s">
        <v>809</v>
      </c>
      <c r="G22" s="178"/>
      <c r="I22" s="14" t="s">
        <v>507</v>
      </c>
      <c r="J22" s="15">
        <v>744.4000000000001</v>
      </c>
    </row>
    <row r="23" spans="1:7" ht="15">
      <c r="A23" s="176">
        <v>325</v>
      </c>
      <c r="B23" s="178" t="s">
        <v>764</v>
      </c>
      <c r="C23" s="177">
        <v>5.8</v>
      </c>
      <c r="D23" s="175">
        <v>2.93</v>
      </c>
      <c r="E23" s="178" t="s">
        <v>738</v>
      </c>
      <c r="F23" s="178"/>
      <c r="G23" s="178"/>
    </row>
    <row r="24" spans="1:7" ht="15">
      <c r="A24" s="176">
        <v>326</v>
      </c>
      <c r="B24" s="178" t="s">
        <v>796</v>
      </c>
      <c r="C24" s="177">
        <v>25.8</v>
      </c>
      <c r="D24" s="175">
        <v>2.97</v>
      </c>
      <c r="E24" s="178" t="s">
        <v>474</v>
      </c>
      <c r="F24" s="178"/>
      <c r="G24" s="178"/>
    </row>
    <row r="25" spans="1:7" ht="15">
      <c r="A25" s="176">
        <v>327</v>
      </c>
      <c r="B25" s="178" t="s">
        <v>796</v>
      </c>
      <c r="C25" s="177">
        <v>17.3</v>
      </c>
      <c r="D25" s="175">
        <v>2.97</v>
      </c>
      <c r="E25" s="178" t="s">
        <v>474</v>
      </c>
      <c r="F25" s="178"/>
      <c r="G25" s="178"/>
    </row>
    <row r="26" spans="1:7" ht="15">
      <c r="A26" s="176">
        <v>328</v>
      </c>
      <c r="B26" s="178" t="s">
        <v>796</v>
      </c>
      <c r="C26" s="177">
        <v>17.2</v>
      </c>
      <c r="D26" s="175">
        <v>2.97</v>
      </c>
      <c r="E26" s="178" t="s">
        <v>474</v>
      </c>
      <c r="F26" s="178"/>
      <c r="G26" s="178"/>
    </row>
    <row r="27" spans="1:7" ht="15">
      <c r="A27" s="176">
        <v>329</v>
      </c>
      <c r="B27" s="178" t="s">
        <v>796</v>
      </c>
      <c r="C27" s="177">
        <v>17.2</v>
      </c>
      <c r="D27" s="175">
        <v>2.97</v>
      </c>
      <c r="E27" s="178" t="s">
        <v>738</v>
      </c>
      <c r="F27" s="178"/>
      <c r="G27" s="178"/>
    </row>
    <row r="28" spans="1:7" ht="15">
      <c r="A28" s="176">
        <v>330</v>
      </c>
      <c r="B28" s="178" t="s">
        <v>796</v>
      </c>
      <c r="C28" s="177">
        <v>17</v>
      </c>
      <c r="D28" s="175">
        <v>2.99</v>
      </c>
      <c r="E28" s="178" t="s">
        <v>738</v>
      </c>
      <c r="F28" s="178"/>
      <c r="G28" s="178"/>
    </row>
    <row r="29" spans="1:7" ht="15">
      <c r="A29" s="176">
        <v>331</v>
      </c>
      <c r="B29" s="178" t="s">
        <v>767</v>
      </c>
      <c r="C29" s="177">
        <v>6.8</v>
      </c>
      <c r="D29" s="175">
        <v>2.8</v>
      </c>
      <c r="E29" s="178" t="s">
        <v>562</v>
      </c>
      <c r="F29" s="178" t="s">
        <v>810</v>
      </c>
      <c r="G29" s="178"/>
    </row>
    <row r="30" spans="1:7" ht="15">
      <c r="A30" s="176">
        <v>332</v>
      </c>
      <c r="B30" s="178" t="s">
        <v>767</v>
      </c>
      <c r="C30" s="177">
        <v>6.7</v>
      </c>
      <c r="D30" s="175">
        <v>2.97</v>
      </c>
      <c r="E30" s="178" t="s">
        <v>562</v>
      </c>
      <c r="F30" s="178" t="s">
        <v>810</v>
      </c>
      <c r="G30" s="178"/>
    </row>
    <row r="31" spans="1:7" ht="15">
      <c r="A31" s="176">
        <v>333</v>
      </c>
      <c r="B31" s="178" t="s">
        <v>767</v>
      </c>
      <c r="C31" s="177">
        <v>4.8</v>
      </c>
      <c r="D31" s="175">
        <v>2.97</v>
      </c>
      <c r="E31" s="178" t="s">
        <v>562</v>
      </c>
      <c r="F31" s="178" t="s">
        <v>810</v>
      </c>
      <c r="G31" s="178"/>
    </row>
    <row r="32" spans="1:7" ht="15">
      <c r="A32" s="176">
        <v>334</v>
      </c>
      <c r="B32" s="178" t="s">
        <v>756</v>
      </c>
      <c r="C32" s="177">
        <v>3.7</v>
      </c>
      <c r="D32" s="175">
        <v>2.97</v>
      </c>
      <c r="E32" s="178" t="s">
        <v>738</v>
      </c>
      <c r="F32" s="178"/>
      <c r="G32" s="178"/>
    </row>
    <row r="33" spans="1:7" ht="15">
      <c r="A33" s="176">
        <v>335</v>
      </c>
      <c r="B33" s="178" t="s">
        <v>796</v>
      </c>
      <c r="C33" s="177">
        <v>14.6</v>
      </c>
      <c r="D33" s="175">
        <v>2.97</v>
      </c>
      <c r="E33" s="178" t="s">
        <v>738</v>
      </c>
      <c r="F33" s="178"/>
      <c r="G33" s="178"/>
    </row>
    <row r="34" spans="1:7" ht="15">
      <c r="A34" s="176">
        <v>336</v>
      </c>
      <c r="B34" s="178" t="s">
        <v>796</v>
      </c>
      <c r="C34" s="177">
        <v>15.8</v>
      </c>
      <c r="D34" s="175">
        <v>2.97</v>
      </c>
      <c r="E34" s="178" t="s">
        <v>738</v>
      </c>
      <c r="F34" s="178"/>
      <c r="G34" s="178"/>
    </row>
    <row r="35" spans="1:7" ht="15">
      <c r="A35" s="176">
        <v>337</v>
      </c>
      <c r="B35" s="178" t="s">
        <v>796</v>
      </c>
      <c r="C35" s="177">
        <v>16.5</v>
      </c>
      <c r="D35" s="175">
        <v>2.97</v>
      </c>
      <c r="E35" s="178" t="s">
        <v>738</v>
      </c>
      <c r="F35" s="178"/>
      <c r="G35" s="178"/>
    </row>
    <row r="36" spans="1:7" ht="15">
      <c r="A36" s="176">
        <v>338</v>
      </c>
      <c r="B36" s="178" t="s">
        <v>796</v>
      </c>
      <c r="C36" s="177">
        <v>16.6</v>
      </c>
      <c r="D36" s="175">
        <v>2.97</v>
      </c>
      <c r="E36" s="178" t="s">
        <v>738</v>
      </c>
      <c r="F36" s="178"/>
      <c r="G36" s="178"/>
    </row>
    <row r="37" spans="1:7" ht="15">
      <c r="A37" s="176">
        <v>339</v>
      </c>
      <c r="B37" s="178" t="s">
        <v>796</v>
      </c>
      <c r="C37" s="177">
        <v>16.7</v>
      </c>
      <c r="D37" s="175">
        <v>2.97</v>
      </c>
      <c r="E37" s="178" t="s">
        <v>738</v>
      </c>
      <c r="F37" s="178"/>
      <c r="G37" s="178"/>
    </row>
    <row r="38" spans="1:7" ht="15">
      <c r="A38" s="176">
        <v>340</v>
      </c>
      <c r="B38" s="178" t="s">
        <v>767</v>
      </c>
      <c r="C38" s="177">
        <v>5.7</v>
      </c>
      <c r="D38" s="175">
        <v>2.65</v>
      </c>
      <c r="E38" s="178" t="s">
        <v>562</v>
      </c>
      <c r="F38" s="178" t="s">
        <v>811</v>
      </c>
      <c r="G38" s="178"/>
    </row>
    <row r="39" spans="1:7" ht="15">
      <c r="A39" s="176">
        <v>341</v>
      </c>
      <c r="B39" s="178" t="s">
        <v>767</v>
      </c>
      <c r="C39" s="177">
        <v>5.4</v>
      </c>
      <c r="D39" s="175">
        <v>2.76</v>
      </c>
      <c r="E39" s="178" t="s">
        <v>562</v>
      </c>
      <c r="F39" s="178" t="s">
        <v>812</v>
      </c>
      <c r="G39" s="178"/>
    </row>
    <row r="40" spans="1:7" ht="15">
      <c r="A40" s="179" t="s">
        <v>813</v>
      </c>
      <c r="B40" s="178" t="s">
        <v>793</v>
      </c>
      <c r="C40" s="177">
        <v>81.7</v>
      </c>
      <c r="D40" s="175" t="s">
        <v>814</v>
      </c>
      <c r="E40" s="178" t="s">
        <v>738</v>
      </c>
      <c r="F40" s="178"/>
      <c r="G40" s="178"/>
    </row>
    <row r="41" spans="1:7" ht="15">
      <c r="A41" s="179" t="s">
        <v>815</v>
      </c>
      <c r="B41" s="178" t="s">
        <v>794</v>
      </c>
      <c r="C41" s="177">
        <v>6.1</v>
      </c>
      <c r="D41" s="175" t="s">
        <v>816</v>
      </c>
      <c r="E41" s="178" t="s">
        <v>738</v>
      </c>
      <c r="F41" s="178"/>
      <c r="G41" s="178"/>
    </row>
    <row r="42" spans="1:7" ht="15.75" thickBot="1">
      <c r="A42" s="180">
        <v>343</v>
      </c>
      <c r="B42" s="181" t="s">
        <v>796</v>
      </c>
      <c r="C42" s="182">
        <v>18.2</v>
      </c>
      <c r="D42" s="183" t="s">
        <v>817</v>
      </c>
      <c r="E42" s="178" t="s">
        <v>738</v>
      </c>
      <c r="F42" s="181"/>
      <c r="G42" s="181"/>
    </row>
    <row r="43" spans="1:7" ht="16.5" thickBot="1" thickTop="1">
      <c r="A43" s="184" t="s">
        <v>505</v>
      </c>
      <c r="B43" s="185"/>
      <c r="C43" s="186">
        <v>744.4000000000001</v>
      </c>
      <c r="D43" s="187"/>
      <c r="E43" s="185"/>
      <c r="F43" s="185"/>
      <c r="G43" s="185"/>
    </row>
    <row r="44" ht="15.75" thickTop="1"/>
  </sheetData>
  <sheetProtection algorithmName="SHA-512" hashValue="4Eb5OT+6l7kRCIElIOpBYhJClwc5qSQV30ChdPMaz5aDoxPU3E2E53lI6S4h5/k6egBVXXqBVcjw0P9YxFYjAA==" saltValue="aRRSc/IVzntXl6WKqnRFZw==" spinCount="100000" sheet="1" objects="1" scenarios="1"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A1:U26"/>
  <sheetViews>
    <sheetView workbookViewId="0" topLeftCell="A1">
      <selection activeCell="T10" sqref="T10"/>
    </sheetView>
  </sheetViews>
  <sheetFormatPr defaultColWidth="9.140625" defaultRowHeight="15"/>
  <cols>
    <col min="1" max="1" width="13.28125" style="0" bestFit="1" customWidth="1"/>
    <col min="4" max="4" width="12.7109375" style="0" customWidth="1"/>
    <col min="10" max="10" width="17.421875" style="0" bestFit="1" customWidth="1"/>
    <col min="18" max="18" width="14.421875" style="0" bestFit="1" customWidth="1"/>
    <col min="20" max="20" width="15.7109375" style="0" customWidth="1"/>
    <col min="21" max="21" width="19.421875" style="0" bestFit="1" customWidth="1"/>
  </cols>
  <sheetData>
    <row r="1" spans="1:18" ht="21.75" thickBot="1">
      <c r="A1" s="337" t="s">
        <v>818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</row>
    <row r="2" spans="1:18" ht="15.75" thickBot="1">
      <c r="A2" s="188" t="s">
        <v>819</v>
      </c>
      <c r="B2" s="189" t="s">
        <v>820</v>
      </c>
      <c r="C2" s="189" t="s">
        <v>821</v>
      </c>
      <c r="D2" s="189" t="s">
        <v>822</v>
      </c>
      <c r="E2" s="189" t="s">
        <v>823</v>
      </c>
      <c r="F2" s="189" t="s">
        <v>824</v>
      </c>
      <c r="G2" s="189" t="s">
        <v>825</v>
      </c>
      <c r="H2" s="189" t="s">
        <v>826</v>
      </c>
      <c r="I2" s="189" t="s">
        <v>827</v>
      </c>
      <c r="J2" s="189" t="s">
        <v>828</v>
      </c>
      <c r="K2" s="189" t="s">
        <v>829</v>
      </c>
      <c r="L2" s="189" t="s">
        <v>830</v>
      </c>
      <c r="M2" s="189" t="s">
        <v>831</v>
      </c>
      <c r="N2" s="189" t="s">
        <v>832</v>
      </c>
      <c r="O2" s="189" t="s">
        <v>833</v>
      </c>
      <c r="P2" s="189" t="s">
        <v>834</v>
      </c>
      <c r="Q2" s="189" t="s">
        <v>835</v>
      </c>
      <c r="R2" s="190" t="s">
        <v>836</v>
      </c>
    </row>
    <row r="3" spans="1:21" ht="15">
      <c r="A3" s="191" t="s">
        <v>837</v>
      </c>
      <c r="B3" s="191" t="s">
        <v>838</v>
      </c>
      <c r="C3" s="192">
        <v>31.5</v>
      </c>
      <c r="D3" s="192">
        <v>1</v>
      </c>
      <c r="E3" s="192">
        <v>2.95</v>
      </c>
      <c r="F3" s="191" t="s">
        <v>570</v>
      </c>
      <c r="G3" s="192"/>
      <c r="H3" s="192"/>
      <c r="I3" s="191" t="s">
        <v>474</v>
      </c>
      <c r="J3" s="191" t="s">
        <v>839</v>
      </c>
      <c r="K3" s="191" t="s">
        <v>838</v>
      </c>
      <c r="L3" s="191" t="s">
        <v>840</v>
      </c>
      <c r="M3" s="191" t="s">
        <v>841</v>
      </c>
      <c r="N3" s="191" t="s">
        <v>842</v>
      </c>
      <c r="O3" s="192"/>
      <c r="P3" s="192"/>
      <c r="Q3" s="192"/>
      <c r="R3" s="191" t="s">
        <v>843</v>
      </c>
      <c r="T3" s="13" t="s">
        <v>506</v>
      </c>
      <c r="U3" t="s">
        <v>844</v>
      </c>
    </row>
    <row r="4" spans="1:21" ht="15">
      <c r="A4" s="193" t="s">
        <v>845</v>
      </c>
      <c r="B4" s="193" t="s">
        <v>846</v>
      </c>
      <c r="C4" s="194">
        <v>15.6</v>
      </c>
      <c r="D4" s="194">
        <v>4</v>
      </c>
      <c r="E4" s="194">
        <v>2.96</v>
      </c>
      <c r="F4" s="193" t="s">
        <v>570</v>
      </c>
      <c r="G4" s="194"/>
      <c r="H4" s="194"/>
      <c r="I4" s="193" t="s">
        <v>474</v>
      </c>
      <c r="J4" s="193" t="s">
        <v>839</v>
      </c>
      <c r="K4" s="193" t="s">
        <v>846</v>
      </c>
      <c r="L4" s="193" t="s">
        <v>840</v>
      </c>
      <c r="M4" s="193" t="s">
        <v>841</v>
      </c>
      <c r="N4" s="193" t="s">
        <v>842</v>
      </c>
      <c r="O4" s="194"/>
      <c r="P4" s="194"/>
      <c r="Q4" s="194"/>
      <c r="R4" s="193" t="s">
        <v>843</v>
      </c>
      <c r="T4" s="14" t="s">
        <v>474</v>
      </c>
      <c r="U4" s="15">
        <v>47.1</v>
      </c>
    </row>
    <row r="5" spans="1:21" ht="15">
      <c r="A5" s="193" t="s">
        <v>847</v>
      </c>
      <c r="B5" s="193" t="s">
        <v>848</v>
      </c>
      <c r="C5" s="194">
        <v>17.1</v>
      </c>
      <c r="D5" s="194">
        <v>2</v>
      </c>
      <c r="E5" s="194">
        <v>2.96</v>
      </c>
      <c r="F5" s="193" t="s">
        <v>570</v>
      </c>
      <c r="G5" s="194"/>
      <c r="H5" s="194"/>
      <c r="I5" s="193" t="s">
        <v>738</v>
      </c>
      <c r="J5" s="193" t="s">
        <v>839</v>
      </c>
      <c r="K5" s="193" t="s">
        <v>848</v>
      </c>
      <c r="L5" s="193" t="s">
        <v>840</v>
      </c>
      <c r="M5" s="193" t="s">
        <v>841</v>
      </c>
      <c r="N5" s="193" t="s">
        <v>842</v>
      </c>
      <c r="O5" s="194"/>
      <c r="P5" s="194"/>
      <c r="Q5" s="194"/>
      <c r="R5" s="193" t="s">
        <v>843</v>
      </c>
      <c r="T5" s="14" t="s">
        <v>738</v>
      </c>
      <c r="U5" s="15">
        <v>128.60000000000002</v>
      </c>
    </row>
    <row r="6" spans="1:21" ht="15">
      <c r="A6" s="193" t="s">
        <v>849</v>
      </c>
      <c r="B6" s="193" t="s">
        <v>850</v>
      </c>
      <c r="C6" s="194">
        <v>16.6</v>
      </c>
      <c r="D6" s="194">
        <v>1</v>
      </c>
      <c r="E6" s="194">
        <v>2.92</v>
      </c>
      <c r="F6" s="193" t="s">
        <v>570</v>
      </c>
      <c r="G6" s="194"/>
      <c r="H6" s="194"/>
      <c r="I6" s="193" t="s">
        <v>738</v>
      </c>
      <c r="J6" s="193" t="s">
        <v>839</v>
      </c>
      <c r="K6" s="193" t="s">
        <v>850</v>
      </c>
      <c r="L6" s="193" t="s">
        <v>840</v>
      </c>
      <c r="M6" s="193" t="s">
        <v>841</v>
      </c>
      <c r="N6" s="193" t="s">
        <v>842</v>
      </c>
      <c r="O6" s="194"/>
      <c r="P6" s="194"/>
      <c r="Q6" s="194"/>
      <c r="R6" s="193" t="s">
        <v>843</v>
      </c>
      <c r="T6" s="14" t="s">
        <v>507</v>
      </c>
      <c r="U6" s="15">
        <v>175.70000000000002</v>
      </c>
    </row>
    <row r="7" spans="1:18" ht="15">
      <c r="A7" s="193" t="s">
        <v>851</v>
      </c>
      <c r="B7" s="193" t="s">
        <v>852</v>
      </c>
      <c r="C7" s="194">
        <v>16</v>
      </c>
      <c r="D7" s="194">
        <v>1</v>
      </c>
      <c r="E7" s="194">
        <v>2.94</v>
      </c>
      <c r="F7" s="193" t="s">
        <v>570</v>
      </c>
      <c r="G7" s="194"/>
      <c r="H7" s="194"/>
      <c r="I7" s="193" t="s">
        <v>738</v>
      </c>
      <c r="J7" s="193" t="s">
        <v>839</v>
      </c>
      <c r="K7" s="193" t="s">
        <v>852</v>
      </c>
      <c r="L7" s="193" t="s">
        <v>840</v>
      </c>
      <c r="M7" s="193" t="s">
        <v>841</v>
      </c>
      <c r="N7" s="193" t="s">
        <v>842</v>
      </c>
      <c r="O7" s="194"/>
      <c r="P7" s="194"/>
      <c r="Q7" s="194"/>
      <c r="R7" s="193" t="s">
        <v>843</v>
      </c>
    </row>
    <row r="8" spans="1:18" ht="15">
      <c r="A8" s="193" t="s">
        <v>853</v>
      </c>
      <c r="B8" s="193" t="s">
        <v>854</v>
      </c>
      <c r="C8" s="194">
        <v>16.3</v>
      </c>
      <c r="D8" s="194">
        <v>1</v>
      </c>
      <c r="E8" s="194">
        <v>2.95</v>
      </c>
      <c r="F8" s="193" t="s">
        <v>570</v>
      </c>
      <c r="G8" s="194"/>
      <c r="H8" s="194"/>
      <c r="I8" s="193" t="s">
        <v>738</v>
      </c>
      <c r="J8" s="193" t="s">
        <v>839</v>
      </c>
      <c r="K8" s="193" t="s">
        <v>854</v>
      </c>
      <c r="L8" s="193" t="s">
        <v>840</v>
      </c>
      <c r="M8" s="193" t="s">
        <v>841</v>
      </c>
      <c r="N8" s="193" t="s">
        <v>842</v>
      </c>
      <c r="O8" s="194"/>
      <c r="P8" s="194"/>
      <c r="Q8" s="194"/>
      <c r="R8" s="193" t="s">
        <v>843</v>
      </c>
    </row>
    <row r="9" spans="1:21" ht="15">
      <c r="A9" s="193" t="s">
        <v>855</v>
      </c>
      <c r="B9" s="193" t="s">
        <v>856</v>
      </c>
      <c r="C9" s="194">
        <v>16.4</v>
      </c>
      <c r="D9" s="194">
        <v>1</v>
      </c>
      <c r="E9" s="194">
        <v>2.94</v>
      </c>
      <c r="F9" s="193" t="s">
        <v>570</v>
      </c>
      <c r="G9" s="194"/>
      <c r="H9" s="194"/>
      <c r="I9" s="193" t="s">
        <v>738</v>
      </c>
      <c r="J9" s="193" t="s">
        <v>839</v>
      </c>
      <c r="K9" s="193" t="s">
        <v>856</v>
      </c>
      <c r="L9" s="193" t="s">
        <v>840</v>
      </c>
      <c r="M9" s="193" t="s">
        <v>841</v>
      </c>
      <c r="N9" s="193" t="s">
        <v>842</v>
      </c>
      <c r="O9" s="194"/>
      <c r="P9" s="194"/>
      <c r="Q9" s="194"/>
      <c r="R9" s="193" t="s">
        <v>843</v>
      </c>
      <c r="T9" s="13" t="s">
        <v>506</v>
      </c>
      <c r="U9" t="s">
        <v>844</v>
      </c>
    </row>
    <row r="10" spans="1:21" ht="15">
      <c r="A10" s="193" t="s">
        <v>857</v>
      </c>
      <c r="B10" s="193" t="s">
        <v>858</v>
      </c>
      <c r="C10" s="194">
        <v>15.2</v>
      </c>
      <c r="D10" s="194">
        <v>8</v>
      </c>
      <c r="E10" s="194">
        <v>2.93</v>
      </c>
      <c r="F10" s="193" t="s">
        <v>570</v>
      </c>
      <c r="G10" s="194"/>
      <c r="H10" s="194"/>
      <c r="I10" s="193" t="s">
        <v>738</v>
      </c>
      <c r="J10" s="193" t="s">
        <v>839</v>
      </c>
      <c r="K10" s="193" t="s">
        <v>858</v>
      </c>
      <c r="L10" s="193" t="s">
        <v>840</v>
      </c>
      <c r="M10" s="193" t="s">
        <v>841</v>
      </c>
      <c r="N10" s="193" t="s">
        <v>842</v>
      </c>
      <c r="O10" s="194"/>
      <c r="P10" s="194"/>
      <c r="Q10" s="194"/>
      <c r="R10" s="193" t="s">
        <v>843</v>
      </c>
      <c r="T10" s="14" t="s">
        <v>570</v>
      </c>
      <c r="U10" s="15">
        <v>175.7</v>
      </c>
    </row>
    <row r="11" spans="1:21" ht="15">
      <c r="A11" s="193" t="s">
        <v>859</v>
      </c>
      <c r="B11" s="193" t="s">
        <v>860</v>
      </c>
      <c r="C11" s="194">
        <v>22.1</v>
      </c>
      <c r="D11" s="194">
        <v>2</v>
      </c>
      <c r="E11" s="194">
        <v>2.95</v>
      </c>
      <c r="F11" s="193" t="s">
        <v>570</v>
      </c>
      <c r="G11" s="194"/>
      <c r="H11" s="194"/>
      <c r="I11" s="193" t="s">
        <v>738</v>
      </c>
      <c r="J11" s="193" t="s">
        <v>839</v>
      </c>
      <c r="K11" s="193" t="s">
        <v>860</v>
      </c>
      <c r="L11" s="193" t="s">
        <v>840</v>
      </c>
      <c r="M11" s="193" t="s">
        <v>841</v>
      </c>
      <c r="N11" s="193" t="s">
        <v>842</v>
      </c>
      <c r="O11" s="194"/>
      <c r="P11" s="194"/>
      <c r="Q11" s="194"/>
      <c r="R11" s="193" t="s">
        <v>843</v>
      </c>
      <c r="T11" s="14" t="s">
        <v>507</v>
      </c>
      <c r="U11" s="15">
        <v>175.7</v>
      </c>
    </row>
    <row r="12" spans="1:18" ht="15">
      <c r="A12" s="193" t="s">
        <v>861</v>
      </c>
      <c r="B12" s="193" t="s">
        <v>623</v>
      </c>
      <c r="C12" s="194">
        <v>8.9</v>
      </c>
      <c r="D12" s="194"/>
      <c r="E12" s="194">
        <v>2.95</v>
      </c>
      <c r="F12" s="193" t="s">
        <v>570</v>
      </c>
      <c r="G12" s="194"/>
      <c r="H12" s="194"/>
      <c r="I12" s="193" t="s">
        <v>738</v>
      </c>
      <c r="J12" s="193" t="s">
        <v>839</v>
      </c>
      <c r="K12" s="193" t="s">
        <v>623</v>
      </c>
      <c r="L12" s="193" t="s">
        <v>840</v>
      </c>
      <c r="M12" s="193" t="s">
        <v>841</v>
      </c>
      <c r="N12" s="193" t="s">
        <v>842</v>
      </c>
      <c r="O12" s="194"/>
      <c r="P12" s="194"/>
      <c r="Q12" s="194"/>
      <c r="R12" s="193" t="s">
        <v>843</v>
      </c>
    </row>
    <row r="26" ht="15">
      <c r="K26">
        <f>C11+C12</f>
        <v>31</v>
      </c>
    </row>
  </sheetData>
  <sheetProtection algorithmName="SHA-512" hashValue="cSr5Vdohs9qYDmUNmHdks1zY3MA1Eaycp+SlVIm9zWgUcFh+YYHebT81QPWfdKIV+mCHPF255tIx7dRrGxQHiQ==" saltValue="i4dv0SliQo/s9yInbPB1Rw==" spinCount="100000" sheet="1" objects="1" scenarios="1"/>
  <mergeCells count="1">
    <mergeCell ref="A1:R1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BBA35AC91D5B14E9E302911A59787AB" ma:contentTypeVersion="13" ma:contentTypeDescription="Vytvoří nový dokument" ma:contentTypeScope="" ma:versionID="226d2ecd369e6b3b665459e6beb73542">
  <xsd:schema xmlns:xsd="http://www.w3.org/2001/XMLSchema" xmlns:xs="http://www.w3.org/2001/XMLSchema" xmlns:p="http://schemas.microsoft.com/office/2006/metadata/properties" xmlns:ns3="5e094c53-7739-4a56-b47e-99ed6e1e9866" xmlns:ns4="b2db02f1-36de-459f-a8c2-d2d77c22eb9b" targetNamespace="http://schemas.microsoft.com/office/2006/metadata/properties" ma:root="true" ma:fieldsID="0d52c991cfb78ab7bcc83d090c2f7231" ns3:_="" ns4:_="">
    <xsd:import namespace="5e094c53-7739-4a56-b47e-99ed6e1e9866"/>
    <xsd:import namespace="b2db02f1-36de-459f-a8c2-d2d77c22eb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094c53-7739-4a56-b47e-99ed6e1e98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b02f1-36de-459f-a8c2-d2d77c22eb9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FFCCBE-EE11-4A37-A106-D313802E53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B4D35B-AF23-49F3-8EEA-5216768D0E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094c53-7739-4a56-b47e-99ed6e1e9866"/>
    <ds:schemaRef ds:uri="b2db02f1-36de-459f-a8c2-d2d77c22eb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F034F6-3DED-4D16-A8AB-E74D37019DC9}">
  <ds:schemaRefs>
    <ds:schemaRef ds:uri="5e094c53-7739-4a56-b47e-99ed6e1e986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2db02f1-36de-459f-a8c2-d2d77c22eb9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Topinka Jiří</dc:creator>
  <cp:keywords/>
  <dc:description/>
  <cp:lastModifiedBy>Mádlová Iva</cp:lastModifiedBy>
  <cp:lastPrinted>2020-10-29T14:01:09Z</cp:lastPrinted>
  <dcterms:created xsi:type="dcterms:W3CDTF">2016-03-21T07:33:29Z</dcterms:created>
  <dcterms:modified xsi:type="dcterms:W3CDTF">2020-11-01T11:58:39Z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0x010100DBBA35AC91D5B14E9E302911A59787AB</vt:lpwstr>
  </property>
</Properties>
</file>