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10" yWindow="65516" windowWidth="11490" windowHeight="11780" activeTab="0"/>
  </bookViews>
  <sheets>
    <sheet name="Rekapitulace stavby" sheetId="1" r:id="rId1"/>
    <sheet name="SO-04" sheetId="2" r:id="rId2"/>
  </sheets>
  <externalReferences>
    <externalReference r:id="rId5"/>
  </externalReferences>
  <definedNames>
    <definedName name="_xlnm._FilterDatabase" localSheetId="1" hidden="1">'SO-04'!$C$8:$C$123</definedName>
    <definedName name="Celkove_ceny" localSheetId="1">'SO-04'!$I:$K</definedName>
    <definedName name="Hlavicka_nabidky" localSheetId="1">'SO-04'!$2:$7</definedName>
    <definedName name="Interni_informace" localSheetId="1">'SO-04'!#REF!</definedName>
    <definedName name="Interni_informace">'[1]Technologické chlazení'!#REF!</definedName>
    <definedName name="Jednotkove_ceny" localSheetId="1">'SO-04'!$F:$H</definedName>
    <definedName name="Kontrolni_soucty" localSheetId="1">'SO-04'!#REF!</definedName>
    <definedName name="Kontrolni_soucty">'[1]Technologické chlazení'!#REF!</definedName>
    <definedName name="_xlnm.Print_Titles" localSheetId="1">'SO-04'!$3:$8</definedName>
    <definedName name="_xlnm.Print_Area" localSheetId="1">'SO-04'!$A$3:$K$122</definedName>
    <definedName name="Pracovni_hlavicka" localSheetId="1">'SO-04'!#REF!</definedName>
    <definedName name="Pracovni_hlavicka">'[1]Technologické chlazení'!#REF!</definedName>
    <definedName name="Skutecne_mnozstvi" localSheetId="1">'SO-04'!#REF!</definedName>
    <definedName name="Skutecne_mnozstvi">'[1]Technologické chlazení'!#REF!</definedName>
  </definedNames>
  <calcPr fullCalcOnLoad="1"/>
</workbook>
</file>

<file path=xl/sharedStrings.xml><?xml version="1.0" encoding="utf-8"?>
<sst xmlns="http://schemas.openxmlformats.org/spreadsheetml/2006/main" count="360" uniqueCount="223">
  <si>
    <t>BRA.B3.622</t>
  </si>
  <si>
    <t>Kulový uzávěr závitový série B3 nerez 2 dílný - 1/2", L=57mm</t>
  </si>
  <si>
    <t>Kulový uzávěr závitový série B3 nerez 2 dílný - 5/4", L=90mm</t>
  </si>
  <si>
    <t>Kulový uzávěr závitový série B3 nerez 2 dílný - 6/4", L=105mm</t>
  </si>
  <si>
    <t>Kulový uzávěr závitový série B3 nerez 2 dílný - 2", L=125mm</t>
  </si>
  <si>
    <t>BRA.10.000</t>
  </si>
  <si>
    <t>Filtr závitový nerez - 2", L=140mm</t>
  </si>
  <si>
    <t>BRA.D6.622</t>
  </si>
  <si>
    <t>Mezipřírubová motýlová zpětná klapka nerez - DN 50, L=43mm</t>
  </si>
  <si>
    <t>BRA.F8.500</t>
  </si>
  <si>
    <t>Čís. pol.</t>
  </si>
  <si>
    <t>Popis, druh</t>
  </si>
  <si>
    <t>Poznámka</t>
  </si>
  <si>
    <t xml:space="preserve">  Množství</t>
  </si>
  <si>
    <t xml:space="preserve">Jedn. Dodávka
(Kč) </t>
  </si>
  <si>
    <t>Jedn. Montáž
(Kč)</t>
  </si>
  <si>
    <t>Jedn. celkem
(Kč)</t>
  </si>
  <si>
    <t>Dodávka (Kč)</t>
  </si>
  <si>
    <t>Montáž (Kč)</t>
  </si>
  <si>
    <t>Celkem (Kč)</t>
  </si>
  <si>
    <t>Venkovní jednotky</t>
  </si>
  <si>
    <t>ks</t>
  </si>
  <si>
    <t>Vnitřní jednotky</t>
  </si>
  <si>
    <t>StartUp</t>
  </si>
  <si>
    <t>kpl</t>
  </si>
  <si>
    <t>Expanzní nádoba, výměníky, nádrže</t>
  </si>
  <si>
    <t xml:space="preserve">Armatury přírubové </t>
  </si>
  <si>
    <t xml:space="preserve">Armatury závitové </t>
  </si>
  <si>
    <t>kg</t>
  </si>
  <si>
    <t>m</t>
  </si>
  <si>
    <t>mb</t>
  </si>
  <si>
    <t>Izolace potrubí</t>
  </si>
  <si>
    <t>Kaiflex ST tl 13mm</t>
  </si>
  <si>
    <t>Izolační objímky kaiflex RT-ST tl. 13 mm</t>
  </si>
  <si>
    <t>Izolace zařízení, armatur</t>
  </si>
  <si>
    <t>mpl</t>
  </si>
  <si>
    <t>Armatury DN15-DN50</t>
  </si>
  <si>
    <t>Ostatní</t>
  </si>
  <si>
    <t>Nosné konstrukce</t>
  </si>
  <si>
    <t>Identifikační označení a štítky</t>
  </si>
  <si>
    <t>Připojení na odpad kondenzátu</t>
  </si>
  <si>
    <t>Dopojení zařízení na připravenou el. kabeláž</t>
  </si>
  <si>
    <t>Napuštění systému</t>
  </si>
  <si>
    <t>Vyregulování soustavy, seřízení vyvažovacích armatur, vč. vystavení protokolu</t>
  </si>
  <si>
    <t>Požární dohled</t>
  </si>
  <si>
    <t>Asistence při najetí MaR</t>
  </si>
  <si>
    <t>Koordinace s ostatními profesemi</t>
  </si>
  <si>
    <t>Staveništní zařízení  - uložení veškerého materiálu a zařízení mimo budovu do připraveného prostoru, (stavba zajistí oplocení zařízení staveniště)</t>
  </si>
  <si>
    <t>Doprava</t>
  </si>
  <si>
    <t>Dokumentace</t>
  </si>
  <si>
    <t>Zkoušky a revize</t>
  </si>
  <si>
    <t>Příprava a provedení komplexní zkoušky celého systému chlazení technologie a monitoringu min. 72hod</t>
  </si>
  <si>
    <t>Tlaková zkouška vodního okruhu</t>
  </si>
  <si>
    <t>Zkušební provoz, zaškolení obsluhy</t>
  </si>
  <si>
    <t>Revize zařízení s okruhem chladiva, vystavení evidenčních knih</t>
  </si>
  <si>
    <t>CELKEM (bez DPH)</t>
  </si>
  <si>
    <t>1.1</t>
  </si>
  <si>
    <t>1.2</t>
  </si>
  <si>
    <t>1.3</t>
  </si>
  <si>
    <t>1.4</t>
  </si>
  <si>
    <t>Pryžový kompenzátor přírubový - DN 50, L=99mm</t>
  </si>
  <si>
    <t>3.1</t>
  </si>
  <si>
    <t>3.2</t>
  </si>
  <si>
    <t>3.3</t>
  </si>
  <si>
    <t>3.4</t>
  </si>
  <si>
    <t>3.5</t>
  </si>
  <si>
    <t>TLUMIČ HLUKU DO KRUHOVÉHO POTRUBÍ MAA 250/900</t>
  </si>
  <si>
    <t>3.6</t>
  </si>
  <si>
    <t>Tlakoměr 0-4 bar, včetně 3-cest. manom. kohoutu, 1/2"</t>
  </si>
  <si>
    <t>IVINT.18</t>
  </si>
  <si>
    <t>Trubka IVAR.INOX - nerezová ocel AISI 316 L - 18mm, 1mm - 6m</t>
  </si>
  <si>
    <t>IVINT.22</t>
  </si>
  <si>
    <t>Trubka IVAR.INOX - nerezová ocel AISI 316 L - 22mm, 1,2mm - 6m</t>
  </si>
  <si>
    <t>IVINT.35</t>
  </si>
  <si>
    <t>Trubka IVAR.INOX - nerezová ocel AISI 316 L - 35mm, 1,5mm - 6m</t>
  </si>
  <si>
    <t>IVINT.42</t>
  </si>
  <si>
    <t>Trubka IVAR.INOX - nerezová ocel AISI 316 L - 42mm, 1,5mm - 6m</t>
  </si>
  <si>
    <t>IVINT.54</t>
  </si>
  <si>
    <t>Trubka IVAR.INOX - nerezová ocel AISI 316 L - 54mm, 1,5mm - 6m</t>
  </si>
  <si>
    <t>Potrubní rozvody, press fitinky
materiál: nerezová ocel třídy Wst. Nr. 1.4404 (AISI 316 L), O-kroužek EPDM
PN 16, T = -20 °C až +85 °C - max. +120 °C</t>
  </si>
  <si>
    <t>Pojistný ventil 3/4x1", pot 4 bar</t>
  </si>
  <si>
    <t>13x22</t>
  </si>
  <si>
    <t>13x18</t>
  </si>
  <si>
    <t>13x35</t>
  </si>
  <si>
    <t>13x42</t>
  </si>
  <si>
    <t>13x54</t>
  </si>
  <si>
    <t>RT-ST 13x18</t>
  </si>
  <si>
    <t>RT-ST 13x22</t>
  </si>
  <si>
    <t>RT-ST 13x35</t>
  </si>
  <si>
    <t>RT-ST 13x42</t>
  </si>
  <si>
    <t>RT-ST 13x54</t>
  </si>
  <si>
    <t>Vzt komponenty</t>
  </si>
  <si>
    <t>OCHRANNÁ MŘÍŽKA SG250</t>
  </si>
  <si>
    <t>2.3</t>
  </si>
  <si>
    <t>2.1</t>
  </si>
  <si>
    <t>2.2</t>
  </si>
  <si>
    <t>Fitinky press nerezová ocel AISI 316L, pr.18-54mm</t>
  </si>
  <si>
    <t>Fitinky závitové nerezová ocel AISI 316L, 1/2" - 2"</t>
  </si>
  <si>
    <t>Pomocný a montážní materiál</t>
  </si>
  <si>
    <t>Objímky kovové 1" - 3"</t>
  </si>
  <si>
    <t>Monopropylenglycol neředěný</t>
  </si>
  <si>
    <t>Tlaková zkouška</t>
  </si>
  <si>
    <t>Oplechování potrubí a armatur ve venkovním prostoru</t>
  </si>
  <si>
    <r>
      <t>AUTOMATICKÝ VYVAŽOVACÍ VENTIL AB-Ejust</t>
    </r>
    <r>
      <rPr>
        <sz val="10"/>
        <rFont val="Arial"/>
        <family val="2"/>
      </rPr>
      <t xml:space="preserve">
- typ AB.40.EJ.Y.GN
- DN40, PN25, nastavení 4212 l/h</t>
    </r>
  </si>
  <si>
    <r>
      <t>AUTOMATICKÝ VYVAŽOVACÍ VENTIL AB-Ejust</t>
    </r>
    <r>
      <rPr>
        <sz val="10"/>
        <rFont val="Calibri"/>
        <family val="2"/>
      </rPr>
      <t xml:space="preserve">
- typ AB.32.EJ.Y.GN
- DN32, PN25, nastavení 1590 l/h</t>
    </r>
  </si>
  <si>
    <t>SPOJOVACÍ MANŽETA VBM250</t>
  </si>
  <si>
    <r>
      <t xml:space="preserve">VZT NÁSTAVEC VÝDECHU
</t>
    </r>
    <r>
      <rPr>
        <sz val="10"/>
        <rFont val="Arial"/>
        <family val="2"/>
      </rPr>
      <t>- průřez 1250x210mm, koleno 90°, 
- vzt potrubí tř. I
- zakončení rámečkem se síťovinou</t>
    </r>
  </si>
  <si>
    <r>
      <t>ZÁCHYTNÁ VANA</t>
    </r>
    <r>
      <rPr>
        <sz val="10"/>
        <rFont val="Arial"/>
        <family val="2"/>
      </rPr>
      <t xml:space="preserve">
- rozměry 1650x660x50mm
- materiál poz. plech tl.1mm
- vana zavěšena na řetízcích, odnímatelná kvůli servisu jednotky</t>
    </r>
  </si>
  <si>
    <r>
      <t xml:space="preserve">RADIÁLNÍ VENTILÁTOR KOVOVÝ RM 250 N
</t>
    </r>
    <r>
      <rPr>
        <sz val="10"/>
        <rFont val="Arial"/>
        <family val="2"/>
      </rPr>
      <t>- průtok vzduchu 600 m3/h, 350 pa
- napájení 230V AC, el.příkon 149W
- hmotnost 6 kg</t>
    </r>
  </si>
  <si>
    <r>
      <t xml:space="preserve">ŽALUZIOVÁ KLAPKA PRO CVTT typ IRKS 9/9
</t>
    </r>
    <r>
      <rPr>
        <sz val="10"/>
        <rFont val="Arial"/>
        <family val="2"/>
      </rPr>
      <t xml:space="preserve">- rozměr 300x260x40mm </t>
    </r>
    <r>
      <rPr>
        <b/>
        <sz val="10"/>
        <rFont val="Arial"/>
        <family val="2"/>
      </rPr>
      <t xml:space="preserve">
</t>
    </r>
  </si>
  <si>
    <r>
      <t xml:space="preserve">VZT potrubí obdélníkové
</t>
    </r>
    <r>
      <rPr>
        <sz val="10"/>
        <rFont val="Arial"/>
        <family val="2"/>
      </rPr>
      <t>- vzt potrubí tř. I</t>
    </r>
  </si>
  <si>
    <r>
      <t>MEMBRÁNOVÁ TLAKOVÁ EXPANZNÍ NÁDOBA REFLEX S18/10</t>
    </r>
    <r>
      <rPr>
        <sz val="10"/>
        <rFont val="Calibri"/>
        <family val="2"/>
      </rPr>
      <t xml:space="preserve">
- jm.objem 18l, max.provozní tlak 10bar, připojení R3/4
- servisní armatura MK20</t>
    </r>
  </si>
  <si>
    <r>
      <t xml:space="preserve">UNIVERZÁLNÍ REGULAČNÍ KLAPKA PRO CVTT TYP IJK 9/9 OUT 
</t>
    </r>
    <r>
      <rPr>
        <sz val="10"/>
        <rFont val="Arial"/>
        <family val="2"/>
      </rPr>
      <t>- rozměr 300x260x100mm
- servopohon 5Nm, 230V AC, ON/OFF</t>
    </r>
  </si>
  <si>
    <t>Rozšiřující systém pro zabránění kondenzace pro jednotky přesného chlazení InRow</t>
  </si>
  <si>
    <r>
      <t xml:space="preserve">JEDNOTKA PŘESNÉHO CHLAZENÍ INROW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chladicí výkon 24,0kw, chladicí kapalina PG 33%, 16/21°C, 
  nasávaný vzduch 33°C db/19°C WB
- průtok kapaliny 1,26 l/s, tlak ztráta 39 kPa
- napájení 230V AC, el.příkon 1,9kW
- rozměry 300x1095x1991 mm
- hmotnost 210 kg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hladina akust.výkonu 95,3 dB/A)</t>
    </r>
  </si>
  <si>
    <r>
      <t xml:space="preserve">OBĚHOVÁ JEDNOTKA FANCOIL 
</t>
    </r>
    <r>
      <rPr>
        <sz val="10"/>
        <rFont val="Arial"/>
        <family val="2"/>
      </rPr>
      <t>- 3 stupně otáček
- chladicí výkon 6,98kW, chladicí kapalina PG 33%, 16/20°C, 
  nasávaný vzduch 29°C/46% rh
- průtok vzduchu 2641 m3/h, ext.statický tlak 20 Pa
- napájení 230V AC, el.příkon max. 383W, elektroskříň
- ventilové vybavení 3-cestný ventil,  Kvs=1,6, servopohon tříbodový, 24V AC/DC
- rozměry skříně 1615x670x284 mm
- hmotnost 36 kg
Řídící systém:
- komunikace ModBUS RS485
- tepl.snímač prostorové, vstupní a výstupní teploty
- vč. kabeláže, SW, zprovoznění</t>
    </r>
  </si>
  <si>
    <r>
      <t xml:space="preserve">Elektrodový parní zvlhčovač
Ventilační nástavec BP1
</t>
    </r>
    <r>
      <rPr>
        <sz val="10"/>
        <rFont val="Arial"/>
        <family val="2"/>
      </rPr>
      <t>- parní výkon 1kg páry/h
- proporciální regulace, prostorové vlhkostní čidlo
- napájení 230V/1/50Hz, el. příkon 0,75kW, proud 3,3A
- rozměry 295x217x680
- hmotnost 12kg</t>
    </r>
  </si>
  <si>
    <r>
      <t xml:space="preserve">VZDUCHEM CHLAZENÝ CHILLER 
</t>
    </r>
    <r>
      <rPr>
        <sz val="10"/>
        <rFont val="Arial"/>
        <family val="2"/>
      </rPr>
      <t>- okruh freecoolingového chlazení
- chladicí výkon 70 kW
- výparník: propylenglycol 33%/voda, tepl. spád 21/16°C, 
  průtok 12,753 m3/h
- 2x oběhové čerpadlo, ext.disp.tlak 182,1 kPa
- akumulační nádrž 135 l
- rozměry 2009x1190x1600 mm
- hmotnost 751 kg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hladina akust.výkonu 80,1 dB/A)
- hladina akust.tlaku/10m 49 dB(A)
- el.příkon celkem 25,1 kW, napájení ze dvou nezávislých směrů, samostatný vstup napájení pro řídící logiku</t>
    </r>
  </si>
  <si>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</si>
  <si>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</si>
  <si>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</si>
  <si>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</si>
  <si>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</si>
  <si>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</si>
  <si>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</si>
  <si>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</si>
  <si>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</si>
  <si>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</si>
  <si>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</si>
  <si>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</si>
  <si>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</si>
  <si>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</si>
  <si>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</si>
  <si>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</si>
  <si>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</si>
  <si>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17-005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</si>
  <si>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</si>
  <si>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</si>
  <si>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serverovny v 1. NP, kolej C, ČZU</t>
  </si>
  <si>
    <t>JKSO:</t>
  </si>
  <si>
    <t>CC-CZ:</t>
  </si>
  <si>
    <t>Místo:</t>
  </si>
  <si>
    <t xml:space="preserve"> </t>
  </si>
  <si>
    <t>Datum:</t>
  </si>
  <si>
    <t>25.4.2017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</si>
  <si>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</si>
  <si>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</si>
  <si>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</si>
  <si>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</si>
  <si>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</si>
  <si>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</si>
  <si>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</si>
  <si>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</si>
  <si>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</si>
  <si>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</si>
  <si>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</si>
  <si>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</si>
  <si>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</si>
  <si>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</si>
  <si>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</si>
  <si>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</si>
  <si>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</si>
  <si>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</si>
  <si>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</si>
  <si>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</si>
  <si>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</si>
  <si>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</si>
  <si>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</si>
  <si>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</si>
  <si>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</si>
  <si>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</si>
  <si>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</si>
  <si>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</si>
  <si>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</si>
  <si>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</si>
  <si>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</si>
  <si>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</si>
  <si>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</si>
  <si>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</si>
  <si>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</si>
  <si>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</si>
  <si>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</si>
  <si>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</si>
  <si>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</si>
  <si>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</si>
  <si>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</si>
  <si>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</si>
  <si>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</si>
  <si>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</si>
  <si>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</si>
  <si>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</si>
  <si>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</si>
  <si>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</si>
  <si>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</si>
  <si>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</si>
  <si>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</si>
  <si>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{6ec09607-3637-439f-8a1e-6614c530b339}</t>
  </si>
  <si>
    <t>{00000000-0000-0000-0000-000000000000}</t>
  </si>
  <si>
    <t>/</t>
  </si>
  <si>
    <t>1</t>
  </si>
  <si>
    <t>{c4b52f38-7360-4cf6-b3a2-490e503270ea}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</si>
  <si>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</si>
  <si>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</si>
  <si>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</si>
  <si>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</si>
  <si>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</si>
  <si>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</si>
  <si>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OSTATNENAKLADYVLASTNE</t>
  </si>
  <si>
    <t>Celkové náklady za stavbu 1) + 2)</t>
  </si>
  <si>
    <t>SO-04</t>
  </si>
  <si>
    <t>Stavební úpravy serverovny v 1. NP, kolej C, ČZU - chlazení</t>
  </si>
  <si>
    <t>Vyplň vlastní pro informaci zadavatele</t>
  </si>
  <si>
    <t>ABCD studio s.r.o.</t>
  </si>
  <si>
    <t>CZ22794107</t>
  </si>
  <si>
    <t>22794107</t>
  </si>
  <si>
    <t>Doprava a stěhování vnitřní technologie</t>
  </si>
  <si>
    <t>Doprava a stěhování venkovní technologie</t>
  </si>
  <si>
    <t>Doprava a stěhování potrubí a armatur</t>
  </si>
  <si>
    <t>Doprava a ubytování techniků</t>
  </si>
  <si>
    <t>Vypracování provozního řádu</t>
  </si>
  <si>
    <t>Výrobní projektová dokumentace</t>
  </si>
  <si>
    <t>Projekt skutečného provedení</t>
  </si>
  <si>
    <t xml:space="preserve">Předávací dokumentace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</si>
</sst>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gt;0]\ 0.0;&quot;&quot;"/>
    <numFmt numFmtId="168" formatCode="[&gt;0]\ 0;&quot;&quot;"/>
    <numFmt numFmtId="169" formatCode="[&gt;0]\ 0\ \k\s\ ;&quot;&quot;"/>
    <numFmt numFmtId="170" formatCode="[&gt;0]\ 0.0\ \m\ ;&quot;&quot;"/>
    <numFmt numFmtId="171" formatCode="#,##0.0\ &quot;Kč&quot;;\-#,##0.0\ &quot;Kč&quot;"/>
    <numFmt numFmtId="172" formatCode="_-* #,##0\ _K_č_-;\-* #,##0\ _K_č_-;_-* &quot;-&quot;??\ _K_č_-;_-@_-"/>
    <numFmt numFmtId="173" formatCode="d/m/yy;@"/>
    <numFmt numFmtId="174" formatCode="#,##0\ &quot;Kč&quot;"/>
    <numFmt numFmtId="175" formatCode="0\ \k\p\l"/>
    <numFmt numFmtId="176" formatCode="_-* #,##0\ &quot;Kč&quot;_-;\-* #,##0\ &quot;Kč&quot;_-;_-* &quot;-&quot;??\ &quot;Kč&quot;_-;_-@_-"/>
    <numFmt numFmtId="177" formatCode="[$-405]d\.\ mmmm\ yyyy"/>
    <numFmt numFmtId="178" formatCode="d/m/yyyy;@"/>
    <numFmt numFmtId="179" formatCode="0.0"/>
    <numFmt numFmtId="180" formatCode="#,##0.00\ &quot;Kč&quot;"/>
    <numFmt numFmtId="181" formatCode="#,##0.0"/>
    <numFmt numFmtId="182" formatCode="#,##0.00%"/>
    <numFmt numFmtId="183" formatCode="dd\.mm\.yyyy"/>
    <numFmt numFmtId="184" formatCode="#,##0.00000"/>
  </numFmts>
  <fonts count="7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0"/>
      <color indexed="62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name val="Arial CE"/>
      <family val="2"/>
    </font>
    <font>
      <sz val="10"/>
      <name val="Trebuchet MS"/>
      <family val="0"/>
    </font>
    <font>
      <b/>
      <sz val="16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30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30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b/>
      <sz val="8"/>
      <color indexed="55"/>
      <name val="Trebuchet MS"/>
      <family val="0"/>
    </font>
    <font>
      <sz val="8"/>
      <name val="Segoe UI"/>
      <family val="2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sz val="8"/>
      <color rgb="FF96969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rgb="FF003366"/>
      <name val="Trebuchet MS"/>
      <family val="0"/>
    </font>
    <font>
      <b/>
      <sz val="8"/>
      <color rgb="FF969696"/>
      <name val="Trebuchet MS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9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15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11" borderId="8" applyNumberFormat="0" applyAlignment="0" applyProtection="0"/>
    <xf numFmtId="0" fontId="20" fillId="11" borderId="9" applyNumberFormat="0" applyAlignment="0" applyProtection="0"/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48" applyFont="1" applyFill="1" applyBorder="1" applyAlignment="1" applyProtection="1">
      <alignment horizontal="left" vertical="center" wrapText="1"/>
      <protection/>
    </xf>
    <xf numFmtId="0" fontId="0" fillId="0" borderId="0" xfId="48" applyFont="1" applyFill="1" applyAlignment="1" applyProtection="1">
      <alignment horizontal="center" vertical="center"/>
      <protection/>
    </xf>
    <xf numFmtId="0" fontId="0" fillId="0" borderId="0" xfId="48" applyFont="1" applyFill="1" applyAlignment="1" applyProtection="1">
      <alignment horizontal="center" vertical="center" wrapText="1"/>
      <protection/>
    </xf>
    <xf numFmtId="0" fontId="24" fillId="0" borderId="10" xfId="48" applyFont="1" applyFill="1" applyBorder="1" applyAlignment="1" applyProtection="1">
      <alignment horizontal="right" vertical="center"/>
      <protection/>
    </xf>
    <xf numFmtId="3" fontId="25" fillId="0" borderId="11" xfId="48" applyNumberFormat="1" applyFont="1" applyFill="1" applyBorder="1" applyAlignment="1" applyProtection="1">
      <alignment vertical="center" wrapText="1"/>
      <protection/>
    </xf>
    <xf numFmtId="0" fontId="25" fillId="0" borderId="12" xfId="49" applyFont="1" applyBorder="1" applyAlignment="1">
      <alignment vertical="center" wrapText="1"/>
      <protection/>
    </xf>
    <xf numFmtId="3" fontId="0" fillId="0" borderId="0" xfId="48" applyNumberFormat="1" applyFont="1" applyFill="1" applyAlignment="1" applyProtection="1">
      <alignment vertical="center"/>
      <protection/>
    </xf>
    <xf numFmtId="0" fontId="0" fillId="0" borderId="0" xfId="48" applyFont="1">
      <alignment/>
      <protection/>
    </xf>
    <xf numFmtId="0" fontId="0" fillId="0" borderId="10" xfId="48" applyFont="1" applyFill="1" applyBorder="1" applyAlignment="1" applyProtection="1">
      <alignment vertical="center"/>
      <protection/>
    </xf>
    <xf numFmtId="0" fontId="0" fillId="0" borderId="10" xfId="48" applyFont="1" applyBorder="1" applyAlignment="1">
      <alignment wrapText="1"/>
      <protection/>
    </xf>
    <xf numFmtId="0" fontId="0" fillId="0" borderId="10" xfId="48" applyFont="1" applyBorder="1">
      <alignment/>
      <protection/>
    </xf>
    <xf numFmtId="0" fontId="25" fillId="0" borderId="13" xfId="48" applyFont="1" applyBorder="1" applyAlignment="1">
      <alignment/>
      <protection/>
    </xf>
    <xf numFmtId="0" fontId="25" fillId="0" borderId="14" xfId="49" applyFont="1" applyBorder="1" applyAlignment="1">
      <alignment/>
      <protection/>
    </xf>
    <xf numFmtId="0" fontId="25" fillId="0" borderId="15" xfId="49" applyFont="1" applyBorder="1" applyAlignment="1">
      <alignment/>
      <protection/>
    </xf>
    <xf numFmtId="3" fontId="0" fillId="0" borderId="10" xfId="48" applyNumberFormat="1" applyFont="1" applyFill="1" applyBorder="1" applyAlignment="1" applyProtection="1">
      <alignment horizontal="right" vertical="center"/>
      <protection/>
    </xf>
    <xf numFmtId="0" fontId="27" fillId="0" borderId="10" xfId="48" applyFont="1" applyBorder="1" applyAlignment="1">
      <alignment wrapText="1"/>
      <protection/>
    </xf>
    <xf numFmtId="0" fontId="25" fillId="0" borderId="10" xfId="48" applyFont="1" applyFill="1" applyBorder="1" applyAlignment="1" applyProtection="1">
      <alignment horizontal="left" vertical="center"/>
      <protection/>
    </xf>
    <xf numFmtId="0" fontId="28" fillId="0" borderId="10" xfId="48" applyFont="1" applyFill="1" applyBorder="1" applyAlignment="1" applyProtection="1">
      <alignment horizontal="center" vertical="center"/>
      <protection/>
    </xf>
    <xf numFmtId="178" fontId="25" fillId="0" borderId="10" xfId="48" applyNumberFormat="1" applyFont="1" applyFill="1" applyBorder="1" applyAlignment="1" applyProtection="1">
      <alignment horizontal="left" vertical="center"/>
      <protection/>
    </xf>
    <xf numFmtId="3" fontId="29" fillId="0" borderId="10" xfId="48" applyNumberFormat="1" applyFont="1" applyFill="1" applyBorder="1" applyAlignment="1" applyProtection="1">
      <alignment horizontal="right" vertical="center"/>
      <protection/>
    </xf>
    <xf numFmtId="49" fontId="24" fillId="0" borderId="10" xfId="48" applyNumberFormat="1" applyFont="1" applyFill="1" applyBorder="1" applyAlignment="1" applyProtection="1">
      <alignment horizontal="left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Fill="1" applyBorder="1" applyAlignment="1" applyProtection="1">
      <alignment horizontal="center" vertical="center"/>
      <protection/>
    </xf>
    <xf numFmtId="0" fontId="25" fillId="0" borderId="10" xfId="48" applyFont="1" applyFill="1" applyBorder="1" applyAlignment="1" applyProtection="1">
      <alignment horizontal="left" vertical="center" wrapText="1"/>
      <protection/>
    </xf>
    <xf numFmtId="3" fontId="0" fillId="0" borderId="10" xfId="48" applyNumberFormat="1" applyFont="1" applyFill="1" applyBorder="1" applyAlignment="1" applyProtection="1">
      <alignment vertical="center"/>
      <protection/>
    </xf>
    <xf numFmtId="0" fontId="1" fillId="0" borderId="16" xfId="48" applyFont="1" applyFill="1" applyBorder="1" applyAlignment="1" applyProtection="1">
      <alignment vertical="center" wrapText="1"/>
      <protection/>
    </xf>
    <xf numFmtId="0" fontId="1" fillId="0" borderId="16" xfId="48" applyFont="1" applyFill="1" applyBorder="1" applyAlignment="1" applyProtection="1">
      <alignment horizontal="center" vertical="center"/>
      <protection/>
    </xf>
    <xf numFmtId="0" fontId="1" fillId="0" borderId="17" xfId="48" applyFont="1" applyFill="1" applyBorder="1" applyAlignment="1" applyProtection="1">
      <alignment horizontal="center" vertical="center"/>
      <protection/>
    </xf>
    <xf numFmtId="3" fontId="1" fillId="0" borderId="16" xfId="48" applyNumberFormat="1" applyFont="1" applyFill="1" applyBorder="1" applyAlignment="1" applyProtection="1">
      <alignment horizontal="center" vertical="center" wrapText="1"/>
      <protection/>
    </xf>
    <xf numFmtId="0" fontId="1" fillId="0" borderId="0" xfId="48" applyFont="1">
      <alignment/>
      <protection/>
    </xf>
    <xf numFmtId="0" fontId="1" fillId="0" borderId="0" xfId="48" applyFont="1" applyBorder="1" applyAlignment="1">
      <alignment wrapText="1"/>
      <protection/>
    </xf>
    <xf numFmtId="0" fontId="0" fillId="0" borderId="0" xfId="48" applyFont="1" applyFill="1" applyBorder="1" applyAlignment="1" applyProtection="1">
      <alignment horizontal="center" vertical="center"/>
      <protection/>
    </xf>
    <xf numFmtId="174" fontId="0" fillId="0" borderId="0" xfId="34" applyNumberFormat="1" applyFont="1" applyFill="1" applyAlignment="1" applyProtection="1">
      <alignment horizontal="center" vertical="center"/>
      <protection/>
    </xf>
    <xf numFmtId="0" fontId="0" fillId="0" borderId="0" xfId="48" applyFont="1" applyAlignment="1">
      <alignment vertical="center"/>
      <protection/>
    </xf>
    <xf numFmtId="49" fontId="1" fillId="11" borderId="0" xfId="48" applyNumberFormat="1" applyFont="1" applyFill="1" applyBorder="1" applyAlignment="1" applyProtection="1">
      <alignment horizontal="center" vertical="center" wrapText="1"/>
      <protection/>
    </xf>
    <xf numFmtId="0" fontId="1" fillId="11" borderId="0" xfId="48" applyFont="1" applyFill="1" applyBorder="1" applyAlignment="1">
      <alignment wrapText="1"/>
      <protection/>
    </xf>
    <xf numFmtId="0" fontId="0" fillId="11" borderId="0" xfId="48" applyFont="1" applyFill="1" applyBorder="1" applyAlignment="1" applyProtection="1">
      <alignment horizontal="center" vertical="center"/>
      <protection/>
    </xf>
    <xf numFmtId="0" fontId="1" fillId="11" borderId="0" xfId="48" applyFont="1" applyFill="1" applyBorder="1" applyAlignment="1" applyProtection="1">
      <alignment vertical="center"/>
      <protection/>
    </xf>
    <xf numFmtId="3" fontId="1" fillId="11" borderId="0" xfId="48" applyNumberFormat="1" applyFont="1" applyFill="1" applyBorder="1" applyAlignment="1" applyProtection="1">
      <alignment horizontal="center" vertical="center" wrapText="1"/>
      <protection/>
    </xf>
    <xf numFmtId="49" fontId="1" fillId="0" borderId="0" xfId="48" applyNumberFormat="1" applyFont="1" applyFill="1" applyBorder="1" applyAlignment="1" applyProtection="1">
      <alignment horizontal="center" vertical="center" wrapText="1"/>
      <protection/>
    </xf>
    <xf numFmtId="1" fontId="0" fillId="0" borderId="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48" applyFont="1" applyFill="1" applyBorder="1" applyAlignment="1" applyProtection="1">
      <alignment horizontal="left" vertical="center" wrapText="1"/>
      <protection/>
    </xf>
    <xf numFmtId="180" fontId="0" fillId="0" borderId="0" xfId="48" applyNumberFormat="1" applyFont="1" applyFill="1" applyBorder="1" applyAlignment="1" applyProtection="1">
      <alignment horizontal="center" vertical="center" wrapText="1"/>
      <protection/>
    </xf>
    <xf numFmtId="1" fontId="0" fillId="11" borderId="0" xfId="48" applyNumberFormat="1" applyFont="1" applyFill="1" applyBorder="1" applyAlignment="1" applyProtection="1">
      <alignment horizontal="center" vertical="center" wrapText="1"/>
      <protection/>
    </xf>
    <xf numFmtId="0" fontId="1" fillId="11" borderId="0" xfId="48" applyFont="1" applyFill="1" applyBorder="1" applyAlignment="1" applyProtection="1">
      <alignment horizontal="center" vertical="center"/>
      <protection/>
    </xf>
    <xf numFmtId="180" fontId="0" fillId="11" borderId="0" xfId="48" applyNumberFormat="1" applyFont="1" applyFill="1" applyBorder="1" applyAlignment="1" applyProtection="1">
      <alignment horizontal="center" vertical="center" wrapText="1"/>
      <protection/>
    </xf>
    <xf numFmtId="0" fontId="1" fillId="0" borderId="0" xfId="48" applyFont="1" applyFill="1" applyBorder="1" applyAlignment="1" applyProtection="1">
      <alignment horizontal="center" vertical="center"/>
      <protection/>
    </xf>
    <xf numFmtId="0" fontId="1" fillId="0" borderId="0" xfId="49" applyNumberFormat="1" applyFont="1" applyBorder="1" applyAlignment="1">
      <alignment horizontal="left" vertical="top"/>
      <protection/>
    </xf>
    <xf numFmtId="49" fontId="0" fillId="0" borderId="0" xfId="48" applyNumberFormat="1" applyFont="1" applyAlignment="1">
      <alignment vertical="center"/>
      <protection/>
    </xf>
    <xf numFmtId="0" fontId="0" fillId="0" borderId="0" xfId="48" applyFont="1" applyBorder="1" applyAlignment="1">
      <alignment wrapText="1"/>
      <protection/>
    </xf>
    <xf numFmtId="49" fontId="0" fillId="11" borderId="0" xfId="48" applyNumberFormat="1" applyFont="1" applyFill="1" applyAlignment="1">
      <alignment vertical="center"/>
      <protection/>
    </xf>
    <xf numFmtId="49" fontId="0" fillId="0" borderId="0" xfId="48" applyNumberFormat="1" applyFont="1" applyFill="1">
      <alignment/>
      <protection/>
    </xf>
    <xf numFmtId="49" fontId="0" fillId="0" borderId="0" xfId="48" applyNumberFormat="1" applyFont="1">
      <alignment/>
      <protection/>
    </xf>
    <xf numFmtId="49" fontId="0" fillId="0" borderId="0" xfId="48" applyNumberFormat="1" applyFont="1" applyFill="1" applyAlignment="1">
      <alignment vertical="center"/>
      <protection/>
    </xf>
    <xf numFmtId="49" fontId="0" fillId="11" borderId="0" xfId="48" applyNumberFormat="1" applyFont="1" applyFill="1">
      <alignment/>
      <protection/>
    </xf>
    <xf numFmtId="0" fontId="1" fillId="11" borderId="0" xfId="48" applyFont="1" applyFill="1" applyAlignment="1" applyProtection="1">
      <alignment horizontal="left" vertical="center" wrapText="1"/>
      <protection/>
    </xf>
    <xf numFmtId="0" fontId="0" fillId="0" borderId="0" xfId="49" applyFont="1">
      <alignment/>
      <protection/>
    </xf>
    <xf numFmtId="0" fontId="0" fillId="0" borderId="0" xfId="48" applyFont="1" applyFill="1" applyAlignment="1" applyProtection="1">
      <alignment horizontal="left" vertical="center" wrapText="1"/>
      <protection/>
    </xf>
    <xf numFmtId="0" fontId="0" fillId="0" borderId="0" xfId="48" applyFont="1" applyFill="1" applyBorder="1" applyAlignment="1" applyProtection="1">
      <alignment vertical="center" wrapText="1"/>
      <protection/>
    </xf>
    <xf numFmtId="0" fontId="0" fillId="0" borderId="0" xfId="47" applyFont="1" applyBorder="1" applyAlignment="1">
      <alignment/>
      <protection/>
    </xf>
    <xf numFmtId="175" fontId="0" fillId="0" borderId="0" xfId="48" applyNumberFormat="1" applyFont="1" applyFill="1" applyBorder="1" applyAlignment="1" applyProtection="1">
      <alignment horizontal="center" vertical="center"/>
      <protection/>
    </xf>
    <xf numFmtId="0" fontId="1" fillId="0" borderId="0" xfId="48" applyFont="1" applyFill="1" applyBorder="1" applyAlignment="1" applyProtection="1">
      <alignment vertical="center" wrapText="1"/>
      <protection/>
    </xf>
    <xf numFmtId="0" fontId="0" fillId="0" borderId="18" xfId="48" applyFont="1" applyBorder="1">
      <alignment/>
      <protection/>
    </xf>
    <xf numFmtId="0" fontId="0" fillId="0" borderId="18" xfId="48" applyFont="1" applyFill="1" applyBorder="1" applyAlignment="1" applyProtection="1">
      <alignment vertical="center" wrapText="1"/>
      <protection/>
    </xf>
    <xf numFmtId="0" fontId="0" fillId="0" borderId="18" xfId="48" applyFont="1" applyBorder="1" applyAlignment="1">
      <alignment vertical="center"/>
      <protection/>
    </xf>
    <xf numFmtId="1" fontId="0" fillId="0" borderId="18" xfId="48" applyNumberFormat="1" applyFont="1" applyFill="1" applyBorder="1" applyAlignment="1" applyProtection="1">
      <alignment horizontal="right" vertical="center"/>
      <protection/>
    </xf>
    <xf numFmtId="0" fontId="0" fillId="0" borderId="18" xfId="48" applyFont="1" applyFill="1" applyBorder="1" applyAlignment="1" applyProtection="1">
      <alignment vertical="center"/>
      <protection/>
    </xf>
    <xf numFmtId="174" fontId="0" fillId="0" borderId="18" xfId="34" applyNumberFormat="1" applyFont="1" applyFill="1" applyBorder="1" applyAlignment="1" applyProtection="1">
      <alignment horizontal="center" vertical="center"/>
      <protection/>
    </xf>
    <xf numFmtId="49" fontId="26" fillId="11" borderId="18" xfId="48" applyNumberFormat="1" applyFont="1" applyFill="1" applyBorder="1" applyAlignment="1" applyProtection="1">
      <alignment horizontal="center" vertical="center"/>
      <protection/>
    </xf>
    <xf numFmtId="3" fontId="26" fillId="11" borderId="18" xfId="48" applyNumberFormat="1" applyFont="1" applyFill="1" applyBorder="1" applyAlignment="1" applyProtection="1">
      <alignment vertical="center"/>
      <protection/>
    </xf>
    <xf numFmtId="174" fontId="26" fillId="11" borderId="18" xfId="34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48" applyFont="1" applyBorder="1" applyAlignment="1">
      <alignment horizontal="center" vertical="center" wrapText="1"/>
      <protection/>
    </xf>
    <xf numFmtId="0" fontId="30" fillId="0" borderId="0" xfId="0" applyFont="1" applyAlignment="1">
      <alignment wrapText="1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174" fontId="0" fillId="0" borderId="0" xfId="48" applyNumberFormat="1" applyFont="1" applyAlignment="1">
      <alignment vertical="center"/>
      <protection/>
    </xf>
    <xf numFmtId="0" fontId="0" fillId="0" borderId="0" xfId="48" applyFont="1" applyFill="1" applyBorder="1" applyAlignment="1" applyProtection="1">
      <alignment horizontal="left" vertical="center"/>
      <protection/>
    </xf>
    <xf numFmtId="4" fontId="32" fillId="23" borderId="19" xfId="46" applyNumberFormat="1" applyFont="1" applyFill="1" applyBorder="1" applyAlignment="1" applyProtection="1">
      <alignment vertical="center" shrinkToFit="1"/>
      <protection locked="0"/>
    </xf>
    <xf numFmtId="0" fontId="60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vertical="center"/>
      <protection/>
    </xf>
    <xf numFmtId="0" fontId="61" fillId="24" borderId="0" xfId="0" applyFont="1" applyFill="1" applyAlignment="1" applyProtection="1">
      <alignment horizontal="left" vertical="center"/>
      <protection/>
    </xf>
    <xf numFmtId="0" fontId="62" fillId="24" borderId="0" xfId="36" applyFont="1" applyFill="1" applyAlignment="1" applyProtection="1">
      <alignment vertical="center"/>
      <protection/>
    </xf>
    <xf numFmtId="0" fontId="0" fillId="24" borderId="0" xfId="0" applyFill="1" applyAlignment="1">
      <alignment/>
    </xf>
    <xf numFmtId="0" fontId="60" fillId="24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center"/>
    </xf>
    <xf numFmtId="0" fontId="35" fillId="23" borderId="0" xfId="0" applyFont="1" applyFill="1" applyBorder="1" applyAlignment="1" applyProtection="1">
      <alignment horizontal="left" vertical="center"/>
      <protection locked="0"/>
    </xf>
    <xf numFmtId="49" fontId="35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/>
    </xf>
    <xf numFmtId="0" fontId="6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7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2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36" fillId="25" borderId="27" xfId="0" applyFont="1" applyFill="1" applyBorder="1" applyAlignment="1">
      <alignment horizontal="left" vertical="center"/>
    </xf>
    <xf numFmtId="0" fontId="0" fillId="25" borderId="28" xfId="0" applyFont="1" applyFill="1" applyBorder="1" applyAlignment="1">
      <alignment vertical="center"/>
    </xf>
    <xf numFmtId="0" fontId="36" fillId="25" borderId="28" xfId="0" applyFont="1" applyFill="1" applyBorder="1" applyAlignment="1">
      <alignment horizontal="center" vertical="center"/>
    </xf>
    <xf numFmtId="0" fontId="68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9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69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83" fontId="35" fillId="0" borderId="0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26" borderId="28" xfId="0" applyFont="1" applyFill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4" fontId="71" fillId="0" borderId="32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184" fontId="71" fillId="0" borderId="0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72" fillId="0" borderId="0" xfId="36" applyFont="1" applyAlignment="1" applyProtection="1">
      <alignment horizontal="center" vertical="center"/>
      <protection/>
    </xf>
    <xf numFmtId="0" fontId="40" fillId="0" borderId="2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0" xfId="0" applyFont="1" applyAlignment="1">
      <alignment vertical="center"/>
    </xf>
    <xf numFmtId="4" fontId="75" fillId="0" borderId="34" xfId="0" applyNumberFormat="1" applyFont="1" applyBorder="1" applyAlignment="1">
      <alignment vertical="center"/>
    </xf>
    <xf numFmtId="4" fontId="75" fillId="0" borderId="35" xfId="0" applyNumberFormat="1" applyFont="1" applyBorder="1" applyAlignment="1">
      <alignment vertical="center"/>
    </xf>
    <xf numFmtId="184" fontId="75" fillId="0" borderId="35" xfId="0" applyNumberFormat="1" applyFont="1" applyBorder="1" applyAlignment="1">
      <alignment vertical="center"/>
    </xf>
    <xf numFmtId="4" fontId="75" fillId="0" borderId="36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182" fontId="69" fillId="23" borderId="29" xfId="0" applyNumberFormat="1" applyFont="1" applyFill="1" applyBorder="1" applyAlignment="1" applyProtection="1">
      <alignment horizontal="center" vertical="center"/>
      <protection locked="0"/>
    </xf>
    <xf numFmtId="0" fontId="69" fillId="23" borderId="30" xfId="0" applyFont="1" applyFill="1" applyBorder="1" applyAlignment="1" applyProtection="1">
      <alignment horizontal="center" vertical="center"/>
      <protection locked="0"/>
    </xf>
    <xf numFmtId="4" fontId="69" fillId="0" borderId="3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82" fontId="69" fillId="23" borderId="32" xfId="0" applyNumberFormat="1" applyFont="1" applyFill="1" applyBorder="1" applyAlignment="1" applyProtection="1">
      <alignment horizontal="center" vertical="center"/>
      <protection locked="0"/>
    </xf>
    <xf numFmtId="0" fontId="69" fillId="23" borderId="0" xfId="0" applyFont="1" applyFill="1" applyBorder="1" applyAlignment="1" applyProtection="1">
      <alignment horizontal="center" vertical="center"/>
      <protection locked="0"/>
    </xf>
    <xf numFmtId="4" fontId="69" fillId="0" borderId="33" xfId="0" applyNumberFormat="1" applyFont="1" applyBorder="1" applyAlignment="1">
      <alignment vertical="center"/>
    </xf>
    <xf numFmtId="182" fontId="69" fillId="23" borderId="34" xfId="0" applyNumberFormat="1" applyFont="1" applyFill="1" applyBorder="1" applyAlignment="1" applyProtection="1">
      <alignment horizontal="center" vertical="center"/>
      <protection locked="0"/>
    </xf>
    <xf numFmtId="0" fontId="69" fillId="23" borderId="35" xfId="0" applyFont="1" applyFill="1" applyBorder="1" applyAlignment="1" applyProtection="1">
      <alignment horizontal="center" vertical="center"/>
      <protection locked="0"/>
    </xf>
    <xf numFmtId="4" fontId="69" fillId="0" borderId="36" xfId="0" applyNumberFormat="1" applyFont="1" applyBorder="1" applyAlignment="1">
      <alignment vertical="center"/>
    </xf>
    <xf numFmtId="0" fontId="70" fillId="26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vertical="center"/>
    </xf>
    <xf numFmtId="49" fontId="35" fillId="23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left" vertical="center"/>
    </xf>
    <xf numFmtId="4" fontId="70" fillId="26" borderId="0" xfId="0" applyNumberFormat="1" applyFont="1" applyFill="1" applyBorder="1" applyAlignment="1">
      <alignment vertical="center"/>
    </xf>
    <xf numFmtId="0" fontId="76" fillId="23" borderId="0" xfId="0" applyFont="1" applyFill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4" fontId="76" fillId="27" borderId="0" xfId="0" applyNumberFormat="1" applyFont="1" applyFill="1" applyBorder="1" applyAlignment="1" applyProtection="1">
      <alignment vertical="center"/>
      <protection locked="0"/>
    </xf>
    <xf numFmtId="4" fontId="76" fillId="0" borderId="0" xfId="0" applyNumberFormat="1" applyFont="1" applyBorder="1" applyAlignment="1">
      <alignment vertical="center"/>
    </xf>
    <xf numFmtId="4" fontId="70" fillId="0" borderId="0" xfId="0" applyNumberFormat="1" applyFont="1" applyBorder="1" applyAlignment="1">
      <alignment vertical="center"/>
    </xf>
    <xf numFmtId="4" fontId="76" fillId="23" borderId="0" xfId="0" applyNumberFormat="1" applyFont="1" applyFill="1" applyBorder="1" applyAlignment="1" applyProtection="1">
      <alignment vertical="center"/>
      <protection locked="0"/>
    </xf>
    <xf numFmtId="4" fontId="70" fillId="0" borderId="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left" vertical="center" wrapText="1"/>
    </xf>
    <xf numFmtId="4" fontId="74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35" fillId="26" borderId="27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left" vertical="center"/>
    </xf>
    <xf numFmtId="0" fontId="35" fillId="26" borderId="28" xfId="0" applyFont="1" applyFill="1" applyBorder="1" applyAlignment="1">
      <alignment horizontal="center" vertical="center"/>
    </xf>
    <xf numFmtId="0" fontId="35" fillId="26" borderId="43" xfId="0" applyFont="1" applyFill="1" applyBorder="1" applyAlignment="1">
      <alignment horizontal="left" vertical="center"/>
    </xf>
    <xf numFmtId="182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36" fillId="25" borderId="28" xfId="0" applyFont="1" applyFill="1" applyBorder="1" applyAlignment="1">
      <alignment horizontal="left" vertical="center"/>
    </xf>
    <xf numFmtId="0" fontId="0" fillId="25" borderId="28" xfId="0" applyFont="1" applyFill="1" applyBorder="1" applyAlignment="1">
      <alignment vertical="center"/>
    </xf>
    <xf numFmtId="4" fontId="36" fillId="25" borderId="28" xfId="0" applyNumberFormat="1" applyFont="1" applyFill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4" fontId="37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28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top" wrapText="1"/>
    </xf>
    <xf numFmtId="49" fontId="35" fillId="23" borderId="0" xfId="0" applyNumberFormat="1" applyFont="1" applyFill="1" applyBorder="1" applyAlignment="1" applyProtection="1">
      <alignment horizontal="left" vertical="center"/>
      <protection locked="0"/>
    </xf>
    <xf numFmtId="49" fontId="35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4" fontId="33" fillId="0" borderId="0" xfId="0" applyNumberFormat="1" applyFont="1" applyBorder="1" applyAlignment="1">
      <alignment vertical="center"/>
    </xf>
    <xf numFmtId="4" fontId="32" fillId="23" borderId="44" xfId="46" applyNumberFormat="1" applyFont="1" applyFill="1" applyBorder="1" applyAlignment="1" applyProtection="1">
      <alignment vertical="center" shrinkToFit="1"/>
      <protection locked="0"/>
    </xf>
    <xf numFmtId="0" fontId="0" fillId="0" borderId="45" xfId="0" applyBorder="1" applyAlignment="1">
      <alignment vertical="center" shrinkToFit="1"/>
    </xf>
    <xf numFmtId="0" fontId="26" fillId="11" borderId="18" xfId="48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072b_N_citibank_&amp;" xfId="47"/>
    <cellStyle name="normální_073-2006_Kostal_Nabidka_&amp;" xfId="48"/>
    <cellStyle name="normální_16_0854_170111_Neko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ce%20Projekce\Akce2016\0854\002_Nab&#237;dky\NEKO\16_0854_170111_Ne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nologické chlazení"/>
      <sheetName val="Klimatizace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7"/>
  <sheetViews>
    <sheetView tabSelected="1" zoomScalePageLayoutView="0" workbookViewId="0" topLeftCell="A1">
      <selection activeCell="AE20" sqref="AE20"/>
    </sheetView>
  </sheetViews>
  <sheetFormatPr defaultColWidth="9.140625" defaultRowHeight="12.75"/>
  <cols>
    <col min="1" max="1" width="6.140625" style="0" customWidth="1"/>
    <col min="2" max="2" width="1.1484375" style="0" customWidth="1"/>
    <col min="3" max="3" width="3.00390625" style="0" customWidth="1"/>
    <col min="4" max="33" width="1.8515625" style="0" customWidth="1"/>
    <col min="34" max="34" width="2.421875" style="0" customWidth="1"/>
    <col min="35" max="37" width="1.8515625" style="0" customWidth="1"/>
    <col min="38" max="38" width="6.140625" style="0" customWidth="1"/>
    <col min="39" max="39" width="2.421875" style="0" customWidth="1"/>
    <col min="40" max="40" width="9.7109375" style="0" customWidth="1"/>
    <col min="41" max="41" width="5.421875" style="0" customWidth="1"/>
    <col min="42" max="42" width="3.00390625" style="0" customWidth="1"/>
    <col min="43" max="43" width="1.1484375" style="0" customWidth="1"/>
    <col min="44" max="44" width="9.8515625" style="0" customWidth="1"/>
    <col min="45" max="46" width="18.8515625" style="0" hidden="1" customWidth="1"/>
    <col min="47" max="47" width="18.140625" style="0" hidden="1" customWidth="1"/>
    <col min="48" max="52" width="15.7109375" style="0" hidden="1" customWidth="1"/>
    <col min="53" max="53" width="13.8515625" style="0" hidden="1" customWidth="1"/>
    <col min="54" max="54" width="18.140625" style="0" hidden="1" customWidth="1"/>
    <col min="55" max="56" width="13.8515625" style="0" hidden="1" customWidth="1"/>
    <col min="57" max="57" width="48.421875" style="0" customWidth="1"/>
    <col min="71" max="89" width="0" style="0" hidden="1" customWidth="1"/>
  </cols>
  <sheetData>
    <row r="1" spans="1:73" ht="21" customHeight="1">
      <c r="A1" s="82" t="s">
        <v>118</v>
      </c>
      <c r="B1" s="83"/>
      <c r="C1" s="83"/>
      <c r="D1" s="84" t="s">
        <v>119</v>
      </c>
      <c r="E1" s="83"/>
      <c r="F1" s="83"/>
      <c r="G1" s="83"/>
      <c r="H1" s="83"/>
      <c r="I1" s="83"/>
      <c r="J1" s="83"/>
      <c r="K1" s="85" t="s">
        <v>120</v>
      </c>
      <c r="L1" s="85"/>
      <c r="M1" s="85"/>
      <c r="N1" s="85"/>
      <c r="O1" s="85"/>
      <c r="P1" s="85"/>
      <c r="Q1" s="85"/>
      <c r="R1" s="85"/>
      <c r="S1" s="85"/>
      <c r="T1" s="83"/>
      <c r="U1" s="83"/>
      <c r="V1" s="83"/>
      <c r="W1" s="85" t="s">
        <v>121</v>
      </c>
      <c r="X1" s="85"/>
      <c r="Y1" s="85"/>
      <c r="Z1" s="85"/>
      <c r="AA1" s="85"/>
      <c r="AB1" s="85"/>
      <c r="AC1" s="85"/>
      <c r="AD1" s="85"/>
      <c r="AE1" s="85"/>
      <c r="AF1" s="85"/>
      <c r="AG1" s="83"/>
      <c r="AH1" s="83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7" t="s">
        <v>122</v>
      </c>
      <c r="BB1" s="87" t="s">
        <v>123</v>
      </c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T1" s="88" t="s">
        <v>124</v>
      </c>
      <c r="BU1" s="88" t="s">
        <v>124</v>
      </c>
    </row>
    <row r="2" spans="3:72" ht="36.75" customHeight="1">
      <c r="C2" s="219" t="s">
        <v>125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R2" s="221" t="s">
        <v>126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89" t="s">
        <v>127</v>
      </c>
      <c r="BT2" s="89" t="s">
        <v>128</v>
      </c>
    </row>
    <row r="3" spans="2:72" ht="6.7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2"/>
      <c r="BS3" s="89" t="s">
        <v>127</v>
      </c>
      <c r="BT3" s="89" t="s">
        <v>129</v>
      </c>
    </row>
    <row r="4" spans="2:71" ht="36.75" customHeight="1">
      <c r="B4" s="93"/>
      <c r="C4" s="215" t="s">
        <v>130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94"/>
      <c r="AS4" s="95" t="s">
        <v>131</v>
      </c>
      <c r="BE4" s="96" t="s">
        <v>132</v>
      </c>
      <c r="BS4" s="89" t="s">
        <v>133</v>
      </c>
    </row>
    <row r="5" spans="2:71" ht="14.25" customHeight="1">
      <c r="B5" s="93"/>
      <c r="C5" s="97"/>
      <c r="D5" s="98" t="s">
        <v>134</v>
      </c>
      <c r="E5" s="97"/>
      <c r="F5" s="97"/>
      <c r="G5" s="97"/>
      <c r="H5" s="97"/>
      <c r="I5" s="97"/>
      <c r="J5" s="97"/>
      <c r="K5" s="223" t="s">
        <v>135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97"/>
      <c r="AQ5" s="94"/>
      <c r="BE5" s="225" t="s">
        <v>136</v>
      </c>
      <c r="BS5" s="89" t="s">
        <v>127</v>
      </c>
    </row>
    <row r="6" spans="2:71" ht="36.75" customHeight="1">
      <c r="B6" s="93"/>
      <c r="C6" s="97"/>
      <c r="D6" s="100" t="s">
        <v>137</v>
      </c>
      <c r="E6" s="97"/>
      <c r="F6" s="97"/>
      <c r="G6" s="97"/>
      <c r="H6" s="97"/>
      <c r="I6" s="97"/>
      <c r="J6" s="97"/>
      <c r="K6" s="227" t="s">
        <v>138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97"/>
      <c r="AQ6" s="94"/>
      <c r="BE6" s="226"/>
      <c r="BS6" s="89" t="s">
        <v>127</v>
      </c>
    </row>
    <row r="7" spans="2:71" ht="14.25" customHeight="1">
      <c r="B7" s="93"/>
      <c r="C7" s="97"/>
      <c r="D7" s="101" t="s">
        <v>139</v>
      </c>
      <c r="E7" s="97"/>
      <c r="F7" s="97"/>
      <c r="G7" s="97"/>
      <c r="H7" s="97"/>
      <c r="I7" s="97"/>
      <c r="J7" s="97"/>
      <c r="K7" s="99" t="s">
        <v>123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101" t="s">
        <v>140</v>
      </c>
      <c r="AL7" s="97"/>
      <c r="AM7" s="97"/>
      <c r="AN7" s="99" t="s">
        <v>123</v>
      </c>
      <c r="AO7" s="97"/>
      <c r="AP7" s="97"/>
      <c r="AQ7" s="94"/>
      <c r="BE7" s="226"/>
      <c r="BS7" s="89" t="s">
        <v>127</v>
      </c>
    </row>
    <row r="8" spans="2:71" ht="14.25" customHeight="1">
      <c r="B8" s="93"/>
      <c r="C8" s="97"/>
      <c r="D8" s="101" t="s">
        <v>141</v>
      </c>
      <c r="E8" s="97"/>
      <c r="F8" s="97"/>
      <c r="G8" s="97"/>
      <c r="H8" s="97"/>
      <c r="I8" s="97"/>
      <c r="J8" s="97"/>
      <c r="K8" s="99" t="s">
        <v>142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101" t="s">
        <v>143</v>
      </c>
      <c r="AL8" s="97"/>
      <c r="AM8" s="97"/>
      <c r="AN8" s="102" t="s">
        <v>144</v>
      </c>
      <c r="AO8" s="97"/>
      <c r="AP8" s="97"/>
      <c r="AQ8" s="94"/>
      <c r="BE8" s="226"/>
      <c r="BS8" s="89" t="s">
        <v>127</v>
      </c>
    </row>
    <row r="9" spans="2:71" ht="14.25" customHeight="1">
      <c r="B9" s="9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4"/>
      <c r="BE9" s="226"/>
      <c r="BS9" s="89" t="s">
        <v>127</v>
      </c>
    </row>
    <row r="10" spans="2:71" ht="14.25" customHeight="1">
      <c r="B10" s="93"/>
      <c r="C10" s="97"/>
      <c r="D10" s="101" t="s">
        <v>145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101" t="s">
        <v>146</v>
      </c>
      <c r="AL10" s="97"/>
      <c r="AM10" s="97"/>
      <c r="AN10" s="99" t="s">
        <v>123</v>
      </c>
      <c r="AO10" s="97"/>
      <c r="AP10" s="97"/>
      <c r="AQ10" s="94"/>
      <c r="BE10" s="226"/>
      <c r="BS10" s="89" t="s">
        <v>127</v>
      </c>
    </row>
    <row r="11" spans="2:71" ht="18" customHeight="1">
      <c r="B11" s="93"/>
      <c r="C11" s="97"/>
      <c r="D11" s="97"/>
      <c r="E11" s="99" t="s">
        <v>142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101" t="s">
        <v>147</v>
      </c>
      <c r="AL11" s="97"/>
      <c r="AM11" s="97"/>
      <c r="AN11" s="99" t="s">
        <v>123</v>
      </c>
      <c r="AO11" s="97"/>
      <c r="AP11" s="97"/>
      <c r="AQ11" s="94"/>
      <c r="BE11" s="226"/>
      <c r="BS11" s="89" t="s">
        <v>127</v>
      </c>
    </row>
    <row r="12" spans="2:71" ht="6.75" customHeight="1">
      <c r="B12" s="93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4"/>
      <c r="BE12" s="226"/>
      <c r="BS12" s="89" t="s">
        <v>127</v>
      </c>
    </row>
    <row r="13" spans="2:71" ht="14.25" customHeight="1">
      <c r="B13" s="93"/>
      <c r="C13" s="97"/>
      <c r="D13" s="101" t="s">
        <v>148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101" t="s">
        <v>146</v>
      </c>
      <c r="AL13" s="97"/>
      <c r="AM13" s="97"/>
      <c r="AN13" s="103" t="s">
        <v>149</v>
      </c>
      <c r="AO13" s="97"/>
      <c r="AP13" s="97"/>
      <c r="AQ13" s="94"/>
      <c r="BE13" s="226"/>
      <c r="BS13" s="89" t="s">
        <v>127</v>
      </c>
    </row>
    <row r="14" spans="2:71" ht="12">
      <c r="B14" s="93"/>
      <c r="C14" s="97"/>
      <c r="D14" s="97"/>
      <c r="E14" s="228" t="s">
        <v>149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101" t="s">
        <v>147</v>
      </c>
      <c r="AL14" s="97"/>
      <c r="AM14" s="97"/>
      <c r="AN14" s="185" t="s">
        <v>149</v>
      </c>
      <c r="AO14" s="97"/>
      <c r="AP14" s="97"/>
      <c r="AQ14" s="94"/>
      <c r="BE14" s="226"/>
      <c r="BS14" s="89" t="s">
        <v>127</v>
      </c>
    </row>
    <row r="15" spans="2:71" ht="6.75" customHeight="1"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4"/>
      <c r="BE15" s="226"/>
      <c r="BS15" s="89" t="s">
        <v>124</v>
      </c>
    </row>
    <row r="16" spans="2:71" ht="14.25" customHeight="1">
      <c r="B16" s="93"/>
      <c r="C16" s="97"/>
      <c r="D16" s="101" t="s">
        <v>150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101" t="s">
        <v>146</v>
      </c>
      <c r="AL16" s="97"/>
      <c r="AM16" s="97"/>
      <c r="AN16" s="186" t="s">
        <v>214</v>
      </c>
      <c r="AO16" s="97"/>
      <c r="AP16" s="97"/>
      <c r="AQ16" s="94"/>
      <c r="BE16" s="226"/>
      <c r="BS16" s="89" t="s">
        <v>124</v>
      </c>
    </row>
    <row r="17" spans="2:71" ht="18" customHeight="1">
      <c r="B17" s="93"/>
      <c r="C17" s="97"/>
      <c r="D17" s="97"/>
      <c r="E17" s="99" t="s">
        <v>212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101" t="s">
        <v>147</v>
      </c>
      <c r="AL17" s="97"/>
      <c r="AM17" s="97"/>
      <c r="AN17" s="99" t="s">
        <v>213</v>
      </c>
      <c r="AO17" s="97"/>
      <c r="AP17" s="97"/>
      <c r="AQ17" s="94"/>
      <c r="BE17" s="226"/>
      <c r="BS17" s="89" t="s">
        <v>151</v>
      </c>
    </row>
    <row r="18" spans="2:71" ht="6.75" customHeight="1">
      <c r="B18" s="93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4"/>
      <c r="BE18" s="226"/>
      <c r="BS18" s="89" t="s">
        <v>127</v>
      </c>
    </row>
    <row r="19" spans="2:71" ht="14.25" customHeight="1">
      <c r="B19" s="93"/>
      <c r="C19" s="97"/>
      <c r="D19" s="101" t="s">
        <v>152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101" t="s">
        <v>146</v>
      </c>
      <c r="AL19" s="97"/>
      <c r="AM19" s="97"/>
      <c r="AN19" s="99" t="s">
        <v>123</v>
      </c>
      <c r="AO19" s="97"/>
      <c r="AP19" s="97"/>
      <c r="AQ19" s="94"/>
      <c r="BE19" s="226"/>
      <c r="BS19" s="89" t="s">
        <v>127</v>
      </c>
    </row>
    <row r="20" spans="2:57" ht="18" customHeight="1">
      <c r="B20" s="93"/>
      <c r="C20" s="97"/>
      <c r="D20" s="97"/>
      <c r="E20" s="99" t="s">
        <v>142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01" t="s">
        <v>147</v>
      </c>
      <c r="AL20" s="97"/>
      <c r="AM20" s="97"/>
      <c r="AN20" s="99" t="s">
        <v>123</v>
      </c>
      <c r="AO20" s="97"/>
      <c r="AP20" s="97"/>
      <c r="AQ20" s="94"/>
      <c r="BE20" s="226"/>
    </row>
    <row r="21" spans="2:57" ht="6.75" customHeight="1">
      <c r="B21" s="93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4"/>
      <c r="BE21" s="226"/>
    </row>
    <row r="22" spans="2:57" ht="12">
      <c r="B22" s="93"/>
      <c r="C22" s="97"/>
      <c r="D22" s="101" t="s">
        <v>153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4"/>
      <c r="BE22" s="226"/>
    </row>
    <row r="23" spans="2:57" ht="22.5" customHeight="1">
      <c r="B23" s="93"/>
      <c r="C23" s="97"/>
      <c r="D23" s="97"/>
      <c r="E23" s="230" t="s">
        <v>123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97"/>
      <c r="AP23" s="97"/>
      <c r="AQ23" s="94"/>
      <c r="BE23" s="226"/>
    </row>
    <row r="24" spans="2:57" ht="6.75" customHeight="1">
      <c r="B24" s="93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4"/>
      <c r="BE24" s="226"/>
    </row>
    <row r="25" spans="2:57" ht="6.75" customHeight="1">
      <c r="B25" s="93"/>
      <c r="C25" s="97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97"/>
      <c r="AQ25" s="94"/>
      <c r="BE25" s="226"/>
    </row>
    <row r="26" spans="2:57" ht="14.25" customHeight="1">
      <c r="B26" s="93"/>
      <c r="C26" s="97"/>
      <c r="D26" s="105" t="s">
        <v>154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231">
        <f>ROUND(AG87,2)</f>
        <v>0</v>
      </c>
      <c r="AL26" s="224"/>
      <c r="AM26" s="224"/>
      <c r="AN26" s="224"/>
      <c r="AO26" s="224"/>
      <c r="AP26" s="97"/>
      <c r="AQ26" s="94"/>
      <c r="BE26" s="226"/>
    </row>
    <row r="27" spans="2:57" ht="14.25" customHeight="1">
      <c r="B27" s="93"/>
      <c r="C27" s="97"/>
      <c r="D27" s="105" t="s">
        <v>155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231">
        <f>ROUND(AG90,2)</f>
        <v>0</v>
      </c>
      <c r="AL27" s="231"/>
      <c r="AM27" s="231"/>
      <c r="AN27" s="231"/>
      <c r="AO27" s="231"/>
      <c r="AP27" s="97"/>
      <c r="AQ27" s="94"/>
      <c r="BE27" s="226"/>
    </row>
    <row r="28" spans="2:57" s="106" customFormat="1" ht="6.75" customHeight="1"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9"/>
      <c r="BE28" s="226"/>
    </row>
    <row r="29" spans="2:57" s="106" customFormat="1" ht="25.5" customHeight="1">
      <c r="B29" s="107"/>
      <c r="C29" s="108"/>
      <c r="D29" s="110" t="s">
        <v>156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217">
        <f>ROUND(AK26+AK27,2)</f>
        <v>0</v>
      </c>
      <c r="AL29" s="218"/>
      <c r="AM29" s="218"/>
      <c r="AN29" s="218"/>
      <c r="AO29" s="218"/>
      <c r="AP29" s="108"/>
      <c r="AQ29" s="109"/>
      <c r="BE29" s="226"/>
    </row>
    <row r="30" spans="2:57" s="106" customFormat="1" ht="6.75" customHeight="1"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9"/>
      <c r="BE30" s="226"/>
    </row>
    <row r="31" spans="2:57" s="112" customFormat="1" ht="14.25" customHeight="1">
      <c r="B31" s="113"/>
      <c r="C31" s="114"/>
      <c r="D31" s="115" t="s">
        <v>157</v>
      </c>
      <c r="E31" s="114"/>
      <c r="F31" s="115" t="s">
        <v>158</v>
      </c>
      <c r="G31" s="114"/>
      <c r="H31" s="114"/>
      <c r="I31" s="114"/>
      <c r="J31" s="114"/>
      <c r="K31" s="114"/>
      <c r="L31" s="208">
        <v>0.21</v>
      </c>
      <c r="M31" s="209"/>
      <c r="N31" s="209"/>
      <c r="O31" s="209"/>
      <c r="P31" s="114"/>
      <c r="Q31" s="114"/>
      <c r="R31" s="114"/>
      <c r="S31" s="114"/>
      <c r="T31" s="116" t="s">
        <v>159</v>
      </c>
      <c r="U31" s="114"/>
      <c r="V31" s="114"/>
      <c r="W31" s="210">
        <f>ROUND(AZ87+SUM(CD91:CD95),2)</f>
        <v>0</v>
      </c>
      <c r="X31" s="209"/>
      <c r="Y31" s="209"/>
      <c r="Z31" s="209"/>
      <c r="AA31" s="209"/>
      <c r="AB31" s="209"/>
      <c r="AC31" s="209"/>
      <c r="AD31" s="209"/>
      <c r="AE31" s="209"/>
      <c r="AF31" s="114"/>
      <c r="AG31" s="114"/>
      <c r="AH31" s="114"/>
      <c r="AI31" s="114"/>
      <c r="AJ31" s="114"/>
      <c r="AK31" s="210">
        <f>ROUND(AV87+SUM(BY91:BY95),2)</f>
        <v>0</v>
      </c>
      <c r="AL31" s="209"/>
      <c r="AM31" s="209"/>
      <c r="AN31" s="209"/>
      <c r="AO31" s="209"/>
      <c r="AP31" s="114"/>
      <c r="AQ31" s="117"/>
      <c r="BE31" s="226"/>
    </row>
    <row r="32" spans="2:57" s="112" customFormat="1" ht="14.25" customHeight="1">
      <c r="B32" s="113"/>
      <c r="C32" s="114"/>
      <c r="D32" s="114"/>
      <c r="E32" s="114"/>
      <c r="F32" s="115" t="s">
        <v>160</v>
      </c>
      <c r="G32" s="114"/>
      <c r="H32" s="114"/>
      <c r="I32" s="114"/>
      <c r="J32" s="114"/>
      <c r="K32" s="114"/>
      <c r="L32" s="208">
        <v>0.15</v>
      </c>
      <c r="M32" s="209"/>
      <c r="N32" s="209"/>
      <c r="O32" s="209"/>
      <c r="P32" s="114"/>
      <c r="Q32" s="114"/>
      <c r="R32" s="114"/>
      <c r="S32" s="114"/>
      <c r="T32" s="116" t="s">
        <v>159</v>
      </c>
      <c r="U32" s="114"/>
      <c r="V32" s="114"/>
      <c r="W32" s="210">
        <f>ROUND(BA87+SUM(CE91:CE95),2)</f>
        <v>0</v>
      </c>
      <c r="X32" s="209"/>
      <c r="Y32" s="209"/>
      <c r="Z32" s="209"/>
      <c r="AA32" s="209"/>
      <c r="AB32" s="209"/>
      <c r="AC32" s="209"/>
      <c r="AD32" s="209"/>
      <c r="AE32" s="209"/>
      <c r="AF32" s="114"/>
      <c r="AG32" s="114"/>
      <c r="AH32" s="114"/>
      <c r="AI32" s="114"/>
      <c r="AJ32" s="114"/>
      <c r="AK32" s="210">
        <f>ROUND(AW87+SUM(BZ91:BZ95),2)</f>
        <v>0</v>
      </c>
      <c r="AL32" s="209"/>
      <c r="AM32" s="209"/>
      <c r="AN32" s="209"/>
      <c r="AO32" s="209"/>
      <c r="AP32" s="114"/>
      <c r="AQ32" s="117"/>
      <c r="BE32" s="226"/>
    </row>
    <row r="33" spans="2:57" s="112" customFormat="1" ht="14.25" customHeight="1" hidden="1">
      <c r="B33" s="113"/>
      <c r="C33" s="114"/>
      <c r="D33" s="114"/>
      <c r="E33" s="114"/>
      <c r="F33" s="115" t="s">
        <v>161</v>
      </c>
      <c r="G33" s="114"/>
      <c r="H33" s="114"/>
      <c r="I33" s="114"/>
      <c r="J33" s="114"/>
      <c r="K33" s="114"/>
      <c r="L33" s="208">
        <v>0.21</v>
      </c>
      <c r="M33" s="209"/>
      <c r="N33" s="209"/>
      <c r="O33" s="209"/>
      <c r="P33" s="114"/>
      <c r="Q33" s="114"/>
      <c r="R33" s="114"/>
      <c r="S33" s="114"/>
      <c r="T33" s="116" t="s">
        <v>159</v>
      </c>
      <c r="U33" s="114"/>
      <c r="V33" s="114"/>
      <c r="W33" s="210">
        <f>ROUND(BB87+SUM(CF91:CF95),2)</f>
        <v>0</v>
      </c>
      <c r="X33" s="209"/>
      <c r="Y33" s="209"/>
      <c r="Z33" s="209"/>
      <c r="AA33" s="209"/>
      <c r="AB33" s="209"/>
      <c r="AC33" s="209"/>
      <c r="AD33" s="209"/>
      <c r="AE33" s="209"/>
      <c r="AF33" s="114"/>
      <c r="AG33" s="114"/>
      <c r="AH33" s="114"/>
      <c r="AI33" s="114"/>
      <c r="AJ33" s="114"/>
      <c r="AK33" s="210">
        <v>0</v>
      </c>
      <c r="AL33" s="209"/>
      <c r="AM33" s="209"/>
      <c r="AN33" s="209"/>
      <c r="AO33" s="209"/>
      <c r="AP33" s="114"/>
      <c r="AQ33" s="117"/>
      <c r="BE33" s="226"/>
    </row>
    <row r="34" spans="2:57" s="112" customFormat="1" ht="14.25" customHeight="1" hidden="1">
      <c r="B34" s="113"/>
      <c r="C34" s="114"/>
      <c r="D34" s="114"/>
      <c r="E34" s="114"/>
      <c r="F34" s="115" t="s">
        <v>162</v>
      </c>
      <c r="G34" s="114"/>
      <c r="H34" s="114"/>
      <c r="I34" s="114"/>
      <c r="J34" s="114"/>
      <c r="K34" s="114"/>
      <c r="L34" s="208">
        <v>0.15</v>
      </c>
      <c r="M34" s="209"/>
      <c r="N34" s="209"/>
      <c r="O34" s="209"/>
      <c r="P34" s="114"/>
      <c r="Q34" s="114"/>
      <c r="R34" s="114"/>
      <c r="S34" s="114"/>
      <c r="T34" s="116" t="s">
        <v>159</v>
      </c>
      <c r="U34" s="114"/>
      <c r="V34" s="114"/>
      <c r="W34" s="210">
        <f>ROUND(BC87+SUM(CG91:CG95),2)</f>
        <v>0</v>
      </c>
      <c r="X34" s="209"/>
      <c r="Y34" s="209"/>
      <c r="Z34" s="209"/>
      <c r="AA34" s="209"/>
      <c r="AB34" s="209"/>
      <c r="AC34" s="209"/>
      <c r="AD34" s="209"/>
      <c r="AE34" s="209"/>
      <c r="AF34" s="114"/>
      <c r="AG34" s="114"/>
      <c r="AH34" s="114"/>
      <c r="AI34" s="114"/>
      <c r="AJ34" s="114"/>
      <c r="AK34" s="210">
        <v>0</v>
      </c>
      <c r="AL34" s="209"/>
      <c r="AM34" s="209"/>
      <c r="AN34" s="209"/>
      <c r="AO34" s="209"/>
      <c r="AP34" s="114"/>
      <c r="AQ34" s="117"/>
      <c r="BE34" s="226"/>
    </row>
    <row r="35" spans="2:43" s="112" customFormat="1" ht="14.25" customHeight="1" hidden="1">
      <c r="B35" s="113"/>
      <c r="C35" s="114"/>
      <c r="D35" s="114"/>
      <c r="E35" s="114"/>
      <c r="F35" s="115" t="s">
        <v>163</v>
      </c>
      <c r="G35" s="114"/>
      <c r="H35" s="114"/>
      <c r="I35" s="114"/>
      <c r="J35" s="114"/>
      <c r="K35" s="114"/>
      <c r="L35" s="208">
        <v>0</v>
      </c>
      <c r="M35" s="209"/>
      <c r="N35" s="209"/>
      <c r="O35" s="209"/>
      <c r="P35" s="114"/>
      <c r="Q35" s="114"/>
      <c r="R35" s="114"/>
      <c r="S35" s="114"/>
      <c r="T35" s="116" t="s">
        <v>159</v>
      </c>
      <c r="U35" s="114"/>
      <c r="V35" s="114"/>
      <c r="W35" s="210">
        <f>ROUND(BD87+SUM(CH91:CH95),2)</f>
        <v>0</v>
      </c>
      <c r="X35" s="209"/>
      <c r="Y35" s="209"/>
      <c r="Z35" s="209"/>
      <c r="AA35" s="209"/>
      <c r="AB35" s="209"/>
      <c r="AC35" s="209"/>
      <c r="AD35" s="209"/>
      <c r="AE35" s="209"/>
      <c r="AF35" s="114"/>
      <c r="AG35" s="114"/>
      <c r="AH35" s="114"/>
      <c r="AI35" s="114"/>
      <c r="AJ35" s="114"/>
      <c r="AK35" s="210">
        <v>0</v>
      </c>
      <c r="AL35" s="209"/>
      <c r="AM35" s="209"/>
      <c r="AN35" s="209"/>
      <c r="AO35" s="209"/>
      <c r="AP35" s="114"/>
      <c r="AQ35" s="117"/>
    </row>
    <row r="36" spans="2:43" s="106" customFormat="1" ht="6.75" customHeight="1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</row>
    <row r="37" spans="2:43" s="106" customFormat="1" ht="25.5" customHeight="1">
      <c r="B37" s="107"/>
      <c r="C37" s="118"/>
      <c r="D37" s="119" t="s">
        <v>164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1" t="s">
        <v>165</v>
      </c>
      <c r="U37" s="120"/>
      <c r="V37" s="120"/>
      <c r="W37" s="120"/>
      <c r="X37" s="211" t="s">
        <v>166</v>
      </c>
      <c r="Y37" s="212"/>
      <c r="Z37" s="212"/>
      <c r="AA37" s="212"/>
      <c r="AB37" s="212"/>
      <c r="AC37" s="120"/>
      <c r="AD37" s="120"/>
      <c r="AE37" s="120"/>
      <c r="AF37" s="120"/>
      <c r="AG37" s="120"/>
      <c r="AH37" s="120"/>
      <c r="AI37" s="120"/>
      <c r="AJ37" s="120"/>
      <c r="AK37" s="213">
        <f>SUM(AK29:AK35)</f>
        <v>0</v>
      </c>
      <c r="AL37" s="212"/>
      <c r="AM37" s="212"/>
      <c r="AN37" s="212"/>
      <c r="AO37" s="214"/>
      <c r="AP37" s="118"/>
      <c r="AQ37" s="109"/>
    </row>
    <row r="38" spans="2:43" s="106" customFormat="1" ht="14.25" customHeight="1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9"/>
    </row>
    <row r="39" spans="2:43" ht="12">
      <c r="B39" s="93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4"/>
    </row>
    <row r="40" spans="2:43" ht="12">
      <c r="B40" s="93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4"/>
    </row>
    <row r="41" spans="2:43" ht="12">
      <c r="B41" s="93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4"/>
    </row>
    <row r="42" spans="2:43" ht="12">
      <c r="B42" s="93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4"/>
    </row>
    <row r="43" spans="2:43" ht="12">
      <c r="B43" s="93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4"/>
    </row>
    <row r="44" spans="2:43" ht="12">
      <c r="B44" s="93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4"/>
    </row>
    <row r="45" spans="2:43" ht="12">
      <c r="B45" s="93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4"/>
    </row>
    <row r="46" spans="2:43" ht="12">
      <c r="B46" s="93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4"/>
    </row>
    <row r="47" spans="2:43" ht="12">
      <c r="B47" s="93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4"/>
    </row>
    <row r="48" spans="2:43" ht="12">
      <c r="B48" s="93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4"/>
    </row>
    <row r="49" spans="2:43" s="106" customFormat="1" ht="13.5">
      <c r="B49" s="107"/>
      <c r="C49" s="108"/>
      <c r="D49" s="122" t="s">
        <v>167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4"/>
      <c r="AA49" s="108"/>
      <c r="AB49" s="108"/>
      <c r="AC49" s="122" t="s">
        <v>168</v>
      </c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4"/>
      <c r="AP49" s="108"/>
      <c r="AQ49" s="109"/>
    </row>
    <row r="50" spans="2:43" ht="12">
      <c r="B50" s="93"/>
      <c r="C50" s="97"/>
      <c r="D50" s="12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126"/>
      <c r="AA50" s="97"/>
      <c r="AB50" s="97"/>
      <c r="AC50" s="125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126"/>
      <c r="AP50" s="97"/>
      <c r="AQ50" s="94"/>
    </row>
    <row r="51" spans="2:43" ht="12">
      <c r="B51" s="93"/>
      <c r="C51" s="97"/>
      <c r="D51" s="12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126"/>
      <c r="AA51" s="97"/>
      <c r="AB51" s="97"/>
      <c r="AC51" s="125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126"/>
      <c r="AP51" s="97"/>
      <c r="AQ51" s="94"/>
    </row>
    <row r="52" spans="2:43" ht="12">
      <c r="B52" s="93"/>
      <c r="C52" s="97"/>
      <c r="D52" s="12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126"/>
      <c r="AA52" s="97"/>
      <c r="AB52" s="97"/>
      <c r="AC52" s="125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126"/>
      <c r="AP52" s="97"/>
      <c r="AQ52" s="94"/>
    </row>
    <row r="53" spans="2:43" ht="12">
      <c r="B53" s="93"/>
      <c r="C53" s="97"/>
      <c r="D53" s="12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126"/>
      <c r="AA53" s="97"/>
      <c r="AB53" s="97"/>
      <c r="AC53" s="125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126"/>
      <c r="AP53" s="97"/>
      <c r="AQ53" s="94"/>
    </row>
    <row r="54" spans="2:43" ht="12">
      <c r="B54" s="93"/>
      <c r="C54" s="97"/>
      <c r="D54" s="12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26"/>
      <c r="AA54" s="97"/>
      <c r="AB54" s="97"/>
      <c r="AC54" s="125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126"/>
      <c r="AP54" s="97"/>
      <c r="AQ54" s="94"/>
    </row>
    <row r="55" spans="2:43" ht="12">
      <c r="B55" s="93"/>
      <c r="C55" s="97"/>
      <c r="D55" s="12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26"/>
      <c r="AA55" s="97"/>
      <c r="AB55" s="97"/>
      <c r="AC55" s="125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126"/>
      <c r="AP55" s="97"/>
      <c r="AQ55" s="94"/>
    </row>
    <row r="56" spans="2:43" ht="12">
      <c r="B56" s="93"/>
      <c r="C56" s="97"/>
      <c r="D56" s="12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26"/>
      <c r="AA56" s="97"/>
      <c r="AB56" s="97"/>
      <c r="AC56" s="125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126"/>
      <c r="AP56" s="97"/>
      <c r="AQ56" s="94"/>
    </row>
    <row r="57" spans="2:43" ht="12">
      <c r="B57" s="93"/>
      <c r="C57" s="97"/>
      <c r="D57" s="12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126"/>
      <c r="AA57" s="97"/>
      <c r="AB57" s="97"/>
      <c r="AC57" s="125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126"/>
      <c r="AP57" s="97"/>
      <c r="AQ57" s="94"/>
    </row>
    <row r="58" spans="2:43" s="106" customFormat="1" ht="13.5">
      <c r="B58" s="107"/>
      <c r="C58" s="108"/>
      <c r="D58" s="127" t="s">
        <v>169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9" t="s">
        <v>170</v>
      </c>
      <c r="S58" s="128"/>
      <c r="T58" s="128"/>
      <c r="U58" s="128"/>
      <c r="V58" s="128"/>
      <c r="W58" s="128"/>
      <c r="X58" s="128"/>
      <c r="Y58" s="128"/>
      <c r="Z58" s="130"/>
      <c r="AA58" s="108"/>
      <c r="AB58" s="108"/>
      <c r="AC58" s="127" t="s">
        <v>169</v>
      </c>
      <c r="AD58" s="128"/>
      <c r="AE58" s="128"/>
      <c r="AF58" s="128"/>
      <c r="AG58" s="128"/>
      <c r="AH58" s="128"/>
      <c r="AI58" s="128"/>
      <c r="AJ58" s="128"/>
      <c r="AK58" s="128"/>
      <c r="AL58" s="128"/>
      <c r="AM58" s="129" t="s">
        <v>170</v>
      </c>
      <c r="AN58" s="128"/>
      <c r="AO58" s="130"/>
      <c r="AP58" s="108"/>
      <c r="AQ58" s="109"/>
    </row>
    <row r="59" spans="2:43" ht="12">
      <c r="B59" s="93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4"/>
    </row>
    <row r="60" spans="2:43" s="106" customFormat="1" ht="13.5">
      <c r="B60" s="107"/>
      <c r="C60" s="108"/>
      <c r="D60" s="122" t="s">
        <v>171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4"/>
      <c r="AA60" s="108"/>
      <c r="AB60" s="108"/>
      <c r="AC60" s="122" t="s">
        <v>172</v>
      </c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4"/>
      <c r="AP60" s="108"/>
      <c r="AQ60" s="109"/>
    </row>
    <row r="61" spans="2:43" ht="12">
      <c r="B61" s="93"/>
      <c r="C61" s="97"/>
      <c r="D61" s="12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126"/>
      <c r="AA61" s="97"/>
      <c r="AB61" s="97"/>
      <c r="AC61" s="125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126"/>
      <c r="AP61" s="97"/>
      <c r="AQ61" s="94"/>
    </row>
    <row r="62" spans="2:43" ht="12">
      <c r="B62" s="93"/>
      <c r="C62" s="97"/>
      <c r="D62" s="12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26"/>
      <c r="AA62" s="97"/>
      <c r="AB62" s="97"/>
      <c r="AC62" s="125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126"/>
      <c r="AP62" s="97"/>
      <c r="AQ62" s="94"/>
    </row>
    <row r="63" spans="2:43" ht="12">
      <c r="B63" s="93"/>
      <c r="C63" s="97"/>
      <c r="D63" s="12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126"/>
      <c r="AA63" s="97"/>
      <c r="AB63" s="97"/>
      <c r="AC63" s="125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126"/>
      <c r="AP63" s="97"/>
      <c r="AQ63" s="94"/>
    </row>
    <row r="64" spans="2:43" ht="12">
      <c r="B64" s="93"/>
      <c r="C64" s="97"/>
      <c r="D64" s="12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26"/>
      <c r="AA64" s="97"/>
      <c r="AB64" s="97"/>
      <c r="AC64" s="125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126"/>
      <c r="AP64" s="97"/>
      <c r="AQ64" s="94"/>
    </row>
    <row r="65" spans="2:43" ht="12">
      <c r="B65" s="93"/>
      <c r="C65" s="97"/>
      <c r="D65" s="12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126"/>
      <c r="AA65" s="97"/>
      <c r="AB65" s="97"/>
      <c r="AC65" s="125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126"/>
      <c r="AP65" s="97"/>
      <c r="AQ65" s="94"/>
    </row>
    <row r="66" spans="2:43" ht="12">
      <c r="B66" s="93"/>
      <c r="C66" s="97"/>
      <c r="D66" s="12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126"/>
      <c r="AA66" s="97"/>
      <c r="AB66" s="97"/>
      <c r="AC66" s="125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126"/>
      <c r="AP66" s="97"/>
      <c r="AQ66" s="94"/>
    </row>
    <row r="67" spans="2:43" ht="12">
      <c r="B67" s="93"/>
      <c r="C67" s="97"/>
      <c r="D67" s="12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26"/>
      <c r="AA67" s="97"/>
      <c r="AB67" s="97"/>
      <c r="AC67" s="125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126"/>
      <c r="AP67" s="97"/>
      <c r="AQ67" s="94"/>
    </row>
    <row r="68" spans="2:43" ht="12">
      <c r="B68" s="93"/>
      <c r="C68" s="97"/>
      <c r="D68" s="12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26"/>
      <c r="AA68" s="97"/>
      <c r="AB68" s="97"/>
      <c r="AC68" s="125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126"/>
      <c r="AP68" s="97"/>
      <c r="AQ68" s="94"/>
    </row>
    <row r="69" spans="2:43" s="106" customFormat="1" ht="13.5">
      <c r="B69" s="107"/>
      <c r="C69" s="108"/>
      <c r="D69" s="127" t="s">
        <v>169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9" t="s">
        <v>170</v>
      </c>
      <c r="S69" s="128"/>
      <c r="T69" s="128"/>
      <c r="U69" s="128"/>
      <c r="V69" s="128"/>
      <c r="W69" s="128"/>
      <c r="X69" s="128"/>
      <c r="Y69" s="128"/>
      <c r="Z69" s="130"/>
      <c r="AA69" s="108"/>
      <c r="AB69" s="108"/>
      <c r="AC69" s="127" t="s">
        <v>169</v>
      </c>
      <c r="AD69" s="128"/>
      <c r="AE69" s="128"/>
      <c r="AF69" s="128"/>
      <c r="AG69" s="128"/>
      <c r="AH69" s="128"/>
      <c r="AI69" s="128"/>
      <c r="AJ69" s="128"/>
      <c r="AK69" s="128"/>
      <c r="AL69" s="128"/>
      <c r="AM69" s="129" t="s">
        <v>170</v>
      </c>
      <c r="AN69" s="128"/>
      <c r="AO69" s="130"/>
      <c r="AP69" s="108"/>
      <c r="AQ69" s="109"/>
    </row>
    <row r="70" spans="2:43" s="106" customFormat="1" ht="6.75" customHeight="1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9"/>
    </row>
    <row r="71" spans="2:43" s="106" customFormat="1" ht="6.75" customHeight="1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3"/>
    </row>
    <row r="75" spans="2:43" s="106" customFormat="1" ht="6.75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6"/>
    </row>
    <row r="76" spans="2:43" s="106" customFormat="1" ht="36.75" customHeight="1">
      <c r="B76" s="107"/>
      <c r="C76" s="215" t="s">
        <v>173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109"/>
    </row>
    <row r="77" spans="2:43" s="137" customFormat="1" ht="14.25" customHeight="1">
      <c r="B77" s="138"/>
      <c r="C77" s="101" t="s">
        <v>134</v>
      </c>
      <c r="D77" s="139"/>
      <c r="E77" s="139"/>
      <c r="F77" s="139"/>
      <c r="G77" s="139"/>
      <c r="H77" s="139"/>
      <c r="I77" s="139"/>
      <c r="J77" s="139"/>
      <c r="K77" s="139"/>
      <c r="L77" s="139" t="str">
        <f>K5</f>
        <v>17-005</v>
      </c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40"/>
    </row>
    <row r="78" spans="2:43" s="141" customFormat="1" ht="36.75" customHeight="1">
      <c r="B78" s="142"/>
      <c r="C78" s="143" t="s">
        <v>137</v>
      </c>
      <c r="D78" s="144"/>
      <c r="E78" s="144"/>
      <c r="F78" s="144"/>
      <c r="G78" s="144"/>
      <c r="H78" s="144"/>
      <c r="I78" s="144"/>
      <c r="J78" s="144"/>
      <c r="K78" s="144"/>
      <c r="L78" s="197" t="str">
        <f>K6</f>
        <v>Stavební úpravy serverovny v 1. NP, kolej C, ČZU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44"/>
      <c r="AQ78" s="145"/>
    </row>
    <row r="79" spans="2:43" s="106" customFormat="1" ht="6.75" customHeight="1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9"/>
    </row>
    <row r="80" spans="2:43" s="106" customFormat="1" ht="12">
      <c r="B80" s="107"/>
      <c r="C80" s="101" t="s">
        <v>141</v>
      </c>
      <c r="D80" s="108"/>
      <c r="E80" s="108"/>
      <c r="F80" s="108"/>
      <c r="G80" s="108"/>
      <c r="H80" s="108"/>
      <c r="I80" s="108"/>
      <c r="J80" s="108"/>
      <c r="K80" s="108"/>
      <c r="L80" s="146" t="str">
        <f>IF(K8="","",K8)</f>
        <v> </v>
      </c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1" t="s">
        <v>143</v>
      </c>
      <c r="AJ80" s="108"/>
      <c r="AK80" s="108"/>
      <c r="AL80" s="108"/>
      <c r="AM80" s="147" t="str">
        <f>IF(AN8="","",AN8)</f>
        <v>25.4.2017</v>
      </c>
      <c r="AN80" s="108"/>
      <c r="AO80" s="108"/>
      <c r="AP80" s="108"/>
      <c r="AQ80" s="109"/>
    </row>
    <row r="81" spans="2:43" s="106" customFormat="1" ht="6.75" customHeight="1"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9"/>
    </row>
    <row r="82" spans="2:56" s="106" customFormat="1" ht="12">
      <c r="B82" s="107"/>
      <c r="C82" s="101" t="s">
        <v>145</v>
      </c>
      <c r="D82" s="108"/>
      <c r="E82" s="108"/>
      <c r="F82" s="108"/>
      <c r="G82" s="108"/>
      <c r="H82" s="108"/>
      <c r="I82" s="108"/>
      <c r="J82" s="108"/>
      <c r="K82" s="108"/>
      <c r="L82" s="139" t="str">
        <f>IF(E11="","",E11)</f>
        <v> </v>
      </c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1" t="s">
        <v>150</v>
      </c>
      <c r="AJ82" s="108"/>
      <c r="AK82" s="108"/>
      <c r="AL82" s="108"/>
      <c r="AM82" s="199" t="str">
        <f>IF(E17="","",E17)</f>
        <v>ABCD studio s.r.o.</v>
      </c>
      <c r="AN82" s="199"/>
      <c r="AO82" s="199"/>
      <c r="AP82" s="199"/>
      <c r="AQ82" s="109"/>
      <c r="AS82" s="200" t="s">
        <v>174</v>
      </c>
      <c r="AT82" s="201"/>
      <c r="AU82" s="123"/>
      <c r="AV82" s="123"/>
      <c r="AW82" s="123"/>
      <c r="AX82" s="123"/>
      <c r="AY82" s="123"/>
      <c r="AZ82" s="123"/>
      <c r="BA82" s="123"/>
      <c r="BB82" s="123"/>
      <c r="BC82" s="123"/>
      <c r="BD82" s="124"/>
    </row>
    <row r="83" spans="2:56" s="106" customFormat="1" ht="12">
      <c r="B83" s="107"/>
      <c r="C83" s="101" t="s">
        <v>148</v>
      </c>
      <c r="D83" s="108"/>
      <c r="E83" s="108"/>
      <c r="F83" s="108"/>
      <c r="G83" s="108"/>
      <c r="H83" s="108"/>
      <c r="I83" s="108"/>
      <c r="J83" s="108"/>
      <c r="K83" s="108"/>
      <c r="L83" s="139">
        <f>IF(E14="Vyplň údaj","",E14)</f>
      </c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1" t="s">
        <v>152</v>
      </c>
      <c r="AJ83" s="108"/>
      <c r="AK83" s="108"/>
      <c r="AL83" s="108"/>
      <c r="AM83" s="199" t="str">
        <f>IF(E20="","",E20)</f>
        <v> </v>
      </c>
      <c r="AN83" s="199"/>
      <c r="AO83" s="199"/>
      <c r="AP83" s="199"/>
      <c r="AQ83" s="109"/>
      <c r="AS83" s="202"/>
      <c r="AT83" s="203"/>
      <c r="AU83" s="108"/>
      <c r="AV83" s="108"/>
      <c r="AW83" s="108"/>
      <c r="AX83" s="108"/>
      <c r="AY83" s="108"/>
      <c r="AZ83" s="108"/>
      <c r="BA83" s="108"/>
      <c r="BB83" s="108"/>
      <c r="BC83" s="108"/>
      <c r="BD83" s="148"/>
    </row>
    <row r="84" spans="2:56" s="106" customFormat="1" ht="10.5" customHeight="1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9"/>
      <c r="AS84" s="202"/>
      <c r="AT84" s="203"/>
      <c r="AU84" s="108"/>
      <c r="AV84" s="108"/>
      <c r="AW84" s="108"/>
      <c r="AX84" s="108"/>
      <c r="AY84" s="108"/>
      <c r="AZ84" s="108"/>
      <c r="BA84" s="108"/>
      <c r="BB84" s="108"/>
      <c r="BC84" s="108"/>
      <c r="BD84" s="148"/>
    </row>
    <row r="85" spans="2:56" s="106" customFormat="1" ht="29.25" customHeight="1">
      <c r="B85" s="107"/>
      <c r="C85" s="204" t="s">
        <v>175</v>
      </c>
      <c r="D85" s="205"/>
      <c r="E85" s="205"/>
      <c r="F85" s="205"/>
      <c r="G85" s="205"/>
      <c r="H85" s="149"/>
      <c r="I85" s="206" t="s">
        <v>176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177</v>
      </c>
      <c r="AH85" s="205"/>
      <c r="AI85" s="205"/>
      <c r="AJ85" s="205"/>
      <c r="AK85" s="205"/>
      <c r="AL85" s="205"/>
      <c r="AM85" s="205"/>
      <c r="AN85" s="206" t="s">
        <v>178</v>
      </c>
      <c r="AO85" s="205"/>
      <c r="AP85" s="207"/>
      <c r="AQ85" s="109"/>
      <c r="AS85" s="150" t="s">
        <v>179</v>
      </c>
      <c r="AT85" s="151" t="s">
        <v>180</v>
      </c>
      <c r="AU85" s="151" t="s">
        <v>181</v>
      </c>
      <c r="AV85" s="151" t="s">
        <v>182</v>
      </c>
      <c r="AW85" s="151" t="s">
        <v>183</v>
      </c>
      <c r="AX85" s="151" t="s">
        <v>184</v>
      </c>
      <c r="AY85" s="151" t="s">
        <v>185</v>
      </c>
      <c r="AZ85" s="151" t="s">
        <v>186</v>
      </c>
      <c r="BA85" s="151" t="s">
        <v>187</v>
      </c>
      <c r="BB85" s="151" t="s">
        <v>188</v>
      </c>
      <c r="BC85" s="151" t="s">
        <v>189</v>
      </c>
      <c r="BD85" s="152" t="s">
        <v>190</v>
      </c>
    </row>
    <row r="86" spans="2:56" s="106" customFormat="1" ht="10.5" customHeight="1"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9"/>
      <c r="AS86" s="15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4"/>
    </row>
    <row r="87" spans="2:76" s="141" customFormat="1" ht="32.25" customHeight="1">
      <c r="B87" s="142"/>
      <c r="C87" s="154" t="s">
        <v>191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94">
        <f>ROUND(SUM(AG88:AG88),2)</f>
        <v>0</v>
      </c>
      <c r="AH87" s="194"/>
      <c r="AI87" s="194"/>
      <c r="AJ87" s="194"/>
      <c r="AK87" s="194"/>
      <c r="AL87" s="194"/>
      <c r="AM87" s="194"/>
      <c r="AN87" s="192">
        <f>SUM(AG87,AT87)</f>
        <v>0</v>
      </c>
      <c r="AO87" s="192"/>
      <c r="AP87" s="192"/>
      <c r="AQ87" s="145"/>
      <c r="AS87" s="156">
        <f>ROUND(SUM(AS88:AS88),2)</f>
        <v>0</v>
      </c>
      <c r="AT87" s="157">
        <f>ROUND(SUM(AV87:AW87),2)</f>
        <v>0</v>
      </c>
      <c r="AU87" s="158">
        <v>0</v>
      </c>
      <c r="AV87" s="157">
        <f>ROUND(SUM(AZ87)*L31,2)</f>
        <v>0</v>
      </c>
      <c r="AW87" s="157">
        <f>ROUND(BA87*L32,2)</f>
        <v>0</v>
      </c>
      <c r="AX87" s="157">
        <f>ROUND(BB87*L31,2)</f>
        <v>0</v>
      </c>
      <c r="AY87" s="157">
        <f>ROUND(BC87*L32,2)</f>
        <v>0</v>
      </c>
      <c r="AZ87" s="157">
        <f>ROUND(SUM(AZ88:AZ88),2)</f>
        <v>0</v>
      </c>
      <c r="BA87" s="157">
        <f>ROUND(SUM(BA88:BA88),2)</f>
        <v>0</v>
      </c>
      <c r="BB87" s="157">
        <f>ROUND(SUM(BB88:BB88),2)</f>
        <v>0</v>
      </c>
      <c r="BC87" s="157">
        <f>ROUND(SUM(BC88:BC88),2)</f>
        <v>0</v>
      </c>
      <c r="BD87" s="157">
        <f>ROUND(SUM(BD88:BD88),2)</f>
        <v>0</v>
      </c>
      <c r="BS87" s="159" t="s">
        <v>192</v>
      </c>
      <c r="BT87" s="159" t="s">
        <v>193</v>
      </c>
      <c r="BU87" s="160" t="s">
        <v>194</v>
      </c>
      <c r="BV87" s="159" t="s">
        <v>195</v>
      </c>
      <c r="BW87" s="159" t="s">
        <v>196</v>
      </c>
      <c r="BX87" s="159" t="s">
        <v>197</v>
      </c>
    </row>
    <row r="88" spans="1:76" s="166" customFormat="1" ht="37.5" customHeight="1">
      <c r="A88" s="161" t="s">
        <v>198</v>
      </c>
      <c r="B88" s="162"/>
      <c r="C88" s="163"/>
      <c r="D88" s="195" t="s">
        <v>209</v>
      </c>
      <c r="E88" s="195"/>
      <c r="F88" s="195"/>
      <c r="G88" s="195"/>
      <c r="H88" s="195"/>
      <c r="I88" s="164"/>
      <c r="J88" s="195" t="s">
        <v>210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6">
        <f>'SO-04'!K122</f>
        <v>0</v>
      </c>
      <c r="AH88" s="196"/>
      <c r="AI88" s="196"/>
      <c r="AJ88" s="196"/>
      <c r="AK88" s="196"/>
      <c r="AL88" s="196"/>
      <c r="AM88" s="196"/>
      <c r="AN88" s="196">
        <f>SUM(AG88,AT88)</f>
        <v>0</v>
      </c>
      <c r="AO88" s="196"/>
      <c r="AP88" s="196"/>
      <c r="AQ88" s="165"/>
      <c r="AS88" s="167">
        <v>0</v>
      </c>
      <c r="AT88" s="168">
        <f>ROUND(SUM(AV88:AW88),2)</f>
        <v>0</v>
      </c>
      <c r="AU88" s="169">
        <v>0</v>
      </c>
      <c r="AV88" s="168">
        <f>ROUND(AZ88*21%,2)</f>
        <v>0</v>
      </c>
      <c r="AW88" s="168">
        <v>0</v>
      </c>
      <c r="AX88" s="168">
        <v>0</v>
      </c>
      <c r="AY88" s="168">
        <v>0</v>
      </c>
      <c r="AZ88" s="168">
        <f>AG88</f>
        <v>0</v>
      </c>
      <c r="BA88" s="168">
        <v>0</v>
      </c>
      <c r="BB88" s="168">
        <v>0</v>
      </c>
      <c r="BC88" s="168">
        <v>0</v>
      </c>
      <c r="BD88" s="170">
        <v>0</v>
      </c>
      <c r="BT88" s="171" t="s">
        <v>199</v>
      </c>
      <c r="BV88" s="171" t="s">
        <v>195</v>
      </c>
      <c r="BW88" s="171" t="s">
        <v>200</v>
      </c>
      <c r="BX88" s="171" t="s">
        <v>196</v>
      </c>
    </row>
    <row r="89" spans="2:43" ht="12">
      <c r="B89" s="93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4"/>
    </row>
    <row r="90" spans="2:48" s="106" customFormat="1" ht="30" customHeight="1">
      <c r="B90" s="107"/>
      <c r="C90" s="154" t="s">
        <v>201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92">
        <f>ROUND(SUM(AG91:AG94),2)</f>
        <v>0</v>
      </c>
      <c r="AH90" s="192"/>
      <c r="AI90" s="192"/>
      <c r="AJ90" s="192"/>
      <c r="AK90" s="192"/>
      <c r="AL90" s="192"/>
      <c r="AM90" s="192"/>
      <c r="AN90" s="192">
        <f>ROUND(SUM(AN91:AN94),2)</f>
        <v>0</v>
      </c>
      <c r="AO90" s="192"/>
      <c r="AP90" s="192"/>
      <c r="AQ90" s="109"/>
      <c r="AS90" s="150" t="s">
        <v>202</v>
      </c>
      <c r="AT90" s="151" t="s">
        <v>203</v>
      </c>
      <c r="AU90" s="151" t="s">
        <v>157</v>
      </c>
      <c r="AV90" s="152" t="s">
        <v>180</v>
      </c>
    </row>
    <row r="91" spans="2:89" s="106" customFormat="1" ht="19.5" customHeight="1">
      <c r="B91" s="107"/>
      <c r="C91" s="108"/>
      <c r="D91" s="172" t="s">
        <v>204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93">
        <f>ROUND(AG87*AS91,2)</f>
        <v>0</v>
      </c>
      <c r="AH91" s="191"/>
      <c r="AI91" s="191"/>
      <c r="AJ91" s="191"/>
      <c r="AK91" s="191"/>
      <c r="AL91" s="191"/>
      <c r="AM91" s="191"/>
      <c r="AN91" s="191">
        <f>ROUND(AG91+AV91,2)</f>
        <v>0</v>
      </c>
      <c r="AO91" s="191"/>
      <c r="AP91" s="191"/>
      <c r="AQ91" s="109"/>
      <c r="AS91" s="173">
        <v>0</v>
      </c>
      <c r="AT91" s="174" t="s">
        <v>205</v>
      </c>
      <c r="AU91" s="174" t="s">
        <v>158</v>
      </c>
      <c r="AV91" s="175">
        <f>ROUND(IF(AU91="základní",AG91*L31,IF(AU91="snížená",AG91*L32,0)),2)</f>
        <v>0</v>
      </c>
      <c r="BV91" s="89" t="s">
        <v>206</v>
      </c>
      <c r="BY91" s="176">
        <f>IF(AU91="základní",AV91,0)</f>
        <v>0</v>
      </c>
      <c r="BZ91" s="176">
        <f>IF(AU91="snížená",AV91,0)</f>
        <v>0</v>
      </c>
      <c r="CA91" s="176">
        <v>0</v>
      </c>
      <c r="CB91" s="176">
        <v>0</v>
      </c>
      <c r="CC91" s="176">
        <v>0</v>
      </c>
      <c r="CD91" s="176">
        <f>IF(AU91="základní",AG91,0)</f>
        <v>0</v>
      </c>
      <c r="CE91" s="176">
        <f>IF(AU91="snížená",AG91,0)</f>
        <v>0</v>
      </c>
      <c r="CF91" s="176">
        <f>IF(AU91="zákl. přenesená",AG91,0)</f>
        <v>0</v>
      </c>
      <c r="CG91" s="176">
        <f>IF(AU91="sníž. přenesená",AG91,0)</f>
        <v>0</v>
      </c>
      <c r="CH91" s="176">
        <f>IF(AU91="nulová",AG91,0)</f>
        <v>0</v>
      </c>
      <c r="CI91" s="89">
        <f>IF(AU91="základní",1,IF(AU91="snížená",2,IF(AU91="zákl. přenesená",4,IF(AU91="sníž. přenesená",5,3))))</f>
        <v>1</v>
      </c>
      <c r="CJ91" s="89">
        <f>IF(AT91="stavební čast",1,IF(8891="investiční čast",2,3))</f>
        <v>1</v>
      </c>
      <c r="CK91" s="89" t="str">
        <f>IF(D91="Vyplň vlastní","","x")</f>
        <v>x</v>
      </c>
    </row>
    <row r="92" spans="2:89" s="106" customFormat="1" ht="19.5" customHeight="1">
      <c r="B92" s="107"/>
      <c r="C92" s="108"/>
      <c r="D92" s="188" t="s">
        <v>211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08"/>
      <c r="AD92" s="108"/>
      <c r="AE92" s="108"/>
      <c r="AF92" s="108"/>
      <c r="AG92" s="190"/>
      <c r="AH92" s="190"/>
      <c r="AI92" s="190"/>
      <c r="AJ92" s="190"/>
      <c r="AK92" s="190"/>
      <c r="AL92" s="190"/>
      <c r="AM92" s="190"/>
      <c r="AN92" s="191"/>
      <c r="AO92" s="191"/>
      <c r="AP92" s="191"/>
      <c r="AQ92" s="109"/>
      <c r="AS92" s="177">
        <v>0</v>
      </c>
      <c r="AT92" s="178" t="s">
        <v>205</v>
      </c>
      <c r="AU92" s="178" t="s">
        <v>158</v>
      </c>
      <c r="AV92" s="179">
        <f>ROUND(IF(AU92="nulová",0,IF(OR(AU92="základní",AU92="zákl. přenesená"),AG92*L31,AG92*L32)),2)</f>
        <v>0</v>
      </c>
      <c r="BV92" s="89" t="s">
        <v>207</v>
      </c>
      <c r="BY92" s="176">
        <f>IF(AU92="základní",AV92,0)</f>
        <v>0</v>
      </c>
      <c r="BZ92" s="176">
        <f>IF(AU92="snížená",AV92,0)</f>
        <v>0</v>
      </c>
      <c r="CA92" s="176">
        <f>IF(AU92="zákl. přenesená",AV92,0)</f>
        <v>0</v>
      </c>
      <c r="CB92" s="176">
        <f>IF(AU92="sníž. přenesená",AV92,0)</f>
        <v>0</v>
      </c>
      <c r="CC92" s="176">
        <f>IF(AU92="nulová",AV92,0)</f>
        <v>0</v>
      </c>
      <c r="CD92" s="176">
        <f>IF(AU92="základní",AG92,0)</f>
        <v>0</v>
      </c>
      <c r="CE92" s="176">
        <f>IF(AU92="snížená",AG92,0)</f>
        <v>0</v>
      </c>
      <c r="CF92" s="176">
        <f>IF(AU92="zákl. přenesená",AG92,0)</f>
        <v>0</v>
      </c>
      <c r="CG92" s="176">
        <f>IF(AU92="sníž. přenesená",AG92,0)</f>
        <v>0</v>
      </c>
      <c r="CH92" s="176">
        <f>IF(AU92="nulová",AG92,0)</f>
        <v>0</v>
      </c>
      <c r="CI92" s="89">
        <f>IF(AU92="základní",1,IF(AU92="snížená",2,IF(AU92="zákl. přenesená",4,IF(AU92="sníž. přenesená",5,3))))</f>
        <v>1</v>
      </c>
      <c r="CJ92" s="89">
        <f>IF(AT92="stavební čast",1,IF(8892="investiční čast",2,3))</f>
        <v>1</v>
      </c>
      <c r="CK92" s="89" t="str">
        <f>IF(D92="Vyplň vlastní","","x")</f>
        <v>x</v>
      </c>
    </row>
    <row r="93" spans="2:89" s="106" customFormat="1" ht="19.5" customHeight="1">
      <c r="B93" s="107"/>
      <c r="C93" s="108"/>
      <c r="D93" s="188" t="s">
        <v>211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08"/>
      <c r="AD93" s="108"/>
      <c r="AE93" s="108"/>
      <c r="AF93" s="108"/>
      <c r="AG93" s="190"/>
      <c r="AH93" s="190"/>
      <c r="AI93" s="190"/>
      <c r="AJ93" s="190"/>
      <c r="AK93" s="190"/>
      <c r="AL93" s="190"/>
      <c r="AM93" s="190"/>
      <c r="AN93" s="191"/>
      <c r="AO93" s="191"/>
      <c r="AP93" s="191"/>
      <c r="AQ93" s="109"/>
      <c r="AS93" s="177">
        <v>0</v>
      </c>
      <c r="AT93" s="178" t="s">
        <v>205</v>
      </c>
      <c r="AU93" s="178" t="s">
        <v>158</v>
      </c>
      <c r="AV93" s="179">
        <f>ROUND(IF(AU93="nulová",0,IF(OR(AU93="základní",AU93="zákl. přenesená"),AG93*L31,AG93*L32)),2)</f>
        <v>0</v>
      </c>
      <c r="BV93" s="89" t="s">
        <v>207</v>
      </c>
      <c r="BY93" s="176">
        <f>IF(AU93="základní",AV93,0)</f>
        <v>0</v>
      </c>
      <c r="BZ93" s="176">
        <f>IF(AU93="snížená",AV93,0)</f>
        <v>0</v>
      </c>
      <c r="CA93" s="176">
        <f>IF(AU93="zákl. přenesená",AV93,0)</f>
        <v>0</v>
      </c>
      <c r="CB93" s="176">
        <f>IF(AU93="sníž. přenesená",AV93,0)</f>
        <v>0</v>
      </c>
      <c r="CC93" s="176">
        <f>IF(AU93="nulová",AV93,0)</f>
        <v>0</v>
      </c>
      <c r="CD93" s="176">
        <f>IF(AU93="základní",AG93,0)</f>
        <v>0</v>
      </c>
      <c r="CE93" s="176">
        <f>IF(AU93="snížená",AG93,0)</f>
        <v>0</v>
      </c>
      <c r="CF93" s="176">
        <f>IF(AU93="zákl. přenesená",AG93,0)</f>
        <v>0</v>
      </c>
      <c r="CG93" s="176">
        <f>IF(AU93="sníž. přenesená",AG93,0)</f>
        <v>0</v>
      </c>
      <c r="CH93" s="176">
        <f>IF(AU93="nulová",AG93,0)</f>
        <v>0</v>
      </c>
      <c r="CI93" s="89">
        <f>IF(AU93="základní",1,IF(AU93="snížená",2,IF(AU93="zákl. přenesená",4,IF(AU93="sníž. přenesená",5,3))))</f>
        <v>1</v>
      </c>
      <c r="CJ93" s="89">
        <f>IF(AT93="stavební čast",1,IF(8893="investiční čast",2,3))</f>
        <v>1</v>
      </c>
      <c r="CK93" s="89" t="str">
        <f>IF(D93="Vyplň vlastní","","x")</f>
        <v>x</v>
      </c>
    </row>
    <row r="94" spans="2:89" s="106" customFormat="1" ht="19.5" customHeight="1">
      <c r="B94" s="107"/>
      <c r="C94" s="108"/>
      <c r="D94" s="188" t="s">
        <v>211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08"/>
      <c r="AD94" s="108"/>
      <c r="AE94" s="108"/>
      <c r="AF94" s="108"/>
      <c r="AG94" s="190"/>
      <c r="AH94" s="190"/>
      <c r="AI94" s="190"/>
      <c r="AJ94" s="190"/>
      <c r="AK94" s="190"/>
      <c r="AL94" s="190"/>
      <c r="AM94" s="190"/>
      <c r="AN94" s="191"/>
      <c r="AO94" s="191"/>
      <c r="AP94" s="191"/>
      <c r="AQ94" s="109"/>
      <c r="AS94" s="180">
        <v>0</v>
      </c>
      <c r="AT94" s="181" t="s">
        <v>205</v>
      </c>
      <c r="AU94" s="181" t="s">
        <v>158</v>
      </c>
      <c r="AV94" s="182">
        <f>ROUND(IF(AU94="nulová",0,IF(OR(AU94="základní",AU94="zákl. přenesená"),AG94*L31,AG94*L32)),2)</f>
        <v>0</v>
      </c>
      <c r="BV94" s="89" t="s">
        <v>207</v>
      </c>
      <c r="BY94" s="176">
        <f>IF(AU94="základní",AV94,0)</f>
        <v>0</v>
      </c>
      <c r="BZ94" s="176">
        <f>IF(AU94="snížená",AV94,0)</f>
        <v>0</v>
      </c>
      <c r="CA94" s="176">
        <f>IF(AU94="zákl. přenesená",AV94,0)</f>
        <v>0</v>
      </c>
      <c r="CB94" s="176">
        <f>IF(AU94="sníž. přenesená",AV94,0)</f>
        <v>0</v>
      </c>
      <c r="CC94" s="176">
        <f>IF(AU94="nulová",AV94,0)</f>
        <v>0</v>
      </c>
      <c r="CD94" s="176">
        <f>IF(AU94="základní",AG94,0)</f>
        <v>0</v>
      </c>
      <c r="CE94" s="176">
        <f>IF(AU94="snížená",AG94,0)</f>
        <v>0</v>
      </c>
      <c r="CF94" s="176">
        <f>IF(AU94="zákl. přenesená",AG94,0)</f>
        <v>0</v>
      </c>
      <c r="CG94" s="176">
        <f>IF(AU94="sníž. přenesená",AG94,0)</f>
        <v>0</v>
      </c>
      <c r="CH94" s="176">
        <f>IF(AU94="nulová",AG94,0)</f>
        <v>0</v>
      </c>
      <c r="CI94" s="89">
        <f>IF(AU94="základní",1,IF(AU94="snížená",2,IF(AU94="zákl. přenesená",4,IF(AU94="sníž. přenesená",5,3))))</f>
        <v>1</v>
      </c>
      <c r="CJ94" s="89">
        <f>IF(AT94="stavební čast",1,IF(8894="investiční čast",2,3))</f>
        <v>1</v>
      </c>
      <c r="CK94" s="89" t="str">
        <f>IF(D94="Vyplň vlastní","","x")</f>
        <v>x</v>
      </c>
    </row>
    <row r="95" spans="2:43" s="106" customFormat="1" ht="10.5" customHeight="1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9"/>
    </row>
    <row r="96" spans="2:43" s="106" customFormat="1" ht="30" customHeight="1">
      <c r="B96" s="107"/>
      <c r="C96" s="183" t="s">
        <v>208</v>
      </c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7">
        <f>ROUND(AG87+AG90,2)</f>
        <v>0</v>
      </c>
      <c r="AH96" s="187"/>
      <c r="AI96" s="187"/>
      <c r="AJ96" s="187"/>
      <c r="AK96" s="187"/>
      <c r="AL96" s="187"/>
      <c r="AM96" s="187"/>
      <c r="AN96" s="187">
        <f>AN87+AN90</f>
        <v>0</v>
      </c>
      <c r="AO96" s="187"/>
      <c r="AP96" s="187"/>
      <c r="AQ96" s="109"/>
    </row>
    <row r="97" spans="2:43" s="106" customFormat="1" ht="6.75" customHeight="1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3"/>
    </row>
  </sheetData>
  <sheetProtection password="E6DC" sheet="1"/>
  <mergeCells count="58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1:AM91"/>
    <mergeCell ref="AN91:AP91"/>
    <mergeCell ref="D92:AB92"/>
    <mergeCell ref="AG92:AM92"/>
    <mergeCell ref="AN92:AP92"/>
    <mergeCell ref="AG96:AM96"/>
    <mergeCell ref="AN96:AP96"/>
    <mergeCell ref="D93:AB93"/>
    <mergeCell ref="AG93:AM93"/>
    <mergeCell ref="AN93:AP93"/>
    <mergeCell ref="D94:AB94"/>
    <mergeCell ref="AG94:AM94"/>
    <mergeCell ref="AN94:AP94"/>
  </mergeCells>
  <dataValidations count="2"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</dataValidations>
  <hyperlinks>
    <hyperlink ref="K1:S1" location="C2" display="1) Souhrnný list stavby"/>
    <hyperlink ref="W1:AF1" location="C87" display="2) Rekapitulace objektů"/>
    <hyperlink ref="A88" location="'SO-01 - Stavbní úpravy se...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view="pageBreakPreview" zoomScale="85" zoomScaleNormal="70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F11" sqref="F11:G11"/>
    </sheetView>
  </sheetViews>
  <sheetFormatPr defaultColWidth="9.140625" defaultRowHeight="12.75"/>
  <cols>
    <col min="1" max="1" width="8.57421875" style="3" bestFit="1" customWidth="1"/>
    <col min="2" max="2" width="74.00390625" style="4" customWidth="1"/>
    <col min="3" max="3" width="14.28125" style="3" bestFit="1" customWidth="1"/>
    <col min="4" max="5" width="6.140625" style="3" customWidth="1"/>
    <col min="6" max="6" width="14.140625" style="8" customWidth="1"/>
    <col min="7" max="7" width="14.00390625" style="8" customWidth="1"/>
    <col min="8" max="8" width="13.140625" style="8" customWidth="1"/>
    <col min="9" max="9" width="15.7109375" style="8" bestFit="1" customWidth="1"/>
    <col min="10" max="10" width="13.7109375" style="8" bestFit="1" customWidth="1"/>
    <col min="11" max="11" width="15.7109375" style="8" bestFit="1" customWidth="1"/>
    <col min="12" max="12" width="14.8515625" style="9" customWidth="1"/>
    <col min="13" max="13" width="19.28125" style="9" customWidth="1"/>
    <col min="14" max="16384" width="9.140625" style="9" customWidth="1"/>
  </cols>
  <sheetData>
    <row r="1" spans="6:11" ht="40.5" customHeight="1">
      <c r="F1" s="5"/>
      <c r="G1" s="6"/>
      <c r="H1" s="7"/>
      <c r="I1" s="7"/>
      <c r="J1" s="7"/>
      <c r="K1" s="7"/>
    </row>
    <row r="2" spans="1:11" s="12" customFormat="1" ht="18" customHeight="1">
      <c r="A2" s="10"/>
      <c r="B2" s="11"/>
      <c r="F2" s="5"/>
      <c r="G2" s="13"/>
      <c r="H2" s="14"/>
      <c r="I2" s="14"/>
      <c r="J2" s="14"/>
      <c r="K2" s="15"/>
    </row>
    <row r="3" spans="1:11" s="12" customFormat="1" ht="18">
      <c r="A3" s="10"/>
      <c r="B3" s="17"/>
      <c r="F3" s="5"/>
      <c r="G3" s="18"/>
      <c r="I3" s="19"/>
      <c r="J3" s="16"/>
      <c r="K3" s="16"/>
    </row>
    <row r="4" spans="1:11" s="12" customFormat="1" ht="18">
      <c r="A4" s="10"/>
      <c r="B4" s="11"/>
      <c r="F4" s="5"/>
      <c r="G4" s="20"/>
      <c r="K4" s="16"/>
    </row>
    <row r="5" spans="1:11" s="12" customFormat="1" ht="18">
      <c r="A5" s="10"/>
      <c r="B5" s="77"/>
      <c r="F5" s="5"/>
      <c r="G5" s="18"/>
      <c r="I5" s="5"/>
      <c r="J5" s="18"/>
      <c r="K5" s="21"/>
    </row>
    <row r="6" spans="1:11" s="12" customFormat="1" ht="17.25">
      <c r="A6" s="10"/>
      <c r="B6" s="78"/>
      <c r="F6" s="5"/>
      <c r="G6" s="22"/>
      <c r="I6" s="5"/>
      <c r="J6" s="22"/>
      <c r="K6" s="21"/>
    </row>
    <row r="7" spans="1:11" s="12" customFormat="1" ht="18">
      <c r="A7" s="24"/>
      <c r="B7" s="25"/>
      <c r="C7" s="18"/>
      <c r="D7" s="24"/>
      <c r="E7" s="24"/>
      <c r="F7" s="16"/>
      <c r="G7" s="16"/>
      <c r="H7" s="16"/>
      <c r="I7" s="16"/>
      <c r="J7" s="16"/>
      <c r="K7" s="26"/>
    </row>
    <row r="8" spans="1:11" s="31" customFormat="1" ht="26.25" thickBot="1">
      <c r="A8" s="27" t="s">
        <v>10</v>
      </c>
      <c r="B8" s="27" t="s">
        <v>11</v>
      </c>
      <c r="C8" s="28" t="s">
        <v>12</v>
      </c>
      <c r="D8" s="29" t="s">
        <v>13</v>
      </c>
      <c r="E8" s="29"/>
      <c r="F8" s="30" t="s">
        <v>14</v>
      </c>
      <c r="G8" s="30" t="s">
        <v>15</v>
      </c>
      <c r="H8" s="30" t="s">
        <v>16</v>
      </c>
      <c r="I8" s="30" t="s">
        <v>17</v>
      </c>
      <c r="J8" s="30" t="s">
        <v>18</v>
      </c>
      <c r="K8" s="30" t="s">
        <v>19</v>
      </c>
    </row>
    <row r="9" spans="1:11" s="35" customFormat="1" ht="13.5" thickTop="1">
      <c r="A9" s="23"/>
      <c r="B9" s="32"/>
      <c r="C9" s="23"/>
      <c r="D9" s="33"/>
      <c r="E9" s="33"/>
      <c r="F9" s="34"/>
      <c r="G9" s="34"/>
      <c r="H9" s="34"/>
      <c r="I9" s="34"/>
      <c r="J9" s="34"/>
      <c r="K9" s="34"/>
    </row>
    <row r="10" spans="1:11" s="35" customFormat="1" ht="12.75">
      <c r="A10" s="36"/>
      <c r="B10" s="37" t="s">
        <v>20</v>
      </c>
      <c r="C10" s="37"/>
      <c r="D10" s="38"/>
      <c r="E10" s="39"/>
      <c r="F10" s="40"/>
      <c r="G10" s="40"/>
      <c r="H10" s="40"/>
      <c r="I10" s="40"/>
      <c r="J10" s="40"/>
      <c r="K10" s="40"/>
    </row>
    <row r="11" spans="1:13" s="35" customFormat="1" ht="163.5">
      <c r="A11" s="41" t="s">
        <v>56</v>
      </c>
      <c r="B11" s="2" t="s">
        <v>117</v>
      </c>
      <c r="C11" s="2"/>
      <c r="D11" s="42">
        <v>2</v>
      </c>
      <c r="E11" s="33" t="s">
        <v>21</v>
      </c>
      <c r="F11" s="81"/>
      <c r="G11" s="81"/>
      <c r="H11" s="34">
        <f>G11+F11</f>
        <v>0</v>
      </c>
      <c r="I11" s="34">
        <f>F11*D11</f>
        <v>0</v>
      </c>
      <c r="J11" s="34">
        <f>G11*D11</f>
        <v>0</v>
      </c>
      <c r="K11" s="34">
        <f>I11+J11</f>
        <v>0</v>
      </c>
      <c r="L11" s="79"/>
      <c r="M11" s="79"/>
    </row>
    <row r="12" spans="1:13" s="35" customFormat="1" ht="12.75">
      <c r="A12" s="41"/>
      <c r="B12" s="2"/>
      <c r="C12" s="2"/>
      <c r="D12" s="42"/>
      <c r="E12" s="33"/>
      <c r="F12" s="34"/>
      <c r="G12" s="34"/>
      <c r="H12" s="34"/>
      <c r="I12" s="34"/>
      <c r="J12" s="34"/>
      <c r="K12" s="34"/>
      <c r="L12" s="79"/>
      <c r="M12" s="79"/>
    </row>
    <row r="13" spans="1:13" s="35" customFormat="1" ht="12.75">
      <c r="A13" s="41"/>
      <c r="B13" s="2" t="s">
        <v>23</v>
      </c>
      <c r="C13" s="2"/>
      <c r="D13" s="42">
        <v>2</v>
      </c>
      <c r="E13" s="33" t="s">
        <v>21</v>
      </c>
      <c r="F13" s="81"/>
      <c r="G13" s="81"/>
      <c r="H13" s="34">
        <f>G13+F13</f>
        <v>0</v>
      </c>
      <c r="I13" s="34">
        <f>F13*D13</f>
        <v>0</v>
      </c>
      <c r="J13" s="34">
        <f>G13*D13</f>
        <v>0</v>
      </c>
      <c r="K13" s="34">
        <f>I13+J13</f>
        <v>0</v>
      </c>
      <c r="L13" s="79"/>
      <c r="M13" s="79"/>
    </row>
    <row r="14" spans="1:13" s="35" customFormat="1" ht="12.75">
      <c r="A14" s="41"/>
      <c r="B14" s="43"/>
      <c r="C14" s="43"/>
      <c r="D14" s="42"/>
      <c r="E14" s="33"/>
      <c r="F14" s="44"/>
      <c r="G14" s="44"/>
      <c r="H14" s="44"/>
      <c r="I14" s="44"/>
      <c r="J14" s="44"/>
      <c r="K14" s="44"/>
      <c r="L14" s="79"/>
      <c r="M14" s="79"/>
    </row>
    <row r="15" spans="1:13" s="35" customFormat="1" ht="12.75">
      <c r="A15" s="36"/>
      <c r="B15" s="37" t="s">
        <v>22</v>
      </c>
      <c r="C15" s="37"/>
      <c r="D15" s="45"/>
      <c r="E15" s="46"/>
      <c r="F15" s="47"/>
      <c r="G15" s="47"/>
      <c r="H15" s="47"/>
      <c r="I15" s="47"/>
      <c r="J15" s="47"/>
      <c r="K15" s="47"/>
      <c r="L15" s="79"/>
      <c r="M15" s="79"/>
    </row>
    <row r="16" spans="1:13" s="35" customFormat="1" ht="100.5">
      <c r="A16" s="41" t="s">
        <v>57</v>
      </c>
      <c r="B16" s="2" t="s">
        <v>114</v>
      </c>
      <c r="C16" s="2"/>
      <c r="D16" s="42">
        <v>4</v>
      </c>
      <c r="E16" s="33" t="s">
        <v>21</v>
      </c>
      <c r="F16" s="81"/>
      <c r="G16" s="81"/>
      <c r="H16" s="34">
        <f>G16+F16</f>
        <v>0</v>
      </c>
      <c r="I16" s="34">
        <f>F16*D16</f>
        <v>0</v>
      </c>
      <c r="J16" s="34">
        <f>G16*D16</f>
        <v>0</v>
      </c>
      <c r="K16" s="34">
        <f>I16+J16</f>
        <v>0</v>
      </c>
      <c r="L16" s="79"/>
      <c r="M16" s="79"/>
    </row>
    <row r="17" spans="1:13" s="35" customFormat="1" ht="12.75">
      <c r="A17" s="41"/>
      <c r="B17" s="80" t="s">
        <v>113</v>
      </c>
      <c r="C17" s="48"/>
      <c r="D17" s="42">
        <v>4</v>
      </c>
      <c r="E17" s="33" t="s">
        <v>21</v>
      </c>
      <c r="F17" s="81"/>
      <c r="G17" s="81"/>
      <c r="H17" s="34">
        <f>G17+F17</f>
        <v>0</v>
      </c>
      <c r="I17" s="34">
        <f>F17*D17</f>
        <v>0</v>
      </c>
      <c r="J17" s="34">
        <f>G17*D17</f>
        <v>0</v>
      </c>
      <c r="K17" s="34">
        <f>I17+J17</f>
        <v>0</v>
      </c>
      <c r="L17" s="79"/>
      <c r="M17" s="79"/>
    </row>
    <row r="18" spans="1:13" s="35" customFormat="1" ht="12.75">
      <c r="A18" s="41"/>
      <c r="B18" s="2" t="s">
        <v>23</v>
      </c>
      <c r="C18" s="2"/>
      <c r="D18" s="42">
        <v>4</v>
      </c>
      <c r="E18" s="33" t="s">
        <v>21</v>
      </c>
      <c r="F18" s="81"/>
      <c r="G18" s="81"/>
      <c r="H18" s="34">
        <f>G18+F18</f>
        <v>0</v>
      </c>
      <c r="I18" s="34">
        <f>F18*D18</f>
        <v>0</v>
      </c>
      <c r="J18" s="34">
        <f>G18*D18</f>
        <v>0</v>
      </c>
      <c r="K18" s="34">
        <f>I18+J18</f>
        <v>0</v>
      </c>
      <c r="L18" s="79"/>
      <c r="M18" s="79"/>
    </row>
    <row r="19" spans="1:13" s="35" customFormat="1" ht="12.75">
      <c r="A19" s="41"/>
      <c r="B19" s="48"/>
      <c r="C19" s="48"/>
      <c r="D19" s="42"/>
      <c r="E19" s="33"/>
      <c r="F19" s="44"/>
      <c r="G19" s="44"/>
      <c r="H19" s="44"/>
      <c r="I19" s="44"/>
      <c r="J19" s="44"/>
      <c r="K19" s="44"/>
      <c r="L19" s="79"/>
      <c r="M19" s="79"/>
    </row>
    <row r="20" spans="1:13" s="35" customFormat="1" ht="162.75">
      <c r="A20" s="41" t="s">
        <v>58</v>
      </c>
      <c r="B20" s="2" t="s">
        <v>115</v>
      </c>
      <c r="C20" s="2"/>
      <c r="D20" s="42">
        <v>2</v>
      </c>
      <c r="E20" s="33" t="s">
        <v>21</v>
      </c>
      <c r="F20" s="81"/>
      <c r="G20" s="81"/>
      <c r="H20" s="34">
        <f>G20+F20</f>
        <v>0</v>
      </c>
      <c r="I20" s="34">
        <f>F20*D20</f>
        <v>0</v>
      </c>
      <c r="J20" s="34">
        <f>G20*D20</f>
        <v>0</v>
      </c>
      <c r="K20" s="34">
        <f>I20+J20</f>
        <v>0</v>
      </c>
      <c r="L20" s="79"/>
      <c r="M20" s="79"/>
    </row>
    <row r="21" spans="1:13" s="35" customFormat="1" ht="12.75">
      <c r="A21" s="49"/>
      <c r="B21" s="2"/>
      <c r="C21" s="2"/>
      <c r="D21" s="42"/>
      <c r="E21" s="33"/>
      <c r="F21" s="44"/>
      <c r="G21" s="44"/>
      <c r="H21" s="44"/>
      <c r="I21" s="44"/>
      <c r="J21" s="44"/>
      <c r="K21" s="44"/>
      <c r="L21" s="79"/>
      <c r="M21" s="79"/>
    </row>
    <row r="22" spans="1:13" s="35" customFormat="1" ht="88.5">
      <c r="A22" s="41" t="s">
        <v>59</v>
      </c>
      <c r="B22" s="2" t="s">
        <v>116</v>
      </c>
      <c r="C22" s="2"/>
      <c r="D22" s="42">
        <v>1</v>
      </c>
      <c r="E22" s="33" t="s">
        <v>21</v>
      </c>
      <c r="F22" s="81"/>
      <c r="G22" s="81"/>
      <c r="H22" s="34">
        <f>G22+F22</f>
        <v>0</v>
      </c>
      <c r="I22" s="34">
        <f>F22*D22</f>
        <v>0</v>
      </c>
      <c r="J22" s="34">
        <f>G22*D22</f>
        <v>0</v>
      </c>
      <c r="K22" s="34">
        <f>I22+J22</f>
        <v>0</v>
      </c>
      <c r="L22" s="79"/>
      <c r="M22" s="79"/>
    </row>
    <row r="23" spans="1:13" s="35" customFormat="1" ht="12.75">
      <c r="A23" s="49"/>
      <c r="B23" s="2"/>
      <c r="C23" s="2"/>
      <c r="D23" s="42"/>
      <c r="E23" s="33"/>
      <c r="F23" s="44"/>
      <c r="G23" s="44"/>
      <c r="H23" s="44"/>
      <c r="I23" s="44"/>
      <c r="J23" s="44"/>
      <c r="K23" s="44"/>
      <c r="L23" s="79"/>
      <c r="M23" s="79"/>
    </row>
    <row r="24" spans="1:13" s="35" customFormat="1" ht="12.75">
      <c r="A24" s="36"/>
      <c r="B24" s="37" t="s">
        <v>91</v>
      </c>
      <c r="C24" s="37"/>
      <c r="D24" s="45"/>
      <c r="E24" s="46"/>
      <c r="F24" s="47"/>
      <c r="G24" s="47"/>
      <c r="H24" s="47"/>
      <c r="I24" s="47"/>
      <c r="J24" s="47"/>
      <c r="K24" s="47"/>
      <c r="L24" s="79"/>
      <c r="M24" s="79"/>
    </row>
    <row r="25" spans="1:13" s="35" customFormat="1" ht="50.25">
      <c r="A25" s="41" t="s">
        <v>61</v>
      </c>
      <c r="B25" s="2" t="s">
        <v>106</v>
      </c>
      <c r="C25" s="2"/>
      <c r="D25" s="42">
        <v>2</v>
      </c>
      <c r="E25" s="33" t="s">
        <v>21</v>
      </c>
      <c r="F25" s="81"/>
      <c r="G25" s="81"/>
      <c r="H25" s="34">
        <f aca="true" t="shared" si="0" ref="H25:H32">G25+F25</f>
        <v>0</v>
      </c>
      <c r="I25" s="34">
        <f aca="true" t="shared" si="1" ref="I25:I32">F25*D25</f>
        <v>0</v>
      </c>
      <c r="J25" s="34">
        <f aca="true" t="shared" si="2" ref="J25:J32">G25*D25</f>
        <v>0</v>
      </c>
      <c r="K25" s="34">
        <f aca="true" t="shared" si="3" ref="K25:K32">I25+J25</f>
        <v>0</v>
      </c>
      <c r="L25" s="79"/>
      <c r="M25" s="79"/>
    </row>
    <row r="26" spans="1:13" s="35" customFormat="1" ht="50.25">
      <c r="A26" s="41" t="s">
        <v>62</v>
      </c>
      <c r="B26" s="2" t="s">
        <v>107</v>
      </c>
      <c r="C26" s="2"/>
      <c r="D26" s="42">
        <v>2</v>
      </c>
      <c r="E26" s="33" t="s">
        <v>21</v>
      </c>
      <c r="F26" s="81"/>
      <c r="G26" s="81"/>
      <c r="H26" s="34">
        <f t="shared" si="0"/>
        <v>0</v>
      </c>
      <c r="I26" s="34">
        <f t="shared" si="1"/>
        <v>0</v>
      </c>
      <c r="J26" s="34">
        <f t="shared" si="2"/>
        <v>0</v>
      </c>
      <c r="K26" s="34">
        <f t="shared" si="3"/>
        <v>0</v>
      </c>
      <c r="L26" s="79"/>
      <c r="M26" s="79"/>
    </row>
    <row r="27" spans="1:13" s="35" customFormat="1" ht="50.25">
      <c r="A27" s="41" t="s">
        <v>63</v>
      </c>
      <c r="B27" s="2" t="s">
        <v>108</v>
      </c>
      <c r="C27" s="2"/>
      <c r="D27" s="42">
        <v>1</v>
      </c>
      <c r="E27" s="33" t="s">
        <v>21</v>
      </c>
      <c r="F27" s="81"/>
      <c r="G27" s="81"/>
      <c r="H27" s="34">
        <f t="shared" si="0"/>
        <v>0</v>
      </c>
      <c r="I27" s="34">
        <f t="shared" si="1"/>
        <v>0</v>
      </c>
      <c r="J27" s="34">
        <f t="shared" si="2"/>
        <v>0</v>
      </c>
      <c r="K27" s="34">
        <f t="shared" si="3"/>
        <v>0</v>
      </c>
      <c r="L27" s="79"/>
      <c r="M27" s="79"/>
    </row>
    <row r="28" spans="1:13" s="35" customFormat="1" ht="12.75">
      <c r="A28" s="41" t="s">
        <v>64</v>
      </c>
      <c r="B28" s="2" t="s">
        <v>66</v>
      </c>
      <c r="C28" s="2"/>
      <c r="D28" s="42">
        <v>1</v>
      </c>
      <c r="E28" s="33" t="s">
        <v>21</v>
      </c>
      <c r="F28" s="81"/>
      <c r="G28" s="81"/>
      <c r="H28" s="34">
        <f t="shared" si="0"/>
        <v>0</v>
      </c>
      <c r="I28" s="34">
        <f t="shared" si="1"/>
        <v>0</v>
      </c>
      <c r="J28" s="34">
        <f t="shared" si="2"/>
        <v>0</v>
      </c>
      <c r="K28" s="34">
        <f t="shared" si="3"/>
        <v>0</v>
      </c>
      <c r="L28" s="79"/>
      <c r="M28" s="79"/>
    </row>
    <row r="29" spans="1:13" s="35" customFormat="1" ht="37.5">
      <c r="A29" s="41" t="s">
        <v>65</v>
      </c>
      <c r="B29" s="2" t="s">
        <v>112</v>
      </c>
      <c r="C29" s="2"/>
      <c r="D29" s="42">
        <v>1</v>
      </c>
      <c r="E29" s="33" t="s">
        <v>21</v>
      </c>
      <c r="F29" s="81"/>
      <c r="G29" s="81"/>
      <c r="H29" s="34">
        <f t="shared" si="0"/>
        <v>0</v>
      </c>
      <c r="I29" s="34">
        <f t="shared" si="1"/>
        <v>0</v>
      </c>
      <c r="J29" s="34">
        <f t="shared" si="2"/>
        <v>0</v>
      </c>
      <c r="K29" s="34">
        <f t="shared" si="3"/>
        <v>0</v>
      </c>
      <c r="L29" s="79"/>
      <c r="M29" s="79"/>
    </row>
    <row r="30" spans="1:13" s="35" customFormat="1" ht="39">
      <c r="A30" s="41" t="s">
        <v>67</v>
      </c>
      <c r="B30" s="2" t="s">
        <v>109</v>
      </c>
      <c r="C30" s="2"/>
      <c r="D30" s="42">
        <v>1</v>
      </c>
      <c r="E30" s="33" t="s">
        <v>21</v>
      </c>
      <c r="F30" s="81"/>
      <c r="G30" s="81"/>
      <c r="H30" s="34">
        <f t="shared" si="0"/>
        <v>0</v>
      </c>
      <c r="I30" s="34">
        <f t="shared" si="1"/>
        <v>0</v>
      </c>
      <c r="J30" s="34">
        <f t="shared" si="2"/>
        <v>0</v>
      </c>
      <c r="K30" s="34">
        <f t="shared" si="3"/>
        <v>0</v>
      </c>
      <c r="L30" s="79"/>
      <c r="M30" s="79"/>
    </row>
    <row r="31" spans="1:13" s="35" customFormat="1" ht="12.75">
      <c r="A31" s="41"/>
      <c r="B31" s="2" t="s">
        <v>105</v>
      </c>
      <c r="C31" s="2"/>
      <c r="D31" s="42">
        <v>2</v>
      </c>
      <c r="E31" s="33" t="s">
        <v>21</v>
      </c>
      <c r="F31" s="81"/>
      <c r="G31" s="81"/>
      <c r="H31" s="34">
        <f>G31+F31</f>
        <v>0</v>
      </c>
      <c r="I31" s="34">
        <f>F31*D31</f>
        <v>0</v>
      </c>
      <c r="J31" s="34">
        <f>G31*D31</f>
        <v>0</v>
      </c>
      <c r="K31" s="34">
        <f>I31+J31</f>
        <v>0</v>
      </c>
      <c r="L31" s="79"/>
      <c r="M31" s="79"/>
    </row>
    <row r="32" spans="1:13" s="35" customFormat="1" ht="12.75">
      <c r="A32" s="41"/>
      <c r="B32" s="2" t="s">
        <v>92</v>
      </c>
      <c r="C32" s="2"/>
      <c r="D32" s="42">
        <v>1</v>
      </c>
      <c r="E32" s="33" t="s">
        <v>21</v>
      </c>
      <c r="F32" s="81"/>
      <c r="G32" s="81"/>
      <c r="H32" s="34">
        <f t="shared" si="0"/>
        <v>0</v>
      </c>
      <c r="I32" s="34">
        <f t="shared" si="1"/>
        <v>0</v>
      </c>
      <c r="J32" s="34">
        <f t="shared" si="2"/>
        <v>0</v>
      </c>
      <c r="K32" s="34">
        <f t="shared" si="3"/>
        <v>0</v>
      </c>
      <c r="L32" s="79"/>
      <c r="M32" s="79"/>
    </row>
    <row r="33" spans="1:13" s="35" customFormat="1" ht="25.5">
      <c r="A33" s="41"/>
      <c r="B33" s="2" t="s">
        <v>110</v>
      </c>
      <c r="C33" s="2"/>
      <c r="D33" s="42">
        <v>1.5</v>
      </c>
      <c r="E33" s="33" t="s">
        <v>35</v>
      </c>
      <c r="F33" s="81"/>
      <c r="G33" s="81"/>
      <c r="H33" s="34">
        <f>G33+F33</f>
        <v>0</v>
      </c>
      <c r="I33" s="34">
        <f>F33*D33</f>
        <v>0</v>
      </c>
      <c r="J33" s="34">
        <f>G33*D33</f>
        <v>0</v>
      </c>
      <c r="K33" s="34">
        <f>I33+J33</f>
        <v>0</v>
      </c>
      <c r="L33" s="79"/>
      <c r="M33" s="79"/>
    </row>
    <row r="34" spans="1:13" s="35" customFormat="1" ht="12.75">
      <c r="A34" s="41"/>
      <c r="B34" s="48"/>
      <c r="C34" s="48"/>
      <c r="D34" s="42"/>
      <c r="E34" s="33"/>
      <c r="F34" s="44"/>
      <c r="G34" s="44"/>
      <c r="H34" s="44"/>
      <c r="I34" s="44"/>
      <c r="J34" s="44"/>
      <c r="K34" s="44"/>
      <c r="L34" s="79"/>
      <c r="M34" s="79"/>
    </row>
    <row r="35" spans="1:13" s="35" customFormat="1" ht="12.75">
      <c r="A35" s="36"/>
      <c r="B35" s="37" t="s">
        <v>25</v>
      </c>
      <c r="C35" s="37"/>
      <c r="D35" s="45"/>
      <c r="E35" s="46"/>
      <c r="F35" s="47"/>
      <c r="G35" s="47"/>
      <c r="H35" s="47"/>
      <c r="I35" s="47"/>
      <c r="J35" s="47"/>
      <c r="K35" s="47"/>
      <c r="L35" s="79"/>
      <c r="M35" s="79"/>
    </row>
    <row r="36" spans="1:13" s="35" customFormat="1" ht="39">
      <c r="A36" s="41" t="s">
        <v>93</v>
      </c>
      <c r="B36" s="76" t="s">
        <v>111</v>
      </c>
      <c r="C36" s="75"/>
      <c r="D36" s="42">
        <v>2</v>
      </c>
      <c r="E36" s="33" t="s">
        <v>21</v>
      </c>
      <c r="F36" s="81"/>
      <c r="G36" s="81"/>
      <c r="H36" s="34">
        <f>G36+F36</f>
        <v>0</v>
      </c>
      <c r="I36" s="34">
        <f>F36*D36</f>
        <v>0</v>
      </c>
      <c r="J36" s="34">
        <f>G36*D36</f>
        <v>0</v>
      </c>
      <c r="K36" s="34">
        <f>I36+J36</f>
        <v>0</v>
      </c>
      <c r="L36" s="79"/>
      <c r="M36" s="79"/>
    </row>
    <row r="37" spans="1:13" s="35" customFormat="1" ht="12.75">
      <c r="A37" s="41"/>
      <c r="B37" s="48"/>
      <c r="C37" s="48"/>
      <c r="D37" s="42"/>
      <c r="E37" s="33"/>
      <c r="F37" s="44"/>
      <c r="G37" s="44"/>
      <c r="H37" s="44"/>
      <c r="I37" s="44"/>
      <c r="J37" s="44"/>
      <c r="K37" s="44"/>
      <c r="L37" s="79"/>
      <c r="M37" s="79"/>
    </row>
    <row r="38" spans="1:13" s="35" customFormat="1" ht="12.75">
      <c r="A38" s="36"/>
      <c r="B38" s="37" t="s">
        <v>26</v>
      </c>
      <c r="C38" s="37"/>
      <c r="D38" s="45"/>
      <c r="E38" s="38"/>
      <c r="F38" s="47"/>
      <c r="G38" s="47"/>
      <c r="H38" s="47"/>
      <c r="I38" s="47"/>
      <c r="J38" s="47"/>
      <c r="K38" s="47"/>
      <c r="L38" s="79"/>
      <c r="M38" s="79"/>
    </row>
    <row r="39" spans="1:13" s="35" customFormat="1" ht="12.75">
      <c r="A39" s="41"/>
      <c r="B39" s="2"/>
      <c r="C39" s="2"/>
      <c r="D39" s="42"/>
      <c r="E39" s="33"/>
      <c r="F39" s="44"/>
      <c r="G39" s="44"/>
      <c r="H39" s="44"/>
      <c r="I39" s="44"/>
      <c r="J39" s="44"/>
      <c r="K39" s="44"/>
      <c r="L39" s="79"/>
      <c r="M39" s="79"/>
    </row>
    <row r="40" spans="1:13" s="35" customFormat="1" ht="12">
      <c r="A40" s="50"/>
      <c r="B40" s="51" t="s">
        <v>8</v>
      </c>
      <c r="C40" s="75" t="s">
        <v>7</v>
      </c>
      <c r="D40" s="42">
        <v>2</v>
      </c>
      <c r="E40" s="33" t="s">
        <v>21</v>
      </c>
      <c r="F40" s="81"/>
      <c r="G40" s="81"/>
      <c r="H40" s="34">
        <f>G40+F40</f>
        <v>0</v>
      </c>
      <c r="I40" s="34">
        <f>F40*D40</f>
        <v>0</v>
      </c>
      <c r="J40" s="34">
        <f>G40*D40</f>
        <v>0</v>
      </c>
      <c r="K40" s="34">
        <f>I40+J40</f>
        <v>0</v>
      </c>
      <c r="L40" s="79"/>
      <c r="M40" s="79"/>
    </row>
    <row r="41" spans="1:13" s="35" customFormat="1" ht="12">
      <c r="A41" s="50"/>
      <c r="B41" s="51" t="s">
        <v>60</v>
      </c>
      <c r="C41" s="75" t="s">
        <v>9</v>
      </c>
      <c r="D41" s="42">
        <v>4</v>
      </c>
      <c r="E41" s="33" t="s">
        <v>21</v>
      </c>
      <c r="F41" s="81"/>
      <c r="G41" s="81"/>
      <c r="H41" s="34">
        <f>G41+F41</f>
        <v>0</v>
      </c>
      <c r="I41" s="34">
        <f>F41*D41</f>
        <v>0</v>
      </c>
      <c r="J41" s="34">
        <f>G41*D41</f>
        <v>0</v>
      </c>
      <c r="K41" s="34">
        <f>I41+J41</f>
        <v>0</v>
      </c>
      <c r="L41" s="79"/>
      <c r="M41" s="79"/>
    </row>
    <row r="42" spans="1:13" s="35" customFormat="1" ht="12.75">
      <c r="A42" s="41"/>
      <c r="B42" s="2"/>
      <c r="C42" s="2"/>
      <c r="D42" s="42"/>
      <c r="E42" s="33"/>
      <c r="F42" s="44"/>
      <c r="G42" s="44"/>
      <c r="H42" s="44"/>
      <c r="I42" s="44"/>
      <c r="J42" s="44"/>
      <c r="K42" s="44"/>
      <c r="L42" s="79"/>
      <c r="M42" s="79"/>
    </row>
    <row r="43" spans="1:13" s="35" customFormat="1" ht="12.75">
      <c r="A43" s="36"/>
      <c r="B43" s="37" t="s">
        <v>27</v>
      </c>
      <c r="C43" s="37"/>
      <c r="D43" s="45"/>
      <c r="E43" s="38"/>
      <c r="F43" s="47"/>
      <c r="G43" s="47"/>
      <c r="H43" s="47"/>
      <c r="I43" s="47"/>
      <c r="J43" s="47"/>
      <c r="K43" s="47"/>
      <c r="L43" s="79"/>
      <c r="M43" s="79"/>
    </row>
    <row r="44" spans="1:13" s="35" customFormat="1" ht="12.75">
      <c r="A44" s="41"/>
      <c r="B44" s="2"/>
      <c r="C44" s="2"/>
      <c r="D44" s="42"/>
      <c r="E44" s="33"/>
      <c r="F44" s="44"/>
      <c r="G44" s="44"/>
      <c r="H44" s="44"/>
      <c r="I44" s="44"/>
      <c r="J44" s="44"/>
      <c r="K44" s="44"/>
      <c r="L44" s="79"/>
      <c r="M44" s="79"/>
    </row>
    <row r="45" spans="1:13" s="35" customFormat="1" ht="37.5">
      <c r="A45" s="50" t="s">
        <v>94</v>
      </c>
      <c r="B45" s="32" t="s">
        <v>103</v>
      </c>
      <c r="C45" s="75"/>
      <c r="D45" s="42">
        <v>4</v>
      </c>
      <c r="E45" s="33" t="s">
        <v>21</v>
      </c>
      <c r="F45" s="81"/>
      <c r="G45" s="81"/>
      <c r="H45" s="34">
        <f>G45+F45</f>
        <v>0</v>
      </c>
      <c r="I45" s="34">
        <f>F45*D45</f>
        <v>0</v>
      </c>
      <c r="J45" s="34">
        <f>G45*D45</f>
        <v>0</v>
      </c>
      <c r="K45" s="34">
        <f>I45+J45</f>
        <v>0</v>
      </c>
      <c r="L45" s="79"/>
      <c r="M45" s="79"/>
    </row>
    <row r="46" spans="1:13" s="35" customFormat="1" ht="39">
      <c r="A46" s="50" t="s">
        <v>95</v>
      </c>
      <c r="B46" s="76" t="s">
        <v>104</v>
      </c>
      <c r="C46" s="75"/>
      <c r="D46" s="42">
        <v>2</v>
      </c>
      <c r="E46" s="33" t="s">
        <v>21</v>
      </c>
      <c r="F46" s="81"/>
      <c r="G46" s="81"/>
      <c r="H46" s="34">
        <f>G46+F46</f>
        <v>0</v>
      </c>
      <c r="I46" s="34">
        <f>F46*D46</f>
        <v>0</v>
      </c>
      <c r="J46" s="34">
        <f>G46*D46</f>
        <v>0</v>
      </c>
      <c r="K46" s="34">
        <f>I46+J46</f>
        <v>0</v>
      </c>
      <c r="L46" s="79"/>
      <c r="M46" s="79"/>
    </row>
    <row r="47" spans="1:13" s="35" customFormat="1" ht="12.75">
      <c r="A47" s="41"/>
      <c r="B47" s="2"/>
      <c r="C47" s="2"/>
      <c r="D47" s="42"/>
      <c r="E47" s="33"/>
      <c r="F47" s="44"/>
      <c r="G47" s="44"/>
      <c r="H47" s="44"/>
      <c r="I47" s="44"/>
      <c r="J47" s="44"/>
      <c r="K47" s="44"/>
      <c r="L47" s="79"/>
      <c r="M47" s="79"/>
    </row>
    <row r="48" spans="1:13" s="35" customFormat="1" ht="12.75">
      <c r="A48" s="50"/>
      <c r="B48" s="73" t="s">
        <v>1</v>
      </c>
      <c r="C48" s="74" t="s">
        <v>0</v>
      </c>
      <c r="D48" s="42">
        <v>20</v>
      </c>
      <c r="E48" s="33" t="s">
        <v>21</v>
      </c>
      <c r="F48" s="81"/>
      <c r="G48" s="81"/>
      <c r="H48" s="34">
        <f>G48+F48</f>
        <v>0</v>
      </c>
      <c r="I48" s="34">
        <f>F48*D48</f>
        <v>0</v>
      </c>
      <c r="J48" s="34">
        <f>G48*D48</f>
        <v>0</v>
      </c>
      <c r="K48" s="34">
        <f>I48+J48</f>
        <v>0</v>
      </c>
      <c r="L48" s="79"/>
      <c r="M48" s="79"/>
    </row>
    <row r="49" spans="1:13" s="35" customFormat="1" ht="12.75">
      <c r="A49" s="50"/>
      <c r="B49" s="73" t="s">
        <v>2</v>
      </c>
      <c r="C49" s="74" t="s">
        <v>0</v>
      </c>
      <c r="D49" s="42">
        <v>4</v>
      </c>
      <c r="E49" s="33" t="s">
        <v>21</v>
      </c>
      <c r="F49" s="81"/>
      <c r="G49" s="81"/>
      <c r="H49" s="34">
        <f>G49+F49</f>
        <v>0</v>
      </c>
      <c r="I49" s="34">
        <f>F49*D49</f>
        <v>0</v>
      </c>
      <c r="J49" s="34">
        <f>G49*D49</f>
        <v>0</v>
      </c>
      <c r="K49" s="34">
        <f>I49+J49</f>
        <v>0</v>
      </c>
      <c r="L49" s="79"/>
      <c r="M49" s="79"/>
    </row>
    <row r="50" spans="1:13" s="35" customFormat="1" ht="12.75">
      <c r="A50" s="50"/>
      <c r="B50" s="73" t="s">
        <v>3</v>
      </c>
      <c r="C50" s="74" t="s">
        <v>0</v>
      </c>
      <c r="D50" s="42">
        <v>8</v>
      </c>
      <c r="E50" s="33" t="s">
        <v>21</v>
      </c>
      <c r="F50" s="81"/>
      <c r="G50" s="81"/>
      <c r="H50" s="34">
        <f>G50+F50</f>
        <v>0</v>
      </c>
      <c r="I50" s="34">
        <f>F50*D50</f>
        <v>0</v>
      </c>
      <c r="J50" s="34">
        <f>G50*D50</f>
        <v>0</v>
      </c>
      <c r="K50" s="34">
        <f>I50+J50</f>
        <v>0</v>
      </c>
      <c r="L50" s="79"/>
      <c r="M50" s="79"/>
    </row>
    <row r="51" spans="1:13" s="35" customFormat="1" ht="12.75">
      <c r="A51" s="50"/>
      <c r="B51" s="73" t="s">
        <v>4</v>
      </c>
      <c r="C51" s="74" t="s">
        <v>0</v>
      </c>
      <c r="D51" s="42">
        <v>8</v>
      </c>
      <c r="E51" s="33" t="s">
        <v>21</v>
      </c>
      <c r="F51" s="81"/>
      <c r="G51" s="81"/>
      <c r="H51" s="34">
        <f>G51+F51</f>
        <v>0</v>
      </c>
      <c r="I51" s="34">
        <f>F51*D51</f>
        <v>0</v>
      </c>
      <c r="J51" s="34">
        <f>G51*D51</f>
        <v>0</v>
      </c>
      <c r="K51" s="34">
        <f>I51+J51</f>
        <v>0</v>
      </c>
      <c r="L51" s="79"/>
      <c r="M51" s="79"/>
    </row>
    <row r="52" spans="1:13" s="35" customFormat="1" ht="12.75">
      <c r="A52" s="50"/>
      <c r="B52" s="73" t="s">
        <v>6</v>
      </c>
      <c r="C52" s="74" t="s">
        <v>5</v>
      </c>
      <c r="D52" s="42">
        <v>2</v>
      </c>
      <c r="E52" s="33" t="s">
        <v>21</v>
      </c>
      <c r="F52" s="81"/>
      <c r="G52" s="81"/>
      <c r="H52" s="34">
        <f>G52+F52</f>
        <v>0</v>
      </c>
      <c r="I52" s="34">
        <f>F52*D52</f>
        <v>0</v>
      </c>
      <c r="J52" s="34">
        <f>G52*D52</f>
        <v>0</v>
      </c>
      <c r="K52" s="34">
        <f>I52+J52</f>
        <v>0</v>
      </c>
      <c r="L52" s="79"/>
      <c r="M52" s="79"/>
    </row>
    <row r="53" spans="1:13" s="35" customFormat="1" ht="12.75">
      <c r="A53" s="41"/>
      <c r="B53" s="2"/>
      <c r="C53" s="2"/>
      <c r="D53" s="42"/>
      <c r="E53" s="33"/>
      <c r="F53" s="44"/>
      <c r="G53" s="44"/>
      <c r="H53" s="44"/>
      <c r="I53" s="44"/>
      <c r="J53" s="44"/>
      <c r="K53" s="44"/>
      <c r="L53" s="79"/>
      <c r="M53" s="79"/>
    </row>
    <row r="54" spans="1:13" s="35" customFormat="1" ht="12">
      <c r="A54" s="50"/>
      <c r="B54" s="51" t="s">
        <v>68</v>
      </c>
      <c r="C54" s="51"/>
      <c r="D54" s="42">
        <v>4</v>
      </c>
      <c r="E54" s="33" t="s">
        <v>24</v>
      </c>
      <c r="F54" s="81"/>
      <c r="G54" s="81"/>
      <c r="H54" s="34">
        <f>G54+F54</f>
        <v>0</v>
      </c>
      <c r="I54" s="34">
        <f>F54*D54</f>
        <v>0</v>
      </c>
      <c r="J54" s="34">
        <f>G54*D54</f>
        <v>0</v>
      </c>
      <c r="K54" s="34">
        <f>I54+J54</f>
        <v>0</v>
      </c>
      <c r="L54" s="79"/>
      <c r="M54" s="79"/>
    </row>
    <row r="55" spans="1:13" s="35" customFormat="1" ht="12">
      <c r="A55" s="50"/>
      <c r="B55" s="51"/>
      <c r="C55" s="51"/>
      <c r="D55" s="42"/>
      <c r="E55" s="33"/>
      <c r="F55" s="44"/>
      <c r="G55" s="44"/>
      <c r="H55" s="44"/>
      <c r="I55" s="44"/>
      <c r="J55" s="44"/>
      <c r="K55" s="44"/>
      <c r="L55" s="79"/>
      <c r="M55" s="79"/>
    </row>
    <row r="56" spans="1:13" s="35" customFormat="1" ht="12">
      <c r="A56" s="50"/>
      <c r="B56" s="43" t="s">
        <v>80</v>
      </c>
      <c r="C56" s="43"/>
      <c r="D56" s="42">
        <v>2</v>
      </c>
      <c r="E56" s="33" t="s">
        <v>21</v>
      </c>
      <c r="F56" s="81"/>
      <c r="G56" s="81"/>
      <c r="H56" s="34">
        <f>G56+F56</f>
        <v>0</v>
      </c>
      <c r="I56" s="34">
        <f>F56*D56</f>
        <v>0</v>
      </c>
      <c r="J56" s="34">
        <f>G56*D56</f>
        <v>0</v>
      </c>
      <c r="K56" s="34">
        <f>I56+J56</f>
        <v>0</v>
      </c>
      <c r="L56" s="79"/>
      <c r="M56" s="79"/>
    </row>
    <row r="57" spans="1:13" s="35" customFormat="1" ht="12">
      <c r="A57" s="50"/>
      <c r="B57" s="51"/>
      <c r="C57" s="51"/>
      <c r="D57" s="42"/>
      <c r="E57" s="33"/>
      <c r="F57" s="44"/>
      <c r="G57" s="44"/>
      <c r="H57" s="44"/>
      <c r="I57" s="44"/>
      <c r="J57" s="44"/>
      <c r="K57" s="44"/>
      <c r="L57" s="79"/>
      <c r="M57" s="79"/>
    </row>
    <row r="58" spans="1:13" s="35" customFormat="1" ht="39">
      <c r="A58" s="52"/>
      <c r="B58" s="37" t="s">
        <v>79</v>
      </c>
      <c r="C58" s="37"/>
      <c r="D58" s="45"/>
      <c r="E58" s="38"/>
      <c r="F58" s="47"/>
      <c r="G58" s="47"/>
      <c r="H58" s="47"/>
      <c r="I58" s="47"/>
      <c r="J58" s="47"/>
      <c r="K58" s="47"/>
      <c r="L58" s="79"/>
      <c r="M58" s="79"/>
    </row>
    <row r="59" spans="1:13" s="35" customFormat="1" ht="12.75">
      <c r="A59" s="50"/>
      <c r="B59" s="32"/>
      <c r="C59" s="32"/>
      <c r="D59" s="42"/>
      <c r="E59" s="33"/>
      <c r="F59" s="44"/>
      <c r="G59" s="44"/>
      <c r="H59" s="44"/>
      <c r="I59" s="44"/>
      <c r="J59" s="44"/>
      <c r="K59" s="44"/>
      <c r="L59" s="79"/>
      <c r="M59" s="79"/>
    </row>
    <row r="60" spans="1:13" s="35" customFormat="1" ht="12">
      <c r="A60" s="50"/>
      <c r="B60" s="1" t="s">
        <v>70</v>
      </c>
      <c r="C60" s="1" t="s">
        <v>69</v>
      </c>
      <c r="D60" s="42">
        <v>4</v>
      </c>
      <c r="E60" s="33" t="s">
        <v>29</v>
      </c>
      <c r="F60" s="81"/>
      <c r="G60" s="81"/>
      <c r="H60" s="34">
        <f>G60+F60</f>
        <v>0</v>
      </c>
      <c r="I60" s="34">
        <f>F60*D60</f>
        <v>0</v>
      </c>
      <c r="J60" s="34">
        <f>G60*D60</f>
        <v>0</v>
      </c>
      <c r="K60" s="34">
        <f>I60+J60</f>
        <v>0</v>
      </c>
      <c r="L60" s="79"/>
      <c r="M60" s="79"/>
    </row>
    <row r="61" spans="1:13" s="35" customFormat="1" ht="12">
      <c r="A61" s="50"/>
      <c r="B61" s="1" t="s">
        <v>72</v>
      </c>
      <c r="C61" s="1" t="s">
        <v>71</v>
      </c>
      <c r="D61" s="42">
        <v>2</v>
      </c>
      <c r="E61" s="33" t="s">
        <v>29</v>
      </c>
      <c r="F61" s="81"/>
      <c r="G61" s="81"/>
      <c r="H61" s="34">
        <f>G61+F61</f>
        <v>0</v>
      </c>
      <c r="I61" s="34">
        <f>F61*D61</f>
        <v>0</v>
      </c>
      <c r="J61" s="34">
        <f>G61*D61</f>
        <v>0</v>
      </c>
      <c r="K61" s="34">
        <f>I61+J61</f>
        <v>0</v>
      </c>
      <c r="L61" s="79"/>
      <c r="M61" s="79"/>
    </row>
    <row r="62" spans="1:13" s="35" customFormat="1" ht="12">
      <c r="A62" s="50"/>
      <c r="B62" s="1" t="s">
        <v>74</v>
      </c>
      <c r="C62" s="1" t="s">
        <v>73</v>
      </c>
      <c r="D62" s="42">
        <v>30</v>
      </c>
      <c r="E62" s="33" t="s">
        <v>29</v>
      </c>
      <c r="F62" s="81"/>
      <c r="G62" s="81"/>
      <c r="H62" s="34">
        <f>G62+F62</f>
        <v>0</v>
      </c>
      <c r="I62" s="34">
        <f>F62*D62</f>
        <v>0</v>
      </c>
      <c r="J62" s="34">
        <f>G62*D62</f>
        <v>0</v>
      </c>
      <c r="K62" s="34">
        <f>I62+J62</f>
        <v>0</v>
      </c>
      <c r="L62" s="79"/>
      <c r="M62" s="79"/>
    </row>
    <row r="63" spans="1:13" s="35" customFormat="1" ht="12">
      <c r="A63" s="55"/>
      <c r="B63" s="1" t="s">
        <v>76</v>
      </c>
      <c r="C63" s="1" t="s">
        <v>75</v>
      </c>
      <c r="D63" s="42">
        <v>50</v>
      </c>
      <c r="E63" s="33" t="s">
        <v>29</v>
      </c>
      <c r="F63" s="81"/>
      <c r="G63" s="81"/>
      <c r="H63" s="34">
        <f>G63+F63</f>
        <v>0</v>
      </c>
      <c r="I63" s="34">
        <f>F63*D63</f>
        <v>0</v>
      </c>
      <c r="J63" s="34">
        <f>G63*D63</f>
        <v>0</v>
      </c>
      <c r="K63" s="34">
        <f>I63+J63</f>
        <v>0</v>
      </c>
      <c r="L63" s="79"/>
      <c r="M63" s="79"/>
    </row>
    <row r="64" spans="1:13" s="35" customFormat="1" ht="12">
      <c r="A64" s="55"/>
      <c r="B64" s="1" t="s">
        <v>78</v>
      </c>
      <c r="C64" s="1" t="s">
        <v>77</v>
      </c>
      <c r="D64" s="42">
        <v>36</v>
      </c>
      <c r="E64" s="33" t="s">
        <v>29</v>
      </c>
      <c r="F64" s="81"/>
      <c r="G64" s="81"/>
      <c r="H64" s="34">
        <f>G64+F64</f>
        <v>0</v>
      </c>
      <c r="I64" s="34">
        <f>F64*D64</f>
        <v>0</v>
      </c>
      <c r="J64" s="34">
        <f>G64*D64</f>
        <v>0</v>
      </c>
      <c r="K64" s="34">
        <f>I64+J64</f>
        <v>0</v>
      </c>
      <c r="L64" s="79"/>
      <c r="M64" s="79"/>
    </row>
    <row r="65" spans="1:13" s="35" customFormat="1" ht="12">
      <c r="A65" s="55"/>
      <c r="B65" s="1"/>
      <c r="C65" s="1"/>
      <c r="D65" s="42"/>
      <c r="E65" s="33"/>
      <c r="F65" s="34"/>
      <c r="G65" s="34"/>
      <c r="H65" s="34"/>
      <c r="I65" s="34"/>
      <c r="J65" s="34"/>
      <c r="K65" s="34"/>
      <c r="L65" s="79"/>
      <c r="M65" s="79"/>
    </row>
    <row r="66" spans="1:13" s="35" customFormat="1" ht="12">
      <c r="A66" s="50"/>
      <c r="B66" s="43" t="s">
        <v>96</v>
      </c>
      <c r="C66" s="43"/>
      <c r="D66" s="42">
        <v>1</v>
      </c>
      <c r="E66" s="33" t="s">
        <v>24</v>
      </c>
      <c r="F66" s="81"/>
      <c r="G66" s="81"/>
      <c r="H66" s="34">
        <f>G66+F66</f>
        <v>0</v>
      </c>
      <c r="I66" s="34">
        <f>F66*D66</f>
        <v>0</v>
      </c>
      <c r="J66" s="34">
        <f>G66*D66</f>
        <v>0</v>
      </c>
      <c r="K66" s="34">
        <f>I66+J66</f>
        <v>0</v>
      </c>
      <c r="L66" s="79"/>
      <c r="M66" s="79"/>
    </row>
    <row r="67" spans="1:13" s="35" customFormat="1" ht="12">
      <c r="A67" s="50"/>
      <c r="B67" s="43" t="s">
        <v>97</v>
      </c>
      <c r="C67" s="43"/>
      <c r="D67" s="42">
        <v>1</v>
      </c>
      <c r="E67" s="33" t="s">
        <v>24</v>
      </c>
      <c r="F67" s="81"/>
      <c r="G67" s="81"/>
      <c r="H67" s="34">
        <f>G67+F67</f>
        <v>0</v>
      </c>
      <c r="I67" s="34">
        <f>F67*D67</f>
        <v>0</v>
      </c>
      <c r="J67" s="34">
        <f>G67*D67</f>
        <v>0</v>
      </c>
      <c r="K67" s="34">
        <f>I67+J67</f>
        <v>0</v>
      </c>
      <c r="L67" s="79"/>
      <c r="M67" s="79"/>
    </row>
    <row r="68" spans="1:13" s="35" customFormat="1" ht="12">
      <c r="A68" s="50"/>
      <c r="B68" s="51"/>
      <c r="C68" s="51"/>
      <c r="D68" s="42"/>
      <c r="E68" s="33"/>
      <c r="F68" s="44"/>
      <c r="G68" s="44"/>
      <c r="H68" s="44"/>
      <c r="I68" s="44"/>
      <c r="J68" s="44"/>
      <c r="K68" s="44"/>
      <c r="L68" s="79"/>
      <c r="M68" s="79"/>
    </row>
    <row r="69" spans="1:13" s="35" customFormat="1" ht="12.75">
      <c r="A69" s="56"/>
      <c r="B69" s="57" t="s">
        <v>31</v>
      </c>
      <c r="C69" s="57"/>
      <c r="D69" s="45"/>
      <c r="E69" s="38"/>
      <c r="F69" s="47"/>
      <c r="G69" s="47"/>
      <c r="H69" s="47"/>
      <c r="I69" s="47"/>
      <c r="J69" s="47"/>
      <c r="K69" s="47"/>
      <c r="L69" s="79"/>
      <c r="M69" s="79"/>
    </row>
    <row r="70" spans="1:13" s="35" customFormat="1" ht="12.75">
      <c r="A70" s="54"/>
      <c r="B70" s="32" t="s">
        <v>32</v>
      </c>
      <c r="C70" s="32"/>
      <c r="D70" s="42"/>
      <c r="E70" s="33"/>
      <c r="F70" s="44"/>
      <c r="G70" s="44"/>
      <c r="H70" s="44"/>
      <c r="I70" s="44"/>
      <c r="J70" s="44"/>
      <c r="K70" s="44"/>
      <c r="L70" s="79"/>
      <c r="M70" s="79"/>
    </row>
    <row r="71" spans="1:13" s="35" customFormat="1" ht="12">
      <c r="A71" s="53"/>
      <c r="B71" s="58" t="s">
        <v>82</v>
      </c>
      <c r="C71" s="58"/>
      <c r="D71" s="42">
        <f>D60</f>
        <v>4</v>
      </c>
      <c r="E71" s="33" t="s">
        <v>30</v>
      </c>
      <c r="F71" s="81"/>
      <c r="G71" s="81"/>
      <c r="H71" s="34">
        <f>G71+F71</f>
        <v>0</v>
      </c>
      <c r="I71" s="34">
        <f>F71*D71</f>
        <v>0</v>
      </c>
      <c r="J71" s="34">
        <f>G71*D71</f>
        <v>0</v>
      </c>
      <c r="K71" s="34">
        <f>I71+J71</f>
        <v>0</v>
      </c>
      <c r="L71" s="79"/>
      <c r="M71" s="79"/>
    </row>
    <row r="72" spans="1:13" s="35" customFormat="1" ht="12">
      <c r="A72" s="53"/>
      <c r="B72" s="58" t="s">
        <v>81</v>
      </c>
      <c r="C72" s="58"/>
      <c r="D72" s="42">
        <f>D61</f>
        <v>2</v>
      </c>
      <c r="E72" s="33" t="s">
        <v>30</v>
      </c>
      <c r="F72" s="81"/>
      <c r="G72" s="81"/>
      <c r="H72" s="34">
        <f>G72+F72</f>
        <v>0</v>
      </c>
      <c r="I72" s="34">
        <f>F72*D72</f>
        <v>0</v>
      </c>
      <c r="J72" s="34">
        <f>G72*D72</f>
        <v>0</v>
      </c>
      <c r="K72" s="34">
        <f>I72+J72</f>
        <v>0</v>
      </c>
      <c r="L72" s="79"/>
      <c r="M72" s="79"/>
    </row>
    <row r="73" spans="1:13" s="35" customFormat="1" ht="12">
      <c r="A73" s="53"/>
      <c r="B73" s="58" t="s">
        <v>83</v>
      </c>
      <c r="C73" s="58"/>
      <c r="D73" s="42">
        <f>D62</f>
        <v>30</v>
      </c>
      <c r="E73" s="33" t="s">
        <v>30</v>
      </c>
      <c r="F73" s="81"/>
      <c r="G73" s="81"/>
      <c r="H73" s="34">
        <f>G73+F73</f>
        <v>0</v>
      </c>
      <c r="I73" s="34">
        <f>F73*D73</f>
        <v>0</v>
      </c>
      <c r="J73" s="34">
        <f>G73*D73</f>
        <v>0</v>
      </c>
      <c r="K73" s="34">
        <f>I73+J73</f>
        <v>0</v>
      </c>
      <c r="L73" s="79"/>
      <c r="M73" s="79"/>
    </row>
    <row r="74" spans="1:13" s="35" customFormat="1" ht="12">
      <c r="A74" s="53"/>
      <c r="B74" s="58" t="s">
        <v>84</v>
      </c>
      <c r="C74" s="58"/>
      <c r="D74" s="42">
        <f>D63</f>
        <v>50</v>
      </c>
      <c r="E74" s="33" t="s">
        <v>30</v>
      </c>
      <c r="F74" s="81"/>
      <c r="G74" s="81"/>
      <c r="H74" s="34">
        <f>G74+F74</f>
        <v>0</v>
      </c>
      <c r="I74" s="34">
        <f>F74*D74</f>
        <v>0</v>
      </c>
      <c r="J74" s="34">
        <f>G74*D74</f>
        <v>0</v>
      </c>
      <c r="K74" s="34">
        <f>I74+J74</f>
        <v>0</v>
      </c>
      <c r="L74" s="79"/>
      <c r="M74" s="79"/>
    </row>
    <row r="75" spans="1:13" s="35" customFormat="1" ht="12">
      <c r="A75" s="53"/>
      <c r="B75" s="58" t="s">
        <v>85</v>
      </c>
      <c r="C75" s="58"/>
      <c r="D75" s="42">
        <v>38</v>
      </c>
      <c r="E75" s="33" t="s">
        <v>30</v>
      </c>
      <c r="F75" s="81"/>
      <c r="G75" s="81"/>
      <c r="H75" s="34">
        <f>G75+F75</f>
        <v>0</v>
      </c>
      <c r="I75" s="34">
        <f>F75*D75</f>
        <v>0</v>
      </c>
      <c r="J75" s="34">
        <f>G75*D75</f>
        <v>0</v>
      </c>
      <c r="K75" s="34">
        <f>I75+J75</f>
        <v>0</v>
      </c>
      <c r="L75" s="79"/>
      <c r="M75" s="79"/>
    </row>
    <row r="76" spans="1:13" s="35" customFormat="1" ht="12">
      <c r="A76" s="53"/>
      <c r="B76" s="58"/>
      <c r="C76" s="58"/>
      <c r="D76" s="42"/>
      <c r="E76" s="33"/>
      <c r="F76" s="44"/>
      <c r="G76" s="44"/>
      <c r="H76" s="44"/>
      <c r="I76" s="44"/>
      <c r="J76" s="44"/>
      <c r="K76" s="44"/>
      <c r="L76" s="79"/>
      <c r="M76" s="79"/>
    </row>
    <row r="77" spans="1:13" s="35" customFormat="1" ht="12.75">
      <c r="A77" s="53"/>
      <c r="B77" s="32" t="s">
        <v>33</v>
      </c>
      <c r="C77" s="32"/>
      <c r="D77" s="42"/>
      <c r="E77" s="33"/>
      <c r="F77" s="44"/>
      <c r="G77" s="44"/>
      <c r="H77" s="44"/>
      <c r="I77" s="44"/>
      <c r="J77" s="44"/>
      <c r="K77" s="44"/>
      <c r="L77" s="79"/>
      <c r="M77" s="79"/>
    </row>
    <row r="78" spans="1:13" s="35" customFormat="1" ht="12">
      <c r="A78" s="53"/>
      <c r="B78" s="58" t="s">
        <v>86</v>
      </c>
      <c r="C78" s="58"/>
      <c r="D78" s="42">
        <f>D71/2</f>
        <v>2</v>
      </c>
      <c r="E78" s="33" t="s">
        <v>21</v>
      </c>
      <c r="F78" s="81"/>
      <c r="G78" s="81"/>
      <c r="H78" s="34">
        <f>G78+F78</f>
        <v>0</v>
      </c>
      <c r="I78" s="34">
        <f>F78*D78</f>
        <v>0</v>
      </c>
      <c r="J78" s="34">
        <f>G78*D78</f>
        <v>0</v>
      </c>
      <c r="K78" s="34">
        <f>I78+J78</f>
        <v>0</v>
      </c>
      <c r="L78" s="79"/>
      <c r="M78" s="79"/>
    </row>
    <row r="79" spans="1:13" s="35" customFormat="1" ht="12">
      <c r="A79" s="53"/>
      <c r="B79" s="58" t="s">
        <v>87</v>
      </c>
      <c r="C79" s="58"/>
      <c r="D79" s="42">
        <v>4</v>
      </c>
      <c r="E79" s="33" t="s">
        <v>21</v>
      </c>
      <c r="F79" s="81"/>
      <c r="G79" s="81"/>
      <c r="H79" s="34">
        <f>G79+F79</f>
        <v>0</v>
      </c>
      <c r="I79" s="34">
        <f>F79*D79</f>
        <v>0</v>
      </c>
      <c r="J79" s="34">
        <f>G79*D79</f>
        <v>0</v>
      </c>
      <c r="K79" s="34">
        <f>I79+J79</f>
        <v>0</v>
      </c>
      <c r="L79" s="79"/>
      <c r="M79" s="79"/>
    </row>
    <row r="80" spans="1:13" s="35" customFormat="1" ht="12">
      <c r="A80" s="53"/>
      <c r="B80" s="58" t="s">
        <v>88</v>
      </c>
      <c r="C80" s="58"/>
      <c r="D80" s="42">
        <v>16</v>
      </c>
      <c r="E80" s="33" t="s">
        <v>21</v>
      </c>
      <c r="F80" s="81"/>
      <c r="G80" s="81"/>
      <c r="H80" s="34">
        <f>G80+F80</f>
        <v>0</v>
      </c>
      <c r="I80" s="34">
        <f>F80*D80</f>
        <v>0</v>
      </c>
      <c r="J80" s="34">
        <f>G80*D80</f>
        <v>0</v>
      </c>
      <c r="K80" s="34">
        <f>I80+J80</f>
        <v>0</v>
      </c>
      <c r="L80" s="79"/>
      <c r="M80" s="79"/>
    </row>
    <row r="81" spans="1:13" s="35" customFormat="1" ht="12">
      <c r="A81" s="53"/>
      <c r="B81" s="58" t="s">
        <v>89</v>
      </c>
      <c r="C81" s="58"/>
      <c r="D81" s="42">
        <v>26</v>
      </c>
      <c r="E81" s="33" t="s">
        <v>21</v>
      </c>
      <c r="F81" s="81"/>
      <c r="G81" s="81"/>
      <c r="H81" s="34">
        <f>G81+F81</f>
        <v>0</v>
      </c>
      <c r="I81" s="34">
        <f>F81*D81</f>
        <v>0</v>
      </c>
      <c r="J81" s="34">
        <f>G81*D81</f>
        <v>0</v>
      </c>
      <c r="K81" s="34">
        <f>I81+J81</f>
        <v>0</v>
      </c>
      <c r="L81" s="79"/>
      <c r="M81" s="79"/>
    </row>
    <row r="82" spans="1:13" s="35" customFormat="1" ht="12">
      <c r="A82" s="53"/>
      <c r="B82" s="58" t="s">
        <v>90</v>
      </c>
      <c r="C82" s="58"/>
      <c r="D82" s="42">
        <v>34</v>
      </c>
      <c r="E82" s="33" t="s">
        <v>21</v>
      </c>
      <c r="F82" s="81"/>
      <c r="G82" s="81"/>
      <c r="H82" s="34">
        <f>G82+F82</f>
        <v>0</v>
      </c>
      <c r="I82" s="34">
        <f>F82*D82</f>
        <v>0</v>
      </c>
      <c r="J82" s="34">
        <f>G82*D82</f>
        <v>0</v>
      </c>
      <c r="K82" s="34">
        <f>I82+J82</f>
        <v>0</v>
      </c>
      <c r="L82" s="79"/>
      <c r="M82" s="79"/>
    </row>
    <row r="83" spans="1:13" s="35" customFormat="1" ht="12">
      <c r="A83" s="53"/>
      <c r="B83" s="59"/>
      <c r="C83" s="59"/>
      <c r="D83" s="42"/>
      <c r="E83" s="33"/>
      <c r="F83" s="44"/>
      <c r="G83" s="44"/>
      <c r="H83" s="44"/>
      <c r="I83" s="44"/>
      <c r="J83" s="44"/>
      <c r="K83" s="44"/>
      <c r="L83" s="79"/>
      <c r="M83" s="79"/>
    </row>
    <row r="84" spans="1:13" s="35" customFormat="1" ht="12.75">
      <c r="A84" s="53"/>
      <c r="B84" s="32" t="s">
        <v>34</v>
      </c>
      <c r="C84" s="32"/>
      <c r="D84" s="42"/>
      <c r="E84" s="33"/>
      <c r="F84" s="44"/>
      <c r="G84" s="44"/>
      <c r="H84" s="44"/>
      <c r="I84" s="44"/>
      <c r="J84" s="44"/>
      <c r="K84" s="44"/>
      <c r="L84" s="79"/>
      <c r="M84" s="79"/>
    </row>
    <row r="85" spans="1:13" s="35" customFormat="1" ht="12">
      <c r="A85" s="53"/>
      <c r="B85" s="58" t="s">
        <v>36</v>
      </c>
      <c r="C85" s="58"/>
      <c r="D85" s="42">
        <v>56</v>
      </c>
      <c r="E85" s="33" t="s">
        <v>21</v>
      </c>
      <c r="F85" s="81"/>
      <c r="G85" s="81"/>
      <c r="H85" s="34">
        <f>G85+F85</f>
        <v>0</v>
      </c>
      <c r="I85" s="34">
        <f>F85*D85</f>
        <v>0</v>
      </c>
      <c r="J85" s="34">
        <f>G85*D85</f>
        <v>0</v>
      </c>
      <c r="K85" s="34">
        <f>I85+J85</f>
        <v>0</v>
      </c>
      <c r="L85" s="79"/>
      <c r="M85" s="79"/>
    </row>
    <row r="86" spans="1:13" s="35" customFormat="1" ht="12">
      <c r="A86" s="54"/>
      <c r="B86" s="58"/>
      <c r="C86" s="58"/>
      <c r="D86" s="42"/>
      <c r="E86" s="33"/>
      <c r="F86" s="44"/>
      <c r="G86" s="44"/>
      <c r="H86" s="44"/>
      <c r="I86" s="44"/>
      <c r="J86" s="44"/>
      <c r="K86" s="44"/>
      <c r="L86" s="79"/>
      <c r="M86" s="79"/>
    </row>
    <row r="87" spans="1:13" s="35" customFormat="1" ht="12.75">
      <c r="A87" s="56"/>
      <c r="B87" s="57" t="s">
        <v>37</v>
      </c>
      <c r="C87" s="57"/>
      <c r="D87" s="45"/>
      <c r="E87" s="38"/>
      <c r="F87" s="47"/>
      <c r="G87" s="47"/>
      <c r="H87" s="47"/>
      <c r="I87" s="47"/>
      <c r="J87" s="47"/>
      <c r="K87" s="47"/>
      <c r="L87" s="79"/>
      <c r="M87" s="79"/>
    </row>
    <row r="88" spans="1:13" s="35" customFormat="1" ht="12">
      <c r="A88" s="53"/>
      <c r="B88" s="58" t="s">
        <v>100</v>
      </c>
      <c r="C88" s="58"/>
      <c r="D88" s="42">
        <v>126</v>
      </c>
      <c r="E88" s="33" t="s">
        <v>28</v>
      </c>
      <c r="F88" s="81"/>
      <c r="G88" s="81"/>
      <c r="H88" s="34">
        <f>G88+F88</f>
        <v>0</v>
      </c>
      <c r="I88" s="34">
        <f>F88*D88</f>
        <v>0</v>
      </c>
      <c r="J88" s="34">
        <f>G88*D88</f>
        <v>0</v>
      </c>
      <c r="K88" s="34">
        <f>I88+J88</f>
        <v>0</v>
      </c>
      <c r="L88" s="79"/>
      <c r="M88" s="79"/>
    </row>
    <row r="89" spans="1:13" s="35" customFormat="1" ht="12">
      <c r="A89" s="53"/>
      <c r="B89" s="58" t="s">
        <v>99</v>
      </c>
      <c r="C89" s="58"/>
      <c r="D89" s="42">
        <v>122</v>
      </c>
      <c r="E89" s="33" t="s">
        <v>21</v>
      </c>
      <c r="F89" s="81"/>
      <c r="G89" s="81"/>
      <c r="H89" s="34">
        <f>G89+F89</f>
        <v>0</v>
      </c>
      <c r="I89" s="34">
        <f>F89*D89</f>
        <v>0</v>
      </c>
      <c r="J89" s="34">
        <f>G89*D89</f>
        <v>0</v>
      </c>
      <c r="K89" s="34">
        <f>I89+J89</f>
        <v>0</v>
      </c>
      <c r="L89" s="79"/>
      <c r="M89" s="79"/>
    </row>
    <row r="90" spans="1:13" s="35" customFormat="1" ht="12">
      <c r="A90" s="54"/>
      <c r="B90" s="60" t="s">
        <v>102</v>
      </c>
      <c r="C90" s="60"/>
      <c r="D90" s="42">
        <v>18</v>
      </c>
      <c r="E90" s="3" t="s">
        <v>35</v>
      </c>
      <c r="F90" s="81"/>
      <c r="G90" s="81"/>
      <c r="H90" s="34">
        <f>G90+F90</f>
        <v>0</v>
      </c>
      <c r="I90" s="34">
        <f>F90*D90</f>
        <v>0</v>
      </c>
      <c r="J90" s="34">
        <f>G90*D90</f>
        <v>0</v>
      </c>
      <c r="K90" s="34">
        <f>I90+J90</f>
        <v>0</v>
      </c>
      <c r="L90" s="79"/>
      <c r="M90" s="79"/>
    </row>
    <row r="91" spans="1:13" s="35" customFormat="1" ht="12">
      <c r="A91" s="54"/>
      <c r="B91" s="60" t="s">
        <v>38</v>
      </c>
      <c r="C91" s="60"/>
      <c r="D91" s="42">
        <v>56</v>
      </c>
      <c r="E91" s="3" t="s">
        <v>28</v>
      </c>
      <c r="F91" s="81"/>
      <c r="G91" s="81"/>
      <c r="H91" s="34">
        <f aca="true" t="shared" si="4" ref="H91:H102">G91+F91</f>
        <v>0</v>
      </c>
      <c r="I91" s="34">
        <f aca="true" t="shared" si="5" ref="I91:I102">F91*D91</f>
        <v>0</v>
      </c>
      <c r="J91" s="34">
        <f aca="true" t="shared" si="6" ref="J91:J102">G91*D91</f>
        <v>0</v>
      </c>
      <c r="K91" s="34">
        <f aca="true" t="shared" si="7" ref="K91:K102">I91+J91</f>
        <v>0</v>
      </c>
      <c r="L91" s="79"/>
      <c r="M91" s="79"/>
    </row>
    <row r="92" spans="1:13" s="35" customFormat="1" ht="12">
      <c r="A92" s="54"/>
      <c r="B92" s="60" t="s">
        <v>98</v>
      </c>
      <c r="C92" s="60"/>
      <c r="D92" s="42">
        <v>1</v>
      </c>
      <c r="E92" s="3" t="s">
        <v>24</v>
      </c>
      <c r="F92" s="81"/>
      <c r="G92" s="81"/>
      <c r="H92" s="34">
        <f t="shared" si="4"/>
        <v>0</v>
      </c>
      <c r="I92" s="34">
        <f t="shared" si="5"/>
        <v>0</v>
      </c>
      <c r="J92" s="34">
        <f t="shared" si="6"/>
        <v>0</v>
      </c>
      <c r="K92" s="34">
        <f t="shared" si="7"/>
        <v>0</v>
      </c>
      <c r="L92" s="79"/>
      <c r="M92" s="79"/>
    </row>
    <row r="93" spans="1:13" s="35" customFormat="1" ht="12">
      <c r="A93" s="54"/>
      <c r="B93" s="60" t="s">
        <v>39</v>
      </c>
      <c r="C93" s="60"/>
      <c r="D93" s="42">
        <v>1</v>
      </c>
      <c r="E93" s="3" t="s">
        <v>24</v>
      </c>
      <c r="F93" s="81"/>
      <c r="G93" s="81"/>
      <c r="H93" s="34">
        <f t="shared" si="4"/>
        <v>0</v>
      </c>
      <c r="I93" s="34">
        <f t="shared" si="5"/>
        <v>0</v>
      </c>
      <c r="J93" s="34">
        <f t="shared" si="6"/>
        <v>0</v>
      </c>
      <c r="K93" s="34">
        <f t="shared" si="7"/>
        <v>0</v>
      </c>
      <c r="L93" s="79"/>
      <c r="M93" s="79"/>
    </row>
    <row r="94" spans="1:13" s="35" customFormat="1" ht="12">
      <c r="A94" s="54"/>
      <c r="B94" s="61" t="s">
        <v>40</v>
      </c>
      <c r="C94" s="61"/>
      <c r="D94" s="42">
        <v>7</v>
      </c>
      <c r="E94" s="62" t="s">
        <v>24</v>
      </c>
      <c r="F94" s="81"/>
      <c r="G94" s="81"/>
      <c r="H94" s="34">
        <f t="shared" si="4"/>
        <v>0</v>
      </c>
      <c r="I94" s="34">
        <f t="shared" si="5"/>
        <v>0</v>
      </c>
      <c r="J94" s="34">
        <f t="shared" si="6"/>
        <v>0</v>
      </c>
      <c r="K94" s="34">
        <f t="shared" si="7"/>
        <v>0</v>
      </c>
      <c r="L94" s="79"/>
      <c r="M94" s="79"/>
    </row>
    <row r="95" spans="1:13" s="35" customFormat="1" ht="12">
      <c r="A95" s="54"/>
      <c r="B95" s="61" t="s">
        <v>41</v>
      </c>
      <c r="C95" s="61"/>
      <c r="D95" s="42">
        <v>9</v>
      </c>
      <c r="E95" s="62" t="s">
        <v>24</v>
      </c>
      <c r="F95" s="81"/>
      <c r="G95" s="81"/>
      <c r="H95" s="34">
        <f t="shared" si="4"/>
        <v>0</v>
      </c>
      <c r="I95" s="34">
        <f t="shared" si="5"/>
        <v>0</v>
      </c>
      <c r="J95" s="34">
        <f t="shared" si="6"/>
        <v>0</v>
      </c>
      <c r="K95" s="34">
        <f t="shared" si="7"/>
        <v>0</v>
      </c>
      <c r="L95" s="79"/>
      <c r="M95" s="79"/>
    </row>
    <row r="96" spans="1:13" s="35" customFormat="1" ht="12">
      <c r="A96" s="54"/>
      <c r="B96" s="60" t="s">
        <v>42</v>
      </c>
      <c r="C96" s="60"/>
      <c r="D96" s="42">
        <v>1</v>
      </c>
      <c r="E96" s="3" t="s">
        <v>24</v>
      </c>
      <c r="F96" s="81"/>
      <c r="G96" s="81"/>
      <c r="H96" s="34">
        <f t="shared" si="4"/>
        <v>0</v>
      </c>
      <c r="I96" s="34">
        <f t="shared" si="5"/>
        <v>0</v>
      </c>
      <c r="J96" s="34">
        <f t="shared" si="6"/>
        <v>0</v>
      </c>
      <c r="K96" s="34">
        <f t="shared" si="7"/>
        <v>0</v>
      </c>
      <c r="L96" s="79"/>
      <c r="M96" s="79"/>
    </row>
    <row r="97" spans="1:13" s="35" customFormat="1" ht="12">
      <c r="A97" s="54"/>
      <c r="B97" s="61" t="s">
        <v>101</v>
      </c>
      <c r="C97" s="61"/>
      <c r="D97" s="42">
        <v>1</v>
      </c>
      <c r="E97" s="62" t="s">
        <v>24</v>
      </c>
      <c r="F97" s="81"/>
      <c r="G97" s="81"/>
      <c r="H97" s="34">
        <f t="shared" si="4"/>
        <v>0</v>
      </c>
      <c r="I97" s="34">
        <f t="shared" si="5"/>
        <v>0</v>
      </c>
      <c r="J97" s="34">
        <f t="shared" si="6"/>
        <v>0</v>
      </c>
      <c r="K97" s="34">
        <f t="shared" si="7"/>
        <v>0</v>
      </c>
      <c r="L97" s="79"/>
      <c r="M97" s="79"/>
    </row>
    <row r="98" spans="1:13" s="35" customFormat="1" ht="12">
      <c r="A98" s="54"/>
      <c r="B98" s="61" t="s">
        <v>43</v>
      </c>
      <c r="C98" s="61"/>
      <c r="D98" s="42">
        <v>1</v>
      </c>
      <c r="E98" s="62" t="s">
        <v>24</v>
      </c>
      <c r="F98" s="81"/>
      <c r="G98" s="81"/>
      <c r="H98" s="34">
        <f t="shared" si="4"/>
        <v>0</v>
      </c>
      <c r="I98" s="34">
        <f t="shared" si="5"/>
        <v>0</v>
      </c>
      <c r="J98" s="34">
        <f t="shared" si="6"/>
        <v>0</v>
      </c>
      <c r="K98" s="34">
        <f t="shared" si="7"/>
        <v>0</v>
      </c>
      <c r="L98" s="79"/>
      <c r="M98" s="79"/>
    </row>
    <row r="99" spans="1:13" s="35" customFormat="1" ht="12">
      <c r="A99" s="54"/>
      <c r="B99" s="60" t="s">
        <v>44</v>
      </c>
      <c r="C99" s="60"/>
      <c r="D99" s="42">
        <v>1</v>
      </c>
      <c r="E99" s="3" t="s">
        <v>24</v>
      </c>
      <c r="F99" s="81"/>
      <c r="G99" s="81"/>
      <c r="H99" s="34">
        <f t="shared" si="4"/>
        <v>0</v>
      </c>
      <c r="I99" s="34">
        <f t="shared" si="5"/>
        <v>0</v>
      </c>
      <c r="J99" s="34">
        <f t="shared" si="6"/>
        <v>0</v>
      </c>
      <c r="K99" s="34">
        <f t="shared" si="7"/>
        <v>0</v>
      </c>
      <c r="L99" s="79"/>
      <c r="M99" s="79"/>
    </row>
    <row r="100" spans="1:13" s="35" customFormat="1" ht="12">
      <c r="A100" s="54"/>
      <c r="B100" s="61" t="s">
        <v>45</v>
      </c>
      <c r="C100" s="61"/>
      <c r="D100" s="42">
        <v>1</v>
      </c>
      <c r="E100" s="62" t="s">
        <v>24</v>
      </c>
      <c r="F100" s="81"/>
      <c r="G100" s="81"/>
      <c r="H100" s="34">
        <f t="shared" si="4"/>
        <v>0</v>
      </c>
      <c r="I100" s="34">
        <f t="shared" si="5"/>
        <v>0</v>
      </c>
      <c r="J100" s="34">
        <f t="shared" si="6"/>
        <v>0</v>
      </c>
      <c r="K100" s="34">
        <f t="shared" si="7"/>
        <v>0</v>
      </c>
      <c r="L100" s="79"/>
      <c r="M100" s="79"/>
    </row>
    <row r="101" spans="1:13" s="35" customFormat="1" ht="12">
      <c r="A101" s="54"/>
      <c r="B101" s="60" t="s">
        <v>46</v>
      </c>
      <c r="C101" s="60"/>
      <c r="D101" s="42">
        <v>1</v>
      </c>
      <c r="E101" s="3" t="s">
        <v>24</v>
      </c>
      <c r="F101" s="81"/>
      <c r="G101" s="81"/>
      <c r="H101" s="34">
        <f t="shared" si="4"/>
        <v>0</v>
      </c>
      <c r="I101" s="34">
        <f t="shared" si="5"/>
        <v>0</v>
      </c>
      <c r="J101" s="34">
        <f t="shared" si="6"/>
        <v>0</v>
      </c>
      <c r="K101" s="34">
        <f t="shared" si="7"/>
        <v>0</v>
      </c>
      <c r="L101" s="79"/>
      <c r="M101" s="79"/>
    </row>
    <row r="102" spans="1:13" s="35" customFormat="1" ht="24.75">
      <c r="A102" s="54"/>
      <c r="B102" s="60" t="s">
        <v>47</v>
      </c>
      <c r="C102" s="60"/>
      <c r="D102" s="42">
        <v>1</v>
      </c>
      <c r="E102" s="3" t="s">
        <v>24</v>
      </c>
      <c r="F102" s="81"/>
      <c r="G102" s="81"/>
      <c r="H102" s="34">
        <f t="shared" si="4"/>
        <v>0</v>
      </c>
      <c r="I102" s="34">
        <f t="shared" si="5"/>
        <v>0</v>
      </c>
      <c r="J102" s="34">
        <f t="shared" si="6"/>
        <v>0</v>
      </c>
      <c r="K102" s="34">
        <f t="shared" si="7"/>
        <v>0</v>
      </c>
      <c r="L102" s="79"/>
      <c r="M102" s="79"/>
    </row>
    <row r="103" spans="1:13" s="35" customFormat="1" ht="6" customHeight="1">
      <c r="A103" s="54"/>
      <c r="B103" s="60"/>
      <c r="C103" s="60"/>
      <c r="D103" s="42"/>
      <c r="E103" s="3"/>
      <c r="F103" s="44"/>
      <c r="G103" s="44"/>
      <c r="H103" s="44"/>
      <c r="I103" s="44"/>
      <c r="J103" s="44"/>
      <c r="K103" s="44"/>
      <c r="L103" s="79"/>
      <c r="M103" s="79"/>
    </row>
    <row r="104" spans="1:13" s="35" customFormat="1" ht="12.75">
      <c r="A104" s="54"/>
      <c r="B104" s="63" t="s">
        <v>48</v>
      </c>
      <c r="C104" s="63"/>
      <c r="D104" s="42"/>
      <c r="E104" s="3"/>
      <c r="F104" s="44"/>
      <c r="G104" s="44"/>
      <c r="H104" s="44"/>
      <c r="I104" s="44"/>
      <c r="J104" s="44"/>
      <c r="K104" s="44"/>
      <c r="L104" s="79"/>
      <c r="M104" s="79"/>
    </row>
    <row r="105" spans="1:13" s="35" customFormat="1" ht="12">
      <c r="A105" s="54"/>
      <c r="B105" s="60" t="s">
        <v>215</v>
      </c>
      <c r="C105" s="60"/>
      <c r="D105" s="42">
        <v>1</v>
      </c>
      <c r="E105" s="3" t="s">
        <v>24</v>
      </c>
      <c r="F105" s="232"/>
      <c r="G105" s="233"/>
      <c r="H105" s="34">
        <f>G105+F105</f>
        <v>0</v>
      </c>
      <c r="I105" s="34">
        <f>F105*D105</f>
        <v>0</v>
      </c>
      <c r="J105" s="34">
        <f>G105*D105</f>
        <v>0</v>
      </c>
      <c r="K105" s="34">
        <f>I105+J105</f>
        <v>0</v>
      </c>
      <c r="L105" s="79"/>
      <c r="M105" s="79"/>
    </row>
    <row r="106" spans="1:13" s="35" customFormat="1" ht="12">
      <c r="A106" s="54"/>
      <c r="B106" s="60" t="s">
        <v>216</v>
      </c>
      <c r="C106" s="60"/>
      <c r="D106" s="42">
        <v>1</v>
      </c>
      <c r="E106" s="3" t="s">
        <v>24</v>
      </c>
      <c r="F106" s="232"/>
      <c r="G106" s="233"/>
      <c r="H106" s="34">
        <f>G106+F106</f>
        <v>0</v>
      </c>
      <c r="I106" s="34">
        <f>F106*D106</f>
        <v>0</v>
      </c>
      <c r="J106" s="34">
        <f>G106*D106</f>
        <v>0</v>
      </c>
      <c r="K106" s="34">
        <f>I106+J106</f>
        <v>0</v>
      </c>
      <c r="L106" s="79"/>
      <c r="M106" s="79"/>
    </row>
    <row r="107" spans="1:13" s="35" customFormat="1" ht="12">
      <c r="A107" s="54"/>
      <c r="B107" s="60" t="s">
        <v>217</v>
      </c>
      <c r="C107" s="60"/>
      <c r="D107" s="42">
        <v>1</v>
      </c>
      <c r="E107" s="3" t="s">
        <v>24</v>
      </c>
      <c r="F107" s="232"/>
      <c r="G107" s="233"/>
      <c r="H107" s="34">
        <f>G107+F107</f>
        <v>0</v>
      </c>
      <c r="I107" s="34">
        <f>F107*D107</f>
        <v>0</v>
      </c>
      <c r="J107" s="34">
        <f>G107*D107</f>
        <v>0</v>
      </c>
      <c r="K107" s="34">
        <f>I107+J107</f>
        <v>0</v>
      </c>
      <c r="L107" s="79"/>
      <c r="M107" s="79"/>
    </row>
    <row r="108" spans="1:13" s="35" customFormat="1" ht="12">
      <c r="A108" s="54"/>
      <c r="B108" s="60" t="s">
        <v>218</v>
      </c>
      <c r="C108" s="60"/>
      <c r="D108" s="42">
        <v>1</v>
      </c>
      <c r="E108" s="3" t="s">
        <v>24</v>
      </c>
      <c r="F108" s="232"/>
      <c r="G108" s="233"/>
      <c r="H108" s="34">
        <f>G108+F108</f>
        <v>0</v>
      </c>
      <c r="I108" s="34">
        <f>F108*D108</f>
        <v>0</v>
      </c>
      <c r="J108" s="34">
        <f>G108*D108</f>
        <v>0</v>
      </c>
      <c r="K108" s="34">
        <f>I108+J108</f>
        <v>0</v>
      </c>
      <c r="L108" s="79"/>
      <c r="M108" s="79"/>
    </row>
    <row r="109" spans="1:13" s="35" customFormat="1" ht="6" customHeight="1">
      <c r="A109" s="54"/>
      <c r="B109" s="60"/>
      <c r="C109" s="60"/>
      <c r="D109" s="42"/>
      <c r="E109" s="3"/>
      <c r="F109" s="44"/>
      <c r="G109" s="44"/>
      <c r="H109" s="44"/>
      <c r="I109" s="44"/>
      <c r="J109" s="44"/>
      <c r="K109" s="44"/>
      <c r="L109" s="79"/>
      <c r="M109" s="79"/>
    </row>
    <row r="110" spans="1:13" s="35" customFormat="1" ht="12.75">
      <c r="A110" s="54"/>
      <c r="B110" s="63" t="s">
        <v>49</v>
      </c>
      <c r="C110" s="63"/>
      <c r="D110" s="42"/>
      <c r="E110" s="3"/>
      <c r="F110" s="44"/>
      <c r="G110" s="44"/>
      <c r="H110" s="44"/>
      <c r="I110" s="44"/>
      <c r="J110" s="44"/>
      <c r="K110" s="44"/>
      <c r="L110" s="79"/>
      <c r="M110" s="79"/>
    </row>
    <row r="111" spans="1:13" s="35" customFormat="1" ht="12">
      <c r="A111" s="54"/>
      <c r="B111" s="61" t="s">
        <v>219</v>
      </c>
      <c r="C111" s="61"/>
      <c r="D111" s="42">
        <v>1</v>
      </c>
      <c r="E111" s="62" t="s">
        <v>24</v>
      </c>
      <c r="F111" s="232"/>
      <c r="G111" s="233"/>
      <c r="H111" s="34">
        <f>G111+F111</f>
        <v>0</v>
      </c>
      <c r="I111" s="34">
        <f>F111*D111</f>
        <v>0</v>
      </c>
      <c r="J111" s="34">
        <f>G111*D111</f>
        <v>0</v>
      </c>
      <c r="K111" s="34">
        <f>I111+J111</f>
        <v>0</v>
      </c>
      <c r="L111" s="79"/>
      <c r="M111" s="79"/>
    </row>
    <row r="112" spans="1:13" s="35" customFormat="1" ht="12">
      <c r="A112" s="54"/>
      <c r="B112" s="60" t="s">
        <v>220</v>
      </c>
      <c r="C112" s="60"/>
      <c r="D112" s="42">
        <v>1</v>
      </c>
      <c r="E112" s="3" t="s">
        <v>24</v>
      </c>
      <c r="F112" s="232"/>
      <c r="G112" s="233"/>
      <c r="H112" s="34">
        <f>G112+F112</f>
        <v>0</v>
      </c>
      <c r="I112" s="34">
        <f>F112*D112</f>
        <v>0</v>
      </c>
      <c r="J112" s="34">
        <f>G112*D112</f>
        <v>0</v>
      </c>
      <c r="K112" s="34">
        <f>I112+J112</f>
        <v>0</v>
      </c>
      <c r="L112" s="79"/>
      <c r="M112" s="79"/>
    </row>
    <row r="113" spans="1:13" s="35" customFormat="1" ht="12">
      <c r="A113" s="54"/>
      <c r="B113" s="60" t="s">
        <v>221</v>
      </c>
      <c r="C113" s="60"/>
      <c r="D113" s="42">
        <v>1</v>
      </c>
      <c r="E113" s="3" t="s">
        <v>24</v>
      </c>
      <c r="F113" s="232"/>
      <c r="G113" s="233"/>
      <c r="H113" s="34">
        <f>G113+F113</f>
        <v>0</v>
      </c>
      <c r="I113" s="34">
        <f>F113*D113</f>
        <v>0</v>
      </c>
      <c r="J113" s="34">
        <f>G113*D113</f>
        <v>0</v>
      </c>
      <c r="K113" s="34">
        <f>I113+J113</f>
        <v>0</v>
      </c>
      <c r="L113" s="79"/>
      <c r="M113" s="79"/>
    </row>
    <row r="114" spans="1:13" s="35" customFormat="1" ht="12">
      <c r="A114" s="54"/>
      <c r="B114" s="60" t="s">
        <v>222</v>
      </c>
      <c r="C114" s="60"/>
      <c r="D114" s="42">
        <v>1</v>
      </c>
      <c r="E114" s="3" t="s">
        <v>24</v>
      </c>
      <c r="F114" s="232"/>
      <c r="G114" s="233"/>
      <c r="H114" s="34">
        <f>G114+F114</f>
        <v>0</v>
      </c>
      <c r="I114" s="34">
        <f>F114*D114</f>
        <v>0</v>
      </c>
      <c r="J114" s="34">
        <f>G114*D114</f>
        <v>0</v>
      </c>
      <c r="K114" s="34">
        <f>I114+J114</f>
        <v>0</v>
      </c>
      <c r="L114" s="79"/>
      <c r="M114" s="79"/>
    </row>
    <row r="115" spans="1:13" s="35" customFormat="1" ht="5.25" customHeight="1">
      <c r="A115" s="54"/>
      <c r="B115" s="60"/>
      <c r="C115" s="60"/>
      <c r="D115" s="42"/>
      <c r="E115" s="3"/>
      <c r="F115" s="44"/>
      <c r="G115" s="44"/>
      <c r="H115" s="44"/>
      <c r="I115" s="44"/>
      <c r="J115" s="44"/>
      <c r="K115" s="44"/>
      <c r="L115" s="79"/>
      <c r="M115" s="79"/>
    </row>
    <row r="116" spans="1:13" s="35" customFormat="1" ht="12.75">
      <c r="A116" s="54"/>
      <c r="B116" s="63" t="s">
        <v>50</v>
      </c>
      <c r="C116" s="63"/>
      <c r="D116" s="42"/>
      <c r="E116" s="3"/>
      <c r="F116" s="44"/>
      <c r="G116" s="44"/>
      <c r="H116" s="44"/>
      <c r="I116" s="44"/>
      <c r="J116" s="44"/>
      <c r="K116" s="44"/>
      <c r="L116" s="79"/>
      <c r="M116" s="79"/>
    </row>
    <row r="117" spans="1:13" s="35" customFormat="1" ht="24.75">
      <c r="A117" s="54"/>
      <c r="B117" s="60" t="s">
        <v>51</v>
      </c>
      <c r="C117" s="60"/>
      <c r="D117" s="42">
        <v>1</v>
      </c>
      <c r="E117" s="3" t="s">
        <v>24</v>
      </c>
      <c r="F117" s="232"/>
      <c r="G117" s="233"/>
      <c r="H117" s="34">
        <f>G117+F117</f>
        <v>0</v>
      </c>
      <c r="I117" s="34">
        <f>F117*D117</f>
        <v>0</v>
      </c>
      <c r="J117" s="34">
        <f>G117*D117</f>
        <v>0</v>
      </c>
      <c r="K117" s="34">
        <f>I117+J117</f>
        <v>0</v>
      </c>
      <c r="L117" s="79"/>
      <c r="M117" s="79"/>
    </row>
    <row r="118" spans="1:13" s="35" customFormat="1" ht="12">
      <c r="A118" s="54"/>
      <c r="B118" s="60" t="s">
        <v>52</v>
      </c>
      <c r="C118" s="60"/>
      <c r="D118" s="42">
        <v>1</v>
      </c>
      <c r="E118" s="3" t="s">
        <v>24</v>
      </c>
      <c r="F118" s="232"/>
      <c r="G118" s="233"/>
      <c r="H118" s="34">
        <f>G118+F118</f>
        <v>0</v>
      </c>
      <c r="I118" s="34">
        <f>F118*D118</f>
        <v>0</v>
      </c>
      <c r="J118" s="34">
        <f>G118*D118</f>
        <v>0</v>
      </c>
      <c r="K118" s="34">
        <f>I118+J118</f>
        <v>0</v>
      </c>
      <c r="L118" s="79"/>
      <c r="M118" s="79"/>
    </row>
    <row r="119" spans="1:13" s="35" customFormat="1" ht="12">
      <c r="A119" s="54"/>
      <c r="B119" s="60" t="s">
        <v>53</v>
      </c>
      <c r="C119" s="60"/>
      <c r="D119" s="42">
        <v>1</v>
      </c>
      <c r="E119" s="3" t="s">
        <v>24</v>
      </c>
      <c r="F119" s="232"/>
      <c r="G119" s="233"/>
      <c r="H119" s="34">
        <f>G119+F119</f>
        <v>0</v>
      </c>
      <c r="I119" s="34">
        <f>F119*D119</f>
        <v>0</v>
      </c>
      <c r="J119" s="34">
        <f>G119*D119</f>
        <v>0</v>
      </c>
      <c r="K119" s="34">
        <f>I119+J119</f>
        <v>0</v>
      </c>
      <c r="L119" s="79"/>
      <c r="M119" s="79"/>
    </row>
    <row r="120" spans="1:13" s="35" customFormat="1" ht="12">
      <c r="A120" s="54"/>
      <c r="B120" s="60" t="s">
        <v>54</v>
      </c>
      <c r="C120" s="60"/>
      <c r="D120" s="42">
        <v>2</v>
      </c>
      <c r="E120" s="3" t="s">
        <v>24</v>
      </c>
      <c r="F120" s="232"/>
      <c r="G120" s="233"/>
      <c r="H120" s="34">
        <f>G120+F120</f>
        <v>0</v>
      </c>
      <c r="I120" s="34">
        <f>F120*D120</f>
        <v>0</v>
      </c>
      <c r="J120" s="34">
        <f>G120*D120</f>
        <v>0</v>
      </c>
      <c r="K120" s="34">
        <f>I120+J120</f>
        <v>0</v>
      </c>
      <c r="L120" s="79"/>
      <c r="M120" s="79"/>
    </row>
    <row r="121" spans="1:13" s="35" customFormat="1" ht="12.75" thickBot="1">
      <c r="A121" s="64"/>
      <c r="B121" s="65"/>
      <c r="C121" s="66"/>
      <c r="D121" s="67"/>
      <c r="E121" s="68"/>
      <c r="F121" s="69"/>
      <c r="G121" s="69"/>
      <c r="H121" s="69"/>
      <c r="I121" s="69"/>
      <c r="J121" s="69"/>
      <c r="K121" s="69"/>
      <c r="L121" s="79"/>
      <c r="M121" s="79"/>
    </row>
    <row r="122" spans="1:11" ht="15.75" thickBot="1">
      <c r="A122" s="70"/>
      <c r="B122" s="234" t="s">
        <v>55</v>
      </c>
      <c r="C122" s="234"/>
      <c r="D122" s="234"/>
      <c r="E122" s="234"/>
      <c r="F122" s="234"/>
      <c r="G122" s="234"/>
      <c r="H122" s="71"/>
      <c r="I122" s="72"/>
      <c r="J122" s="72"/>
      <c r="K122" s="72">
        <f>SUM(K9:K121)</f>
        <v>0</v>
      </c>
    </row>
    <row r="123" spans="1:11" s="35" customFormat="1" ht="12">
      <c r="A123" s="23"/>
      <c r="B123" s="51"/>
      <c r="C123" s="23"/>
      <c r="D123" s="23"/>
      <c r="E123" s="23"/>
      <c r="F123" s="8"/>
      <c r="G123" s="8"/>
      <c r="H123" s="8"/>
      <c r="I123" s="8"/>
      <c r="J123" s="8"/>
      <c r="K123" s="8"/>
    </row>
  </sheetData>
  <sheetProtection password="E6DC" sheet="1"/>
  <autoFilter ref="C8:C123"/>
  <mergeCells count="13">
    <mergeCell ref="F112:G112"/>
    <mergeCell ref="F113:G113"/>
    <mergeCell ref="F114:G114"/>
    <mergeCell ref="F117:G117"/>
    <mergeCell ref="F118:G118"/>
    <mergeCell ref="F119:G119"/>
    <mergeCell ref="F120:G120"/>
    <mergeCell ref="B122:G122"/>
    <mergeCell ref="F105:G105"/>
    <mergeCell ref="F106:G106"/>
    <mergeCell ref="F107:G107"/>
    <mergeCell ref="F108:G108"/>
    <mergeCell ref="F111:G111"/>
  </mergeCells>
  <conditionalFormatting sqref="F103:K104 F115:K116 F76:K77 F83:K84 F68:K70 F57:K59 F55:K55 F47:K47 F53:K53 F42:K44 F34:K35 F37:K39 F86:K87 F21:K21 F23:K24 F14:K15 F19:K19">
    <cfRule type="cellIs" priority="2" dxfId="0" operator="equal" stopIfTrue="1">
      <formula>0</formula>
    </cfRule>
  </conditionalFormatting>
  <conditionalFormatting sqref="F109:K110">
    <cfRule type="cellIs" priority="1" dxfId="0" operator="equal" stopIfTrue="1">
      <formula>0</formula>
    </cfRule>
  </conditionalFormatting>
  <printOptions gridLines="1" horizontalCentered="1"/>
  <pageMargins left="0.3937007874015748" right="0.4724409448818898" top="0.4330708661417323" bottom="0.3937007874015748" header="0.11811023622047245" footer="0.2362204724409449"/>
  <pageSetup fitToHeight="0" fitToWidth="1" horizontalDpi="600" verticalDpi="600" orientation="landscape" paperSize="9" scale="72" r:id="rId1"/>
  <headerFooter alignWithMargins="0">
    <oddFooter>&amp;LServerovna a UPS v areálu ČZU Praha&amp;C&amp;P / &amp;N&amp;RRozpočet</oddFooter>
  </headerFooter>
  <rowBreaks count="3" manualBreakCount="3">
    <brk id="23" max="10" man="1"/>
    <brk id="47" max="10" man="1"/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</dc:creator>
  <cp:keywords/>
  <dc:description/>
  <cp:lastModifiedBy>stachl</cp:lastModifiedBy>
  <cp:lastPrinted>2017-03-28T11:53:25Z</cp:lastPrinted>
  <dcterms:created xsi:type="dcterms:W3CDTF">2017-03-03T09:11:50Z</dcterms:created>
  <dcterms:modified xsi:type="dcterms:W3CDTF">2017-06-19T16:32:10Z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