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20370" yWindow="65416" windowWidth="29040" windowHeight="17640" activeTab="0"/>
  </bookViews>
  <sheets>
    <sheet name="Chladící a mrazící technologie" sheetId="1" r:id="rId1"/>
  </sheets>
  <definedNames>
    <definedName name="_xlnm.Print_Area" localSheetId="0">'Chladící a mrazící technologie'!$A$1:$H$291</definedName>
  </definedNames>
  <calcPr calcId="191029"/>
  <extLst/>
</workbook>
</file>

<file path=xl/sharedStrings.xml><?xml version="1.0" encoding="utf-8"?>
<sst xmlns="http://schemas.openxmlformats.org/spreadsheetml/2006/main" count="418" uniqueCount="265">
  <si>
    <t>Česká zemědělská univerzita - Fakulta agrobiologie, potravinových a přírodních zdrojů</t>
  </si>
  <si>
    <t>Výkaz výměr - technologie budova</t>
  </si>
  <si>
    <t>Označení:</t>
  </si>
  <si>
    <t>Popis:</t>
  </si>
  <si>
    <t>Jedn.</t>
  </si>
  <si>
    <t>Počet</t>
  </si>
  <si>
    <t>Jedn.Cena (bez DPH)</t>
  </si>
  <si>
    <t>Cena (bez DPH)</t>
  </si>
  <si>
    <t xml:space="preserve">Poznámka </t>
  </si>
  <si>
    <t>Technický list (odkaz)</t>
  </si>
  <si>
    <t>SDRUŽENÉ CHLADICÍ (resp.MRAZICÍ) JEDNOTKY - vnitřní provedení</t>
  </si>
  <si>
    <t>sdružená jednotka A - chladírny vč. SBS rozvaděče - napojeno na centrální řídící systém (1.pp m.č. 0.32)</t>
  </si>
  <si>
    <t>ks</t>
  </si>
  <si>
    <t>sdružená jednotka B - mrazírny vč.SBS rozvaděče - napojeno na centrální řídící systém (1.pp m.č. 0.32)</t>
  </si>
  <si>
    <t>sdružená jednotka C - přípravny vč.SBS rozvaděče - napojeno na centrální řídící systém (1.pp m.č. 0.41)</t>
  </si>
  <si>
    <t>KONDENZAČNÍ JEDNOTKY - venkovní provedení</t>
  </si>
  <si>
    <t>venkovní kondenzační jednotka - typ I (na střeše objektu SO 02 v technologické ohrádce)</t>
  </si>
  <si>
    <t>venkovní kondenzační jednotka - typ II - mrazicí (na střeše objektu SO 01 v technologické ohrádce)</t>
  </si>
  <si>
    <t>venkovní kondenzační jednotka - typ III - chladicí (na střeše objektu SO 01 v technologické ohrádce)</t>
  </si>
  <si>
    <t>CENTRÁLNÍ ŘÍDÍCÍ SYSTÉM vč.vizualizace</t>
  </si>
  <si>
    <t>Technologie bude vybavena centrálním monitorovacím a řídícím systémem. Tento systém zabezpečuje kompletní sběr dat (min 365 dní) vzdálený přístup přes vpn rozhraní a vizualizaci dat pomocí webového rozhraní. Data bude možné třídit a zpracovávat individuálně po jednotlivý boxech.  Systém zabezpečí vyhodnocení teplotních alarmů (překročení nastavených hodnot) otevření dveří, množství plynů, poruchy jednotlivých částí technologie.</t>
  </si>
  <si>
    <t>kpl</t>
  </si>
  <si>
    <t>SBC ovládací rozvaděč pro technologii  1.PP (16 místností); napojeno na centrální řídící systém</t>
  </si>
  <si>
    <t>SBC ovládací rozvaděč pro technologii  1.NP,2.NP a 3.NP (19 místností) - napojeno na centrální řídící systém</t>
  </si>
  <si>
    <t>SBC ovládací rozvaděč - box 1.NP samostatný - napojeno na centrální řídící systém</t>
  </si>
  <si>
    <t>SBC ovládací rozvaděč - boxy 4.NP - chlazení+mražení - napojeno na centrální řídící systém</t>
  </si>
  <si>
    <t>DRY COOLER - suchý chladič</t>
  </si>
  <si>
    <t>Dry cooler - suchý chladič kapaliny (na střeše hlavního objektu 5.np)</t>
  </si>
  <si>
    <t>Zatížení jednotlivých boxů se počítá do max. hmotnosti 2.000 kg ovoce/zeleniny a teplotě vkládaného ovoce/zeleniny 25 °C</t>
  </si>
  <si>
    <t>V1</t>
  </si>
  <si>
    <t>výkon 1,4kW při dT=10K, průtok vzduchu 850 m3/h, 2 ks ventilátorů, každý 70W, rozměry 803 x 674 x 374 mm, odtávání 585 W, hmotnost 8,6kg</t>
  </si>
  <si>
    <t>m.č. 2.09a,b</t>
  </si>
  <si>
    <t>V2</t>
  </si>
  <si>
    <t>výkon 1,37kW při dT=10K, průtok vzduchu 750 m3/h, 1 ks ventilátoru 105W, odtávání 650 W, hmotnost 10,0kg</t>
  </si>
  <si>
    <t>m.č. 2.09c,d</t>
  </si>
  <si>
    <t>V5</t>
  </si>
  <si>
    <t>výkon 1,8kW při dT=10K, průtok vzduchu 720 m3/h, 1 ks ventilátoru 105W, rozměry 730 x 418 x 260 mm, odtávání 650 W, hmotnost 10,5kg</t>
  </si>
  <si>
    <t>m.č. 0.37b, 3.27</t>
  </si>
  <si>
    <t>V16</t>
  </si>
  <si>
    <t>výkon 2,05kW při dT=10K, průtok vzduchu 650 m3/h, 1 ks ventilátoru 105W, rozměry 730 x 418 x 260 mm, hmotnost 11,5kg</t>
  </si>
  <si>
    <t>m.č. 1.26b</t>
  </si>
  <si>
    <t>V8</t>
  </si>
  <si>
    <t>výkon 2,95kW při dT=10K, průtok vzduchu 1200 m3/h, 2 ks ventilátoru, každý 210W, rozměry 930 x 618 x 260 mm, odtávání 900 W, hmotnost 15,5kg</t>
  </si>
  <si>
    <t>m.č. 0.42a, 1.16d,1.26b,1.26c,3.32</t>
  </si>
  <si>
    <t>V3</t>
  </si>
  <si>
    <t>výkon 5,5kW při dT=10K, průtok vzduchu 2160 m3/h, 3 ks ventilátoru, každý 315W, rozměry 1630 x 1318 x 260 mm, hmotnost 27,5kg</t>
  </si>
  <si>
    <t>m.č.1.58</t>
  </si>
  <si>
    <t>V4</t>
  </si>
  <si>
    <t>výkon 4,15kW při dT=10K, průtok vzduchu 1900 m3/h, 2 ks ventilátoru, každý 210W, rozměry 1048 x 328 x 415 mm, odtávání 2160 W, hmotnost 20kg</t>
  </si>
  <si>
    <t>m.č.0.08,0.09,0.37a,0.04</t>
  </si>
  <si>
    <t>V6</t>
  </si>
  <si>
    <t>výkon 5,7kW při dT=10K, průtok vzduchu 3000 m3/h, 2 ks ventilátoru, každý 160W, rozměry 1210 x 476 x 415 mm, odtávání 2900 W, hmotnost 23kg</t>
  </si>
  <si>
    <t>m.č. 0.06,0.39,0.40,1.15</t>
  </si>
  <si>
    <t>V7</t>
  </si>
  <si>
    <t>výkon 7,25kW při dT=10K, průtok vzduchu 2800 m3/h, 2 ks ventilátoru, každý 160W, rozměry 1210 x 476 x 415 mm, odtávání 4300 W, hmotnost 42kg</t>
  </si>
  <si>
    <t>m.č. 0.35,0.38,1.16c</t>
  </si>
  <si>
    <t>V9</t>
  </si>
  <si>
    <t>výkon 2,7kW při dT=10K, průtok vzduchu 2000 m3/h, 2 ks ventilátoru, každý 170W, rozměry 1048 x 330 x 415 mm, odtávání 2160 W, hmotnost 22kg, včetně výhřevu límců, pro CO2</t>
  </si>
  <si>
    <t>m.č. 0.36</t>
  </si>
  <si>
    <t>V15</t>
  </si>
  <si>
    <t>výkon 3,94kW při dT=10K, průtok vzduchu 1880 m3/h, 1 ks EC ventilátoru 82W, rozměry 888 x 886 x 263 mm, hmotnost 24kg</t>
  </si>
  <si>
    <t>m.č. 1.23a</t>
  </si>
  <si>
    <t>V13</t>
  </si>
  <si>
    <t>výkon 5,6kW při dT=10K, průtok vzduchu 3600 m3/h, 2 ks EC ventilátoru, každý 82W, rozměry 1443 x 886 x 263 mm, hmotnost 39kg</t>
  </si>
  <si>
    <t>m.č. 1.07,1.16b</t>
  </si>
  <si>
    <t>V14</t>
  </si>
  <si>
    <t>výkon 7,9kW při dT=10K, průtok vzduchu 3600 m3/h, 2 ks EC ventilátoru, každý 82W, rozměry 1443 x 886 x 263 mm, hmotnost 42kg</t>
  </si>
  <si>
    <t>m.č. 1.23b</t>
  </si>
  <si>
    <t>V17</t>
  </si>
  <si>
    <t>výkon 14,6kW při dT=10K, průtok vzduchu 7200 m3/h, 4 ks EC ventilátoru, každý 82W, rozměry 2553 x 886 x 263 mm, hmotnost 76kg</t>
  </si>
  <si>
    <t>m.č. 1.02f,1.04</t>
  </si>
  <si>
    <t>V11</t>
  </si>
  <si>
    <t>výkon 6,7kW při dT=10K, průtok vzduchu 3800 m3/h, 2 ks EC ventilátoru, každý 82W, rozměry 1443 x 886 x 263 mm, hmotnost 38kg</t>
  </si>
  <si>
    <t>m.č. 3.25 2x</t>
  </si>
  <si>
    <t>V12</t>
  </si>
  <si>
    <t>výkon 10,1kW při dT=10K, průtok vzduchu 5700 m3/h, 3 ks EC ventilátoru, každý 82W, rozměry 1998 x 886 x 263 mm, hmotnost 53kg</t>
  </si>
  <si>
    <t>m.č.1.19 2x, 1.20 2x</t>
  </si>
  <si>
    <t>V10</t>
  </si>
  <si>
    <t>výkon 11,3kW při dT=10K, průtok vzduchu 6238 m3/h, 1 ks  ventilátoru 540W, rozměry 1256 x 760 x 720 mm, odtávání 5320W, límec ventilátoru 310W, hmotnost 93kg</t>
  </si>
  <si>
    <t>m.č. 0.33,0.34</t>
  </si>
  <si>
    <t>HYDROMODUL (1.pp m.č. 0.41)</t>
  </si>
  <si>
    <t>hydromodul - čerpadlový modul pro čerpání  glykolu mezi drycoolerem a kondenzátory sdružených jednotek</t>
  </si>
  <si>
    <t>uzavírací a regulační armatury</t>
  </si>
  <si>
    <t>Deskový výměník (4.np m.č. 4.21 - kotelna)</t>
  </si>
  <si>
    <t>rekuperační deskový výměník pro vytápění</t>
  </si>
  <si>
    <t>Potrubí</t>
  </si>
  <si>
    <t>okruh CU potrubí vč.tvarovek - chladírny</t>
  </si>
  <si>
    <t xml:space="preserve">. </t>
  </si>
  <si>
    <t>okruh CU potrubí vč.tvarovek - mrazírny</t>
  </si>
  <si>
    <t>okruh CU potrubí vč.tvarovek - přípravny</t>
  </si>
  <si>
    <t>okruh CU potrubí vč.tvarovek - boxy 4.NP</t>
  </si>
  <si>
    <t>okruh CU potrubí vč.tvarovek - box 1.NP samostatný</t>
  </si>
  <si>
    <t>okruh nerezové glykolového potrubí vč.tvarovek</t>
  </si>
  <si>
    <t>Chladivo, glykol (podrobnosti viz TZ)</t>
  </si>
  <si>
    <t>R449a pro okruhy samostatných boxů (statek 1.np, kuchyně 2.np)</t>
  </si>
  <si>
    <t>R134a pro okruhy chladíren a přípraven</t>
  </si>
  <si>
    <t>CO2 pro okruh mrazení</t>
  </si>
  <si>
    <t>ethylenglykol 30% venkovní okruh (suchý chladič-hydromodul, deskový výměník)</t>
  </si>
  <si>
    <t>Ostatní technologie a montážní materiál</t>
  </si>
  <si>
    <t>příslušenství pro výparníky (kulový kohout 2x, filtr, solenoid, průhledítko, AKV ventil)</t>
  </si>
  <si>
    <t>sada</t>
  </si>
  <si>
    <t>odvod kondenzátu výparníků potrubí - HT DN40 vč. zápachové uzávěry</t>
  </si>
  <si>
    <t>odvod kondenzátu výparníků potrubí - HT DN40 vč. zápachové uzávěry a vyhřevu</t>
  </si>
  <si>
    <t>kotvící materiál pro potrubí</t>
  </si>
  <si>
    <t>kotvící materiál pro výparníky</t>
  </si>
  <si>
    <t>kaučuková izolace potrubí daného průměru</t>
  </si>
  <si>
    <t>konzole pro kondenzační jednotky</t>
  </si>
  <si>
    <t>pomocný montážní materiál</t>
  </si>
  <si>
    <t>Výkaz výměr - technologie ostatní</t>
  </si>
  <si>
    <t>Cena</t>
  </si>
  <si>
    <t>Centrální řídící systém vč.vizualizace</t>
  </si>
  <si>
    <t xml:space="preserve"> ovládací rozvaděč pro přístěnné vitríny</t>
  </si>
  <si>
    <t xml:space="preserve"> ovládací rozvaděč pro obslužné vitríny</t>
  </si>
  <si>
    <t>okruh CU potrubí vč.izolace - přístěnné a obslužné vitríny</t>
  </si>
  <si>
    <t>Chladivo</t>
  </si>
  <si>
    <t xml:space="preserve"> R134apro okruh chladicího nábytku</t>
  </si>
  <si>
    <t>odvod kondenzátu výparníků - potrubí HT DN40 vč. zápachové uzávěry</t>
  </si>
  <si>
    <t>příslušenství (kulový kohout 2x, filtr, solenoid, průhledítko)</t>
  </si>
  <si>
    <t>Výkaz výměr -  řízená atmosféra ULO</t>
  </si>
  <si>
    <t xml:space="preserve">Rozšíření řízení scrubberu </t>
  </si>
  <si>
    <t>Dvojklapka komory DN 40</t>
  </si>
  <si>
    <t>Izolace dvouklapky</t>
  </si>
  <si>
    <t>Pojistná klapka N 160mm</t>
  </si>
  <si>
    <t>Pojistná klapka P 160 mm včetně ventilátoru</t>
  </si>
  <si>
    <t>Vak kompenzační 1m3, polyuretan</t>
  </si>
  <si>
    <t>Tlaková  trubička pr. 6mm</t>
  </si>
  <si>
    <t>m</t>
  </si>
  <si>
    <t>Tlakový kompresor pro všechny komory</t>
  </si>
  <si>
    <t xml:space="preserve">Spojovací materiál, držáky, příruby, kolena atd. </t>
  </si>
  <si>
    <t>Potrubí  ULO průměr 40 mm + komponenty</t>
  </si>
  <si>
    <t>Isolace armoflex 50/3 mm, 15 m/komora</t>
  </si>
  <si>
    <t>Sací trubička průměr 6 mm</t>
  </si>
  <si>
    <t>Elektro materiál, 10 m/komora</t>
  </si>
  <si>
    <t>Topný kabel 10 m +Termostat + elektrický kabel + trasa</t>
  </si>
  <si>
    <t>Čas hlavního technologa, 1 hodina</t>
  </si>
  <si>
    <t>h</t>
  </si>
  <si>
    <t>Výkaz výměr -  konstrukce chladících a mrazících boxů</t>
  </si>
  <si>
    <t>PUR panely + chladírenské dveře</t>
  </si>
  <si>
    <t>PUR panel tl. 160 mm</t>
  </si>
  <si>
    <t>m2</t>
  </si>
  <si>
    <t>1.pp</t>
  </si>
  <si>
    <t>stěny (15,18+19,5+4,94)*2,4</t>
  </si>
  <si>
    <t>otvory (3*1*2,15)</t>
  </si>
  <si>
    <t>stropy (14,1+23,6)</t>
  </si>
  <si>
    <t>2.np</t>
  </si>
  <si>
    <t>stěny (8,9+1,87)*2,4</t>
  </si>
  <si>
    <t>otvory (2*0,9*2,15)</t>
  </si>
  <si>
    <t>stropy (2,76+2,7)</t>
  </si>
  <si>
    <t>PUR panel tl. 100 mm</t>
  </si>
  <si>
    <t>stropy (52,4+71,3+23,7+36,4+29)</t>
  </si>
  <si>
    <t>1.np</t>
  </si>
  <si>
    <t>stropy (22,67+9,48+11,8+6,56+30,18+14,56+9,49+13,16+10,74+14,47+25,72+11,35+32,18)</t>
  </si>
  <si>
    <t>stropy (4,26+4,18)</t>
  </si>
  <si>
    <t>3.np</t>
  </si>
  <si>
    <t>stropy (9,23+5,51)</t>
  </si>
  <si>
    <t>PUR panel tl. 80 mm</t>
  </si>
  <si>
    <t>stěny (32,03+4,85+4,9+1,1+33,99+7,7+1,59+2,16+24,89+4,78+9,49+8,18+4,85+1,26)*2,4</t>
  </si>
  <si>
    <t>otvory (3*1,2+1*1+6*1,5)*2,15</t>
  </si>
  <si>
    <t>stěny (5,25+12,64+0,64+4,21+7,69+2,89+3,41+18,9+4,24+24,24+4,65+3,56+0,96+14,72)*2,4+ (7,37+4,62+6,59+7,65+5,82+1,38)*3,4+(12,73+1,7)*3,34</t>
  </si>
  <si>
    <t>otvory (13*1,5+1,36+1,2+1,4)*2,15</t>
  </si>
  <si>
    <t>ostění / nadpraží (5,4+0,94+0,89)*0,9</t>
  </si>
  <si>
    <t>stěny (19,54)*3,9+(29,48+10,02+19,6)*3,8+(8,75+2,58)*2,4</t>
  </si>
  <si>
    <t>otvory (1,8)*2,15+(6*5+3*4)*2,2</t>
  </si>
  <si>
    <t>stěny (9,72+12,48)*2,4</t>
  </si>
  <si>
    <t>otvory (1+1,2)*2,15</t>
  </si>
  <si>
    <t>PUR panel tl. 60 mm</t>
  </si>
  <si>
    <t>stropy (33,03+30,03+31,22)</t>
  </si>
  <si>
    <t>stěny (15,81+4,57+27,96+0,64+3,1)*2,4+(1,02+7,65)*3,4+(4,08+1,87+1+1,78+10,97+11,56+0,32)*3,34</t>
  </si>
  <si>
    <t>otvory (1,2+2*1,9+4*1,5+2)*2,15</t>
  </si>
  <si>
    <t>ostění / nadpraží (6,36+4,65+6,58)*0,9</t>
  </si>
  <si>
    <t>stropy (31+15,96+17,13+22,57+86,66)</t>
  </si>
  <si>
    <t>PUR panel tl.50 mm</t>
  </si>
  <si>
    <t>obklad stropu m.č. 0.21</t>
  </si>
  <si>
    <t>obklad stropu m.č. 2.18</t>
  </si>
  <si>
    <t>4.np</t>
  </si>
  <si>
    <t>obklad stropu m.č. 4.19b</t>
  </si>
  <si>
    <t>Montáž</t>
  </si>
  <si>
    <t>Montážní, spojovací materiál, butyrub do spojů</t>
  </si>
  <si>
    <t>Plynotěsné nástřiky spár v ULO komoře</t>
  </si>
  <si>
    <t>(14*2*2,4+15,06*2+14,94*2+20,59*2)</t>
  </si>
  <si>
    <t>Hygienické krycí lišty - podlahová</t>
  </si>
  <si>
    <t>obvod místnosti (14,94+15,06+20,59+25,1+24,72+21,27+17,71+16,09+12,14+14,44+21,37+13,57+14,51)</t>
  </si>
  <si>
    <t>obvod místnosti (2,28+24,16+12,32+11,9+15,98+26,3+15,4+12,36+29,21+25,37+13,62+21,71+15,9+14,4+17,12)</t>
  </si>
  <si>
    <t>obvod místnosti (6,65+6,58+8,39+8,32)</t>
  </si>
  <si>
    <t>obvod místnosti (9,4+12,2)</t>
  </si>
  <si>
    <t>Hygienické krycí lišty - koutová svislá</t>
  </si>
  <si>
    <t>svislé kouty místnosti (66*2,4)</t>
  </si>
  <si>
    <t>svislé kouty místnosti (90*2,4)+(6*3,4)+(28)*3,34</t>
  </si>
  <si>
    <t>svislé kouty místnosti (16)*2,4+(6)*3,9+(8)*3,8</t>
  </si>
  <si>
    <t>svislé kouty místnosti (8*2,4)</t>
  </si>
  <si>
    <t>Konstrukce podlah ULO (m.č. 0.06.0.07,0.08,0.09)</t>
  </si>
  <si>
    <t>Plynotěsná izolace bez tepelné izolace, PE folie 0,2 mm, PVC folie 1,5mm svařovaná, geotextilie 200g/m2</t>
  </si>
  <si>
    <t>Průmyslová podlaha se vsypem (tl. 10 cm, B30, drátky 20kg / m3, vsyp)</t>
  </si>
  <si>
    <t>Plynotěsný nátěr Ribbstyle přechod folie podlahy - stěna</t>
  </si>
  <si>
    <t>mb</t>
  </si>
  <si>
    <t xml:space="preserve">Spojovací L profil folie - podlaha, hmoždinky D+M </t>
  </si>
  <si>
    <t xml:space="preserve">Konstrukce podlah mrazicí boxy (m.č. 2.09c, 2.09d, 0.33,0,34, 0.36) </t>
  </si>
  <si>
    <t xml:space="preserve">Polyethylenová deska tl. 15mm nebo dle zatížení </t>
  </si>
  <si>
    <t>PUR panel t. 120mm</t>
  </si>
  <si>
    <t xml:space="preserve">Topný kabel mezi distančnímí sloupky / podložkami (min. 1cm) </t>
  </si>
  <si>
    <t>Nopová folie</t>
  </si>
  <si>
    <t xml:space="preserve">Posuvné chladírenské dveře 1400/2100, barva bílá                                                                         </t>
  </si>
  <si>
    <t>1.pp CH/005-009,014</t>
  </si>
  <si>
    <t>1.np CH/105-110,112-114,119</t>
  </si>
  <si>
    <t>Posuvné chladírenské dveře 1400/2200, barva bílá včetně úpravy pro pojezdovou kapličku</t>
  </si>
  <si>
    <t>1.np CH 116,117,120</t>
  </si>
  <si>
    <t xml:space="preserve">velikost stavebního otvoru je 1700/2750 v nosné zdi </t>
  </si>
  <si>
    <t>Posuvné chladírenské dveře 1100/2100, barva bílá</t>
  </si>
  <si>
    <t>1.pp CH/001-003</t>
  </si>
  <si>
    <t>1.np CH/103,104,125</t>
  </si>
  <si>
    <t>3.np CH/301</t>
  </si>
  <si>
    <t>Posuvné chladírenské dveře 1100/2100, barva bílá, požární odolnost EW 90 DP1+C</t>
  </si>
  <si>
    <t>1.pp CHp/004</t>
  </si>
  <si>
    <t>Posuvné chladírenské dveře 900/2100,barva bílá</t>
  </si>
  <si>
    <t>3.np CH/302</t>
  </si>
  <si>
    <t>Otočné chladírenské dveře 900/2100 do -20°C, barva bílá</t>
  </si>
  <si>
    <t>1.pp  CH/011</t>
  </si>
  <si>
    <t>Otočné chladírenské dveře 900/2100 do -40°C, barva bílá</t>
  </si>
  <si>
    <t>1.pp  CH/012,013</t>
  </si>
  <si>
    <t>Otočné chladírenské dveře 900/2100, barva bílá</t>
  </si>
  <si>
    <t>1.pp CH/010</t>
  </si>
  <si>
    <t>Otočné chladírenské dveře 800/2100 do -5°C, barva bílá</t>
  </si>
  <si>
    <t>2. np CH/201,202</t>
  </si>
  <si>
    <t>Otočné chladírenské dveře 800/2100, barva bílá</t>
  </si>
  <si>
    <t>2. np CH/203,204</t>
  </si>
  <si>
    <t>Otočné chladírenské dveře 1000/2100,  interier barva bílá,  exteriér nerez, napojení na magnet EZS</t>
  </si>
  <si>
    <t>1.np CH/126</t>
  </si>
  <si>
    <t>Otočné dvoukřídlé chladírenské dveře 1400/2100, barva bílá</t>
  </si>
  <si>
    <t>1.np CH/111,115</t>
  </si>
  <si>
    <t>Otočné dvoukřídlé chladírenské dveře 1800/2100, do -25°C (VENKOVNÍ PROSTOR), interiér barva bílá, exteriér nerez, napojení magnet EZS</t>
  </si>
  <si>
    <t>1.np CH/101</t>
  </si>
  <si>
    <t>Otočné dvoukřídlé chladírenské dveře 1400/2100, do -25°C (VENKOVNÍ PROSTOR), interiér barva bílá, exteriér nerez, napojení magnet EZS</t>
  </si>
  <si>
    <t>1.np CH/122</t>
  </si>
  <si>
    <t>Otočné dvoukřídlé chladírenské dveře 1400/2200, do -25°C (VENKOVNÍ PROSTOR), interiér barva bílá, exteriér nerez, napojení magnet EZS včetně kapličky</t>
  </si>
  <si>
    <t>1.np CH/121</t>
  </si>
  <si>
    <t>Otočné dvoukřídlé chladírenské dveře 1800/2100, barva bílá</t>
  </si>
  <si>
    <t>1.np Ch/102,118,123,124</t>
  </si>
  <si>
    <t>Kaplička pro závěsnou dráhu u dveří CH/116,117,120,121</t>
  </si>
  <si>
    <t>Bezpečnostní rolovací mříž pro nakládací záliv 1.np (1.16a) cca š.1570mm, v. 2500mm, bočnice s náběhy a vodicí lištou, manuální ovládání</t>
  </si>
  <si>
    <t>Výkaz výměr -  Vedlejší rozpočtové náklady</t>
  </si>
  <si>
    <t>Montáž vč. pomocných konstrukcí: plošiny, žebříky, lešení dle potřeby</t>
  </si>
  <si>
    <t>Stavební přípomoci pro montáž vč. vrtání a utěsňování otvorů, pomocných a těsnících materiálů a požárních ucpávek</t>
  </si>
  <si>
    <t>Doprava materiálu a jeho uskladnění</t>
  </si>
  <si>
    <t>Přesun hmot po stavbě</t>
  </si>
  <si>
    <t>Provozní a funkční zkoušky vč. naprogramování a uvedení do provozu</t>
  </si>
  <si>
    <t>Zaškolení obsluhy vč. technické dokumentace systému: manuály, protokoly, atd.</t>
  </si>
  <si>
    <t>Výrobní dokumentace, včetně zaměřovacích prací a zapracování koordinačních požadavků</t>
  </si>
  <si>
    <t xml:space="preserve">Dokumentace skutečného provedení </t>
  </si>
  <si>
    <t>Cena celkem (bez DPH)</t>
  </si>
  <si>
    <t xml:space="preserve">typ kompresorů: pístový, čtyřválcový
počet kompresorů: 4
regulace výkonu: CR II
chladivo: R134a
teplota kondenzace: 45°C
teplota vypařování: -10°C
podchlazení: 2K
přehřátí: 10K
chladicí výkon: 8-80kW (+-5% odchylka přípustná)
kondenzační výkon: 106,4kW (+-5% odchylka přípustná)
kondenzační medium: 30% etylenglykol
příkon - pomocný údaj: cca 40kW
napětí: 400V-3-50Hz (dovolený rozsah 380 až 400V)
rozměry - pomocný údaj: cca 2500x1200x1600mm (úpravy možné v závislosti na prostoru ve strojovně) 
váha - pomocný údaj: odhad 1100kg </t>
  </si>
  <si>
    <t>chladicí výkon: 2,7kW (při vypařovací teplotě -10°C; venkovní teplota +32°C) (+-5% odchylka přípustná)
max. příkon - pomocný údaj: 2,5kW
chladivo: R449A
rozměry - pomocný údaj: cca 1145x575x690mm
váha - pomocný údaj: odhad 71kg
napětí: 400V-3-50Hz</t>
  </si>
  <si>
    <t>chladicí výkon: 0,8kW (při vypařovací teplotě -30°C; venkovní teplota +32°C) (+-5% odchylka přípustná)
max. příkon - pomocný údaj: 1,0kW
chladivo: R449A
rozměry - pomocný údaj: cca 930x575x690mm
váha - pomocný údaj: odhad 69kg
napětí: 400V-3-50Hz</t>
  </si>
  <si>
    <t>chladicí výkon: 1,0kW (při vypařovací teplotě -10°C; venkovní teplota +32°C) (+-5% odchylka přípustná)
max. příkon - pomocný údaj: 1,0kW
chladivo: R449A
rozměry - pomocný údaj: cca: 930x575x690mm
váha - pomocný údaj: odhad 59kg
napětí: 230V-1-50Hz</t>
  </si>
  <si>
    <r>
      <t>kondenzační výkon: 282kW (+-5% odchylka přípustná)
vstupní teplota vzduchu: 35°C
vstupní teplota kapaliny: 46°C
výstupní teplota kapaliny: 40°C
průtok: 44m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/h (+-5% odchylka přípustná)
medium: 30% etylenglykol
příkon - pomocný údaj: 13kW
rozměry - pomocný údaj: cca 11425x905x1435mm
váha  - pomocný údaj: odhad 1235kg</t>
    </r>
  </si>
  <si>
    <r>
      <t>Výparníky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(obecně platí, že rozměry, hmotnosti a elektrické příkony ventilátorů jsou pouze pomocné údaje, uváděné pro koordinační účely se stavbou, podkladem pro výběr zařízení výparníků jsou zejména parametry chladicího výkonu a průtoku )</t>
    </r>
  </si>
  <si>
    <r>
      <rPr>
        <b/>
        <sz val="12"/>
        <rFont val="Calibri"/>
        <family val="2"/>
        <scheme val="minor"/>
      </rPr>
      <t xml:space="preserve">specifické požadavky k zahrnutí: 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</t>
    </r>
    <r>
      <rPr>
        <u val="single"/>
        <sz val="12"/>
        <rFont val="Calibri"/>
        <family val="2"/>
        <scheme val="minor"/>
      </rPr>
      <t xml:space="preserve">boxy 0.08 + 0.09 + 0.06 </t>
    </r>
    <r>
      <rPr>
        <sz val="12"/>
        <rFont val="Calibri"/>
        <family val="2"/>
        <scheme val="minor"/>
      </rPr>
      <t xml:space="preserve">- udržení teploty v rozmezí 1-10 °C, v rozsahu +/- 1°C + udržení vlhkosti v rozmezí 85 – 99% relativní vzdušný vlhkosti, v rozsahu +/- 1 %                                                                                                                             </t>
    </r>
    <r>
      <rPr>
        <u val="single"/>
        <sz val="12"/>
        <rFont val="Calibri"/>
        <family val="2"/>
        <scheme val="minor"/>
      </rPr>
      <t>box 0.04</t>
    </r>
    <r>
      <rPr>
        <sz val="12"/>
        <rFont val="Calibri"/>
        <family val="2"/>
        <scheme val="minor"/>
      </rPr>
      <t xml:space="preserve"> - udržení teploty v minimálním rozmezí 3-15 °C, v rozsahu +/- 1°C, udržení vlhkosti v rozmezí 85 – 99% relativní vzdušný vlhkosti, v rozsahu +/- 1 %                                                                                                                                  </t>
    </r>
    <r>
      <rPr>
        <u val="single"/>
        <sz val="12"/>
        <rFont val="Calibri"/>
        <family val="2"/>
        <scheme val="minor"/>
      </rPr>
      <t>box 0.35 a 0.36</t>
    </r>
    <r>
      <rPr>
        <sz val="12"/>
        <rFont val="Calibri"/>
        <family val="2"/>
        <scheme val="minor"/>
      </rPr>
      <t xml:space="preserve"> - udržení teploty v minimálním rozmezí 1-10 °C, v rozsahu +/- 1°C                                                                                        </t>
    </r>
    <r>
      <rPr>
        <u val="single"/>
        <sz val="12"/>
        <rFont val="Calibri"/>
        <family val="2"/>
        <scheme val="minor"/>
      </rPr>
      <t>box 0.38</t>
    </r>
    <r>
      <rPr>
        <sz val="12"/>
        <rFont val="Calibri"/>
        <family val="2"/>
        <scheme val="minor"/>
      </rPr>
      <t xml:space="preserve"> - udržení teploty v minimálním rozmezí 3-10 °C, v rozsahu +/- 1°C</t>
    </r>
  </si>
  <si>
    <r>
      <t>čerpané medium: 30% etylenglykol
průtok: 45m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/h (+-5% odchylka přípustná)
příkon - pomocný údaj: 10kW
rozměry  - pomocný údaj: cca 1500x1400x1400mm
váha - pomocný údaj: odhad 250kg
napětí: 400V-3-50Hz</t>
    </r>
  </si>
  <si>
    <t>Dveře (všechny chladírenské dveře budou mít možnost do mechanizmu uzávěru dodatečně nainstalovat zamykací vložku)</t>
  </si>
  <si>
    <r>
      <t>Absorbér CO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výkon 20kg CO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/24hod., udržení koncentrace CO2 v rozmezí 0,4-20 % v rozsahu +/- 0,2 %</t>
    </r>
  </si>
  <si>
    <r>
      <t>Generátor dusíku 4m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/hod.  při čistotě 99% N2, udržení koncentrace O2 v rozmezí 1-20 % v rozsahu +/- 0,2 %</t>
    </r>
  </si>
  <si>
    <r>
      <t>N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rozvody a solenoid</t>
    </r>
  </si>
  <si>
    <r>
      <t>Přenosný analyzátor O2+CO2 pro kontrolní měření atm. Rozsah pro CO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0..10%, O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0…25% </t>
    </r>
  </si>
  <si>
    <t>Kategorie/popis:</t>
  </si>
  <si>
    <r>
      <rPr>
        <u val="single"/>
        <sz val="12"/>
        <rFont val="Calibri"/>
        <family val="2"/>
        <scheme val="minor"/>
      </rPr>
      <t>Mrazírny</t>
    </r>
    <r>
      <rPr>
        <sz val="12"/>
        <rFont val="Calibri"/>
        <family val="2"/>
        <scheme val="minor"/>
      </rPr>
      <t xml:space="preserve">
typ kompresorů: pístový, dvouválcový
počet kompresorů: 1
chladivo: R744 (CO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)
teplota kondenzace: -5°C
teplota vypařování: -30°C
podchlazení:0K
přehřátí: 10K
chladicí výkon: 8,5kW  (+-5% odchylka přípustná)
kondenzační výkon: 10,5kW  (+-5% odchylka přípustná)
kondenzační medium: R134a
příkon - pomocný údaj: cca 3kW
napětí: 460V-3-60Hz (dovolený rozsah 440 až 480V)                                                                                                                         </t>
    </r>
    <r>
      <rPr>
        <u val="single"/>
        <sz val="12"/>
        <rFont val="Calibri"/>
        <family val="2"/>
        <scheme val="minor"/>
      </rPr>
      <t>Hloubkové mražení</t>
    </r>
    <r>
      <rPr>
        <sz val="12"/>
        <rFont val="Calibri"/>
        <family val="2"/>
        <scheme val="minor"/>
      </rPr>
      <t xml:space="preserve">
typ kompresorů: pístový, dvouválcový
počet kompresorů: 1
chladivo: R744 (CO2)
teplota kondenzace: -5°C
teplota vypařování: -47°C
podchlazení:0K
přehřátí: 10K
chladicí výkon: 5,5kW  (+-5% odchylka přípustná)
kondenzační výkon: 8kW  (+-5% odchylka přípustná)
kondenzační medium: R134a
příkon - pomocný údaj: cca 3kW
napětí: 460V-3-60Hz (dovolený rozsah 440 až 480V)
</t>
    </r>
  </si>
  <si>
    <t>typ kompresorů: pístový, čtyřválcový
počet kompresorů: 3
regulace výkonu: CR II
chladivo: R134a
teplota kondenzace: 45°C
teplota vypařování: 0°C
podchlazení: 2K
přehřátí: 10K  
chladicí výkon: 9-92kW (+-5% odchylka přípustná)
kondenzační výkon: 120kW (+-5% odchylka přípustná)
kondenzační medium: 30% etylenglykol
příkon: cca 35kW
napětí: 400V-3-50Hz (dovolený rozsah 380 až 400V)
rozměry - pomocný údaj: cca 2200x1200x1600mm (úpravy možné v závislosti na prostoru ve strojovně)
váha - pomocný údaj: odhad 900kg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</si>
</sst>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164" formatCode="0.0"/>
    <numFmt numFmtId="165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u val="single"/>
      <sz val="14"/>
      <color indexed="8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u val="single"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</font>
    <font>
      <b/>
      <vertAlign val="subscript"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ont="1" applyProtection="1">
      <protection locked="0"/>
    </xf>
    <xf numFmtId="165" fontId="26" fillId="2" borderId="1" xfId="0" applyNumberFormat="1" applyFont="1" applyFill="1" applyBorder="1" applyAlignment="1" applyProtection="1">
      <alignment horizontal="center" vertical="top"/>
      <protection locked="0"/>
    </xf>
    <xf numFmtId="0" fontId="26" fillId="2" borderId="2" xfId="0" applyFont="1" applyFill="1" applyBorder="1" applyAlignment="1" applyProtection="1">
      <alignment horizontal="center" vertical="top"/>
      <protection locked="0"/>
    </xf>
    <xf numFmtId="165" fontId="3" fillId="3" borderId="3" xfId="0" applyNumberFormat="1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165" fontId="8" fillId="4" borderId="5" xfId="0" applyNumberFormat="1" applyFont="1" applyFill="1" applyBorder="1" applyAlignment="1" applyProtection="1">
      <alignment horizontal="center" vertical="center"/>
      <protection locked="0"/>
    </xf>
    <xf numFmtId="42" fontId="8" fillId="4" borderId="5" xfId="0" applyNumberFormat="1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42" fontId="4" fillId="0" borderId="5" xfId="0" applyNumberFormat="1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65" fontId="4" fillId="3" borderId="7" xfId="0" applyNumberFormat="1" applyFont="1" applyFill="1" applyBorder="1" applyAlignment="1" applyProtection="1">
      <alignment horizontal="center" vertical="center"/>
      <protection locked="0"/>
    </xf>
    <xf numFmtId="42" fontId="4" fillId="3" borderId="7" xfId="0" applyNumberFormat="1" applyFont="1" applyFill="1" applyBorder="1" applyAlignment="1" applyProtection="1">
      <alignment horizontal="left" vertic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42" fontId="4" fillId="0" borderId="5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42" fontId="4" fillId="0" borderId="5" xfId="0" applyNumberFormat="1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Protection="1"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165" fontId="18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5" borderId="8" xfId="0" applyFont="1" applyFill="1" applyBorder="1" applyAlignment="1" applyProtection="1">
      <alignment horizontal="center" vertical="center"/>
      <protection/>
    </xf>
    <xf numFmtId="0" fontId="8" fillId="5" borderId="9" xfId="0" applyFont="1" applyFill="1" applyBorder="1" applyAlignment="1" applyProtection="1">
      <alignment horizontal="left" vertical="center" wrapText="1" indent="1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 inden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 inden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 wrapText="1" indent="1"/>
      <protection/>
    </xf>
    <xf numFmtId="0" fontId="5" fillId="0" borderId="9" xfId="0" applyFont="1" applyFill="1" applyBorder="1" applyAlignment="1" applyProtection="1">
      <alignment horizontal="left" vertical="center" wrapText="1" inden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25" fillId="3" borderId="11" xfId="0" applyFont="1" applyFill="1" applyBorder="1" applyAlignment="1" applyProtection="1">
      <alignment horizontal="left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top"/>
      <protection/>
    </xf>
    <xf numFmtId="0" fontId="14" fillId="0" borderId="12" xfId="0" applyFont="1" applyBorder="1" applyAlignment="1" applyProtection="1">
      <alignment vertical="top"/>
      <protection/>
    </xf>
    <xf numFmtId="0" fontId="14" fillId="0" borderId="1" xfId="0" applyFont="1" applyBorder="1" applyAlignment="1" applyProtection="1">
      <alignment horizontal="center" vertical="top"/>
      <protection/>
    </xf>
    <xf numFmtId="0" fontId="14" fillId="0" borderId="8" xfId="0" applyFont="1" applyBorder="1" applyAlignment="1" applyProtection="1">
      <alignment horizontal="center" vertical="top"/>
      <protection/>
    </xf>
    <xf numFmtId="0" fontId="5" fillId="0" borderId="9" xfId="0" applyFont="1" applyBorder="1" applyAlignment="1" applyProtection="1">
      <alignment horizontal="left" vertical="center" indent="1"/>
      <protection/>
    </xf>
    <xf numFmtId="0" fontId="19" fillId="5" borderId="8" xfId="0" applyFont="1" applyFill="1" applyBorder="1" applyAlignment="1" applyProtection="1">
      <alignment horizontal="center" vertical="top"/>
      <protection/>
    </xf>
    <xf numFmtId="0" fontId="8" fillId="5" borderId="9" xfId="0" applyFont="1" applyFill="1" applyBorder="1" applyAlignment="1" applyProtection="1">
      <alignment horizontal="left" vertical="center" indent="1"/>
      <protection/>
    </xf>
    <xf numFmtId="0" fontId="4" fillId="0" borderId="9" xfId="0" applyFont="1" applyBorder="1" applyAlignment="1" applyProtection="1">
      <alignment horizontal="left" vertical="center" indent="1"/>
      <protection/>
    </xf>
    <xf numFmtId="0" fontId="8" fillId="5" borderId="5" xfId="0" applyFont="1" applyFill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19" fillId="5" borderId="10" xfId="0" applyFont="1" applyFill="1" applyBorder="1" applyAlignment="1" applyProtection="1">
      <alignment horizontal="center" vertical="top"/>
      <protection/>
    </xf>
    <xf numFmtId="0" fontId="20" fillId="5" borderId="5" xfId="0" applyFont="1" applyFill="1" applyBorder="1" applyAlignment="1" applyProtection="1">
      <alignment vertical="top" wrapText="1"/>
      <protection/>
    </xf>
    <xf numFmtId="0" fontId="20" fillId="5" borderId="5" xfId="0" applyFont="1" applyFill="1" applyBorder="1" applyAlignment="1" applyProtection="1">
      <alignment horizontal="center" vertical="top"/>
      <protection/>
    </xf>
    <xf numFmtId="1" fontId="20" fillId="5" borderId="5" xfId="0" applyNumberFormat="1" applyFont="1" applyFill="1" applyBorder="1" applyAlignment="1" applyProtection="1">
      <alignment horizontal="center" vertical="top"/>
      <protection/>
    </xf>
    <xf numFmtId="0" fontId="20" fillId="5" borderId="5" xfId="0" applyFont="1" applyFill="1" applyBorder="1" applyAlignment="1" applyProtection="1">
      <alignment horizontal="center" vertical="center"/>
      <protection/>
    </xf>
    <xf numFmtId="1" fontId="20" fillId="5" borderId="5" xfId="0" applyNumberFormat="1" applyFont="1" applyFill="1" applyBorder="1" applyAlignment="1" applyProtection="1">
      <alignment horizontal="center" vertical="center"/>
      <protection/>
    </xf>
    <xf numFmtId="0" fontId="8" fillId="5" borderId="8" xfId="0" applyFont="1" applyFill="1" applyBorder="1" applyAlignment="1" applyProtection="1">
      <alignment horizontal="center"/>
      <protection/>
    </xf>
    <xf numFmtId="0" fontId="23" fillId="5" borderId="8" xfId="0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 indent="1"/>
      <protection/>
    </xf>
    <xf numFmtId="0" fontId="10" fillId="7" borderId="5" xfId="0" applyFont="1" applyFill="1" applyBorder="1" applyAlignment="1" applyProtection="1">
      <alignment horizontal="center" vertical="top"/>
      <protection/>
    </xf>
    <xf numFmtId="2" fontId="10" fillId="7" borderId="5" xfId="0" applyNumberFormat="1" applyFont="1" applyFill="1" applyBorder="1" applyAlignment="1" applyProtection="1">
      <alignment horizontal="center" vertical="top"/>
      <protection/>
    </xf>
    <xf numFmtId="0" fontId="20" fillId="5" borderId="9" xfId="0" applyFont="1" applyFill="1" applyBorder="1" applyAlignment="1" applyProtection="1">
      <alignment vertical="top" wrapText="1"/>
      <protection/>
    </xf>
    <xf numFmtId="2" fontId="20" fillId="5" borderId="5" xfId="0" applyNumberFormat="1" applyFont="1" applyFill="1" applyBorder="1" applyAlignment="1" applyProtection="1">
      <alignment horizontal="center" vertical="top"/>
      <protection/>
    </xf>
    <xf numFmtId="0" fontId="10" fillId="7" borderId="9" xfId="0" applyFont="1" applyFill="1" applyBorder="1" applyAlignment="1" applyProtection="1">
      <alignment horizontal="left" vertical="top" wrapText="1"/>
      <protection/>
    </xf>
    <xf numFmtId="2" fontId="20" fillId="5" borderId="5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left" vertical="top" wrapText="1"/>
      <protection/>
    </xf>
    <xf numFmtId="0" fontId="10" fillId="0" borderId="5" xfId="0" applyFont="1" applyFill="1" applyBorder="1" applyAlignment="1" applyProtection="1">
      <alignment horizontal="center" vertical="top"/>
      <protection/>
    </xf>
    <xf numFmtId="2" fontId="10" fillId="0" borderId="5" xfId="0" applyNumberFormat="1" applyFont="1" applyFill="1" applyBorder="1" applyAlignment="1" applyProtection="1">
      <alignment horizontal="center" vertical="top"/>
      <protection/>
    </xf>
    <xf numFmtId="164" fontId="20" fillId="5" borderId="5" xfId="0" applyNumberFormat="1" applyFont="1" applyFill="1" applyBorder="1" applyAlignment="1" applyProtection="1">
      <alignment horizontal="center" vertical="center"/>
      <protection/>
    </xf>
    <xf numFmtId="0" fontId="10" fillId="7" borderId="9" xfId="0" applyFont="1" applyFill="1" applyBorder="1" applyAlignment="1" applyProtection="1">
      <alignment vertical="top" wrapText="1"/>
      <protection/>
    </xf>
    <xf numFmtId="0" fontId="10" fillId="7" borderId="5" xfId="0" applyFont="1" applyFill="1" applyBorder="1" applyAlignment="1" applyProtection="1">
      <alignment horizontal="center" vertical="center"/>
      <protection/>
    </xf>
    <xf numFmtId="2" fontId="10" fillId="7" borderId="5" xfId="0" applyNumberFormat="1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top"/>
      <protection/>
    </xf>
    <xf numFmtId="0" fontId="5" fillId="0" borderId="9" xfId="0" applyFont="1" applyFill="1" applyBorder="1" applyAlignment="1" applyProtection="1">
      <alignment horizontal="left" vertical="center" indent="1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2" fontId="10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/>
      <protection/>
    </xf>
    <xf numFmtId="0" fontId="20" fillId="5" borderId="9" xfId="0" applyFont="1" applyFill="1" applyBorder="1" applyAlignment="1" applyProtection="1">
      <alignment horizontal="left" vertical="top" wrapText="1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1" fontId="8" fillId="5" borderId="5" xfId="0" applyNumberFormat="1" applyFont="1" applyFill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Protection="1">
      <protection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vertical="center"/>
      <protection/>
    </xf>
    <xf numFmtId="0" fontId="2" fillId="8" borderId="14" xfId="0" applyFont="1" applyFill="1" applyBorder="1" applyAlignment="1" applyProtection="1">
      <alignment horizontal="center" vertical="top"/>
      <protection/>
    </xf>
    <xf numFmtId="0" fontId="2" fillId="8" borderId="12" xfId="0" applyFont="1" applyFill="1" applyBorder="1" applyAlignment="1" applyProtection="1">
      <alignment vertical="top"/>
      <protection/>
    </xf>
    <xf numFmtId="0" fontId="2" fillId="8" borderId="1" xfId="0" applyFont="1" applyFill="1" applyBorder="1" applyAlignment="1" applyProtection="1">
      <alignment horizontal="center" vertical="top"/>
      <protection/>
    </xf>
    <xf numFmtId="0" fontId="3" fillId="3" borderId="15" xfId="0" applyFont="1" applyFill="1" applyBorder="1" applyAlignment="1" applyProtection="1">
      <alignment horizontal="center"/>
      <protection/>
    </xf>
    <xf numFmtId="0" fontId="17" fillId="3" borderId="16" xfId="0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7" xfId="0" applyFont="1" applyFill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horizontal="left" vertical="top" wrapText="1"/>
      <protection/>
    </xf>
    <xf numFmtId="0" fontId="4" fillId="0" borderId="7" xfId="0" applyFont="1" applyFill="1" applyBorder="1" applyAlignment="1" applyProtection="1">
      <alignment horizontal="left" vertical="top"/>
      <protection/>
    </xf>
    <xf numFmtId="0" fontId="4" fillId="0" borderId="7" xfId="0" applyFont="1" applyFill="1" applyBorder="1" applyAlignment="1" applyProtection="1">
      <alignment horizontal="left" vertical="top" wrapText="1"/>
      <protection/>
    </xf>
    <xf numFmtId="0" fontId="8" fillId="5" borderId="6" xfId="0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4" fillId="0" borderId="7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5" borderId="4" xfId="0" applyFont="1" applyFill="1" applyBorder="1" applyAlignment="1" applyProtection="1">
      <alignment horizontal="left" vertical="center" indent="1"/>
      <protection/>
    </xf>
    <xf numFmtId="0" fontId="8" fillId="5" borderId="2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8" fillId="5" borderId="0" xfId="0" applyFont="1" applyFill="1" applyAlignment="1" applyProtection="1">
      <alignment wrapText="1"/>
      <protection/>
    </xf>
    <xf numFmtId="0" fontId="8" fillId="5" borderId="4" xfId="0" applyFont="1" applyFill="1" applyBorder="1" applyAlignment="1" applyProtection="1">
      <alignment horizontal="left" vertical="center" wrapText="1" indent="1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/>
    </xf>
    <xf numFmtId="0" fontId="8" fillId="5" borderId="5" xfId="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Protection="1">
      <protection/>
    </xf>
    <xf numFmtId="42" fontId="2" fillId="8" borderId="18" xfId="0" applyNumberFormat="1" applyFont="1" applyFill="1" applyBorder="1" applyAlignment="1" applyProtection="1">
      <alignment horizontal="center" vertical="top"/>
      <protection/>
    </xf>
    <xf numFmtId="0" fontId="2" fillId="8" borderId="2" xfId="0" applyFont="1" applyFill="1" applyBorder="1" applyAlignment="1" applyProtection="1">
      <alignment horizontal="center" vertical="top"/>
      <protection/>
    </xf>
    <xf numFmtId="42" fontId="18" fillId="3" borderId="7" xfId="0" applyNumberFormat="1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42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42" fontId="8" fillId="5" borderId="11" xfId="0" applyNumberFormat="1" applyFont="1" applyFill="1" applyBorder="1" applyAlignment="1" applyProtection="1">
      <alignment horizontal="center" vertical="center"/>
      <protection/>
    </xf>
    <xf numFmtId="42" fontId="8" fillId="5" borderId="5" xfId="0" applyNumberFormat="1" applyFont="1" applyFill="1" applyBorder="1" applyAlignment="1" applyProtection="1">
      <alignment horizontal="center" vertical="center"/>
      <protection/>
    </xf>
    <xf numFmtId="42" fontId="4" fillId="0" borderId="11" xfId="0" applyNumberFormat="1" applyFont="1" applyBorder="1" applyAlignment="1" applyProtection="1">
      <alignment horizontal="center" vertical="center"/>
      <protection/>
    </xf>
    <xf numFmtId="42" fontId="4" fillId="0" borderId="5" xfId="0" applyNumberFormat="1" applyFont="1" applyBorder="1" applyAlignment="1" applyProtection="1">
      <alignment horizontal="center" vertical="center"/>
      <protection/>
    </xf>
    <xf numFmtId="42" fontId="8" fillId="5" borderId="2" xfId="0" applyNumberFormat="1" applyFont="1" applyFill="1" applyBorder="1" applyAlignment="1" applyProtection="1">
      <alignment horizontal="center" vertical="center"/>
      <protection/>
    </xf>
    <xf numFmtId="42" fontId="8" fillId="5" borderId="5" xfId="0" applyNumberFormat="1" applyFont="1" applyFill="1" applyBorder="1" applyAlignment="1" applyProtection="1">
      <alignment horizontal="center" vertical="center" wrapText="1"/>
      <protection/>
    </xf>
    <xf numFmtId="42" fontId="4" fillId="0" borderId="0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42" fontId="14" fillId="0" borderId="18" xfId="0" applyNumberFormat="1" applyFont="1" applyBorder="1" applyAlignment="1" applyProtection="1">
      <alignment horizontal="center" vertical="top"/>
      <protection/>
    </xf>
    <xf numFmtId="0" fontId="14" fillId="0" borderId="5" xfId="0" applyFont="1" applyBorder="1" applyAlignment="1" applyProtection="1">
      <alignment horizontal="center" vertical="top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42" fontId="4" fillId="0" borderId="5" xfId="0" applyNumberFormat="1" applyFont="1" applyBorder="1" applyAlignment="1" applyProtection="1">
      <alignment horizontal="center"/>
      <protection/>
    </xf>
    <xf numFmtId="0" fontId="23" fillId="5" borderId="5" xfId="0" applyFont="1" applyFill="1" applyBorder="1" applyAlignment="1" applyProtection="1">
      <alignment horizontal="center"/>
      <protection/>
    </xf>
    <xf numFmtId="42" fontId="4" fillId="0" borderId="11" xfId="0" applyNumberFormat="1" applyFont="1" applyFill="1" applyBorder="1" applyAlignment="1" applyProtection="1">
      <alignment horizontal="center" vertical="center"/>
      <protection/>
    </xf>
    <xf numFmtId="0" fontId="24" fillId="5" borderId="5" xfId="0" applyFont="1" applyFill="1" applyBorder="1" applyAlignment="1" applyProtection="1">
      <alignment horizontal="left"/>
      <protection/>
    </xf>
    <xf numFmtId="0" fontId="15" fillId="0" borderId="5" xfId="0" applyFont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/>
      <protection/>
    </xf>
    <xf numFmtId="42" fontId="4" fillId="3" borderId="7" xfId="0" applyNumberFormat="1" applyFont="1" applyFill="1" applyBorder="1" applyAlignment="1" applyProtection="1">
      <alignment horizontal="center" vertical="center"/>
      <protection/>
    </xf>
    <xf numFmtId="42" fontId="11" fillId="0" borderId="5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42" fontId="11" fillId="0" borderId="11" xfId="0" applyNumberFormat="1" applyFont="1" applyBorder="1" applyAlignment="1" applyProtection="1">
      <alignment horizontal="center"/>
      <protection/>
    </xf>
    <xf numFmtId="42" fontId="11" fillId="0" borderId="0" xfId="0" applyNumberFormat="1" applyFont="1" applyAlignment="1" applyProtection="1">
      <alignment horizontal="center"/>
      <protection/>
    </xf>
    <xf numFmtId="42" fontId="18" fillId="0" borderId="0" xfId="0" applyNumberFormat="1" applyFont="1" applyBorder="1" applyAlignment="1" applyProtection="1">
      <alignment horizontal="center"/>
      <protection/>
    </xf>
    <xf numFmtId="42" fontId="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1"/>
  <sheetViews>
    <sheetView tabSelected="1" view="pageBreakPreview" zoomScale="90" zoomScaleSheetLayoutView="90" zoomScalePageLayoutView="80" workbookViewId="0" topLeftCell="A1">
      <pane xSplit="2" ySplit="2" topLeftCell="C3" activePane="bottomRight" state="frozen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10.28125" style="154" customWidth="1"/>
    <col min="2" max="2" width="109.7109375" style="155" customWidth="1"/>
    <col min="3" max="3" width="8.28125" style="154" customWidth="1"/>
    <col min="4" max="4" width="10.421875" style="154" customWidth="1"/>
    <col min="5" max="5" width="22.00390625" style="26" customWidth="1"/>
    <col min="6" max="6" width="24.140625" style="186" customWidth="1"/>
    <col min="7" max="7" width="27.421875" style="154" customWidth="1"/>
    <col min="8" max="8" width="37.00390625" style="27" customWidth="1"/>
    <col min="9" max="9" width="4.8515625" style="1" customWidth="1"/>
    <col min="10" max="16384" width="9.140625" style="1" customWidth="1"/>
  </cols>
  <sheetData>
    <row r="1" spans="1:8" ht="47.25" customHeight="1">
      <c r="A1" s="110"/>
      <c r="B1" s="111" t="s">
        <v>0</v>
      </c>
      <c r="C1" s="110"/>
      <c r="D1" s="110"/>
      <c r="E1" s="106"/>
      <c r="F1" s="110"/>
      <c r="G1" s="110"/>
      <c r="H1" s="107"/>
    </row>
    <row r="2" spans="1:8" ht="15.75">
      <c r="A2" s="112" t="s">
        <v>2</v>
      </c>
      <c r="B2" s="113" t="s">
        <v>262</v>
      </c>
      <c r="C2" s="114" t="s">
        <v>4</v>
      </c>
      <c r="D2" s="114" t="s">
        <v>5</v>
      </c>
      <c r="E2" s="2" t="s">
        <v>6</v>
      </c>
      <c r="F2" s="156" t="s">
        <v>7</v>
      </c>
      <c r="G2" s="157" t="s">
        <v>8</v>
      </c>
      <c r="H2" s="3" t="s">
        <v>9</v>
      </c>
    </row>
    <row r="3" spans="1:8" ht="21">
      <c r="A3" s="115"/>
      <c r="B3" s="116" t="s">
        <v>1</v>
      </c>
      <c r="C3" s="117"/>
      <c r="D3" s="117"/>
      <c r="E3" s="4"/>
      <c r="F3" s="158">
        <f>F6+F8+F10+F13+F15+H29+F17+SUM(F21:F81)</f>
        <v>0</v>
      </c>
      <c r="G3" s="159"/>
      <c r="H3" s="5"/>
    </row>
    <row r="4" spans="1:8" ht="15" customHeight="1">
      <c r="A4" s="118" t="s">
        <v>2</v>
      </c>
      <c r="B4" s="119" t="s">
        <v>3</v>
      </c>
      <c r="C4" s="120" t="s">
        <v>4</v>
      </c>
      <c r="D4" s="120" t="s">
        <v>5</v>
      </c>
      <c r="E4" s="2" t="s">
        <v>6</v>
      </c>
      <c r="F4" s="160" t="s">
        <v>7</v>
      </c>
      <c r="G4" s="161" t="s">
        <v>8</v>
      </c>
      <c r="H4" s="3" t="s">
        <v>9</v>
      </c>
    </row>
    <row r="5" spans="1:8" ht="15" customHeight="1">
      <c r="A5" s="121"/>
      <c r="B5" s="121" t="s">
        <v>10</v>
      </c>
      <c r="C5" s="122"/>
      <c r="D5" s="122"/>
      <c r="E5" s="104"/>
      <c r="F5" s="122"/>
      <c r="G5" s="122"/>
      <c r="H5" s="105"/>
    </row>
    <row r="6" spans="1:8" s="8" customFormat="1" ht="15" customHeight="1">
      <c r="A6" s="123"/>
      <c r="B6" s="49" t="s">
        <v>11</v>
      </c>
      <c r="C6" s="30" t="s">
        <v>12</v>
      </c>
      <c r="D6" s="30">
        <v>1</v>
      </c>
      <c r="E6" s="6"/>
      <c r="F6" s="162">
        <f>E6*D6</f>
        <v>0</v>
      </c>
      <c r="G6" s="30"/>
      <c r="H6" s="7"/>
    </row>
    <row r="7" spans="1:8" s="9" customFormat="1" ht="249.75" customHeight="1">
      <c r="A7" s="36"/>
      <c r="B7" s="124" t="s">
        <v>249</v>
      </c>
      <c r="C7" s="125"/>
      <c r="D7" s="125"/>
      <c r="E7" s="98"/>
      <c r="F7" s="125"/>
      <c r="G7" s="125"/>
      <c r="H7" s="99"/>
    </row>
    <row r="8" spans="1:8" s="8" customFormat="1" ht="15" customHeight="1">
      <c r="A8" s="123"/>
      <c r="B8" s="49" t="s">
        <v>13</v>
      </c>
      <c r="C8" s="30" t="s">
        <v>12</v>
      </c>
      <c r="D8" s="30">
        <v>1</v>
      </c>
      <c r="E8" s="6"/>
      <c r="F8" s="162">
        <f>E8*D8</f>
        <v>0</v>
      </c>
      <c r="G8" s="30"/>
      <c r="H8" s="7"/>
    </row>
    <row r="9" spans="1:8" s="9" customFormat="1" ht="409.5">
      <c r="A9" s="36"/>
      <c r="B9" s="126" t="s">
        <v>263</v>
      </c>
      <c r="C9" s="127"/>
      <c r="D9" s="128"/>
      <c r="E9" s="100"/>
      <c r="F9" s="128"/>
      <c r="G9" s="128"/>
      <c r="H9" s="101"/>
    </row>
    <row r="10" spans="1:8" s="8" customFormat="1" ht="15" customHeight="1">
      <c r="A10" s="123"/>
      <c r="B10" s="129" t="s">
        <v>14</v>
      </c>
      <c r="C10" s="123" t="s">
        <v>12</v>
      </c>
      <c r="D10" s="123">
        <v>1</v>
      </c>
      <c r="E10" s="6"/>
      <c r="F10" s="162">
        <f>E10*D10</f>
        <v>0</v>
      </c>
      <c r="G10" s="30"/>
      <c r="H10" s="10"/>
    </row>
    <row r="11" spans="1:8" s="9" customFormat="1" ht="241.5" customHeight="1">
      <c r="A11" s="130"/>
      <c r="B11" s="131" t="s">
        <v>264</v>
      </c>
      <c r="C11" s="132"/>
      <c r="D11" s="132"/>
      <c r="E11" s="102"/>
      <c r="F11" s="132"/>
      <c r="G11" s="132"/>
      <c r="H11" s="103"/>
    </row>
    <row r="12" spans="1:8" s="11" customFormat="1" ht="15" customHeight="1">
      <c r="A12" s="133"/>
      <c r="B12" s="133" t="s">
        <v>15</v>
      </c>
      <c r="C12" s="134"/>
      <c r="D12" s="134"/>
      <c r="E12" s="108"/>
      <c r="F12" s="134"/>
      <c r="G12" s="134"/>
      <c r="H12" s="109"/>
    </row>
    <row r="13" spans="1:8" s="8" customFormat="1" ht="15" customHeight="1">
      <c r="A13" s="123"/>
      <c r="B13" s="135" t="s">
        <v>16</v>
      </c>
      <c r="C13" s="136" t="s">
        <v>12</v>
      </c>
      <c r="D13" s="136">
        <v>1</v>
      </c>
      <c r="E13" s="6"/>
      <c r="F13" s="162">
        <f>E13*D13</f>
        <v>0</v>
      </c>
      <c r="G13" s="136"/>
      <c r="H13" s="7"/>
    </row>
    <row r="14" spans="1:8" s="11" customFormat="1" ht="104.25" customHeight="1">
      <c r="A14" s="31"/>
      <c r="B14" s="137" t="s">
        <v>250</v>
      </c>
      <c r="C14" s="138"/>
      <c r="D14" s="138"/>
      <c r="E14" s="96"/>
      <c r="F14" s="138"/>
      <c r="G14" s="138"/>
      <c r="H14" s="97"/>
    </row>
    <row r="15" spans="1:8" s="8" customFormat="1" ht="15" customHeight="1">
      <c r="A15" s="28"/>
      <c r="B15" s="49" t="s">
        <v>17</v>
      </c>
      <c r="C15" s="30" t="s">
        <v>12</v>
      </c>
      <c r="D15" s="30">
        <v>2</v>
      </c>
      <c r="E15" s="6"/>
      <c r="F15" s="162">
        <f>E15*D15</f>
        <v>0</v>
      </c>
      <c r="G15" s="30"/>
      <c r="H15" s="7"/>
    </row>
    <row r="16" spans="1:8" s="11" customFormat="1" ht="104.25" customHeight="1">
      <c r="A16" s="31"/>
      <c r="B16" s="137" t="s">
        <v>251</v>
      </c>
      <c r="C16" s="138"/>
      <c r="D16" s="138"/>
      <c r="E16" s="96"/>
      <c r="F16" s="138"/>
      <c r="G16" s="138"/>
      <c r="H16" s="97"/>
    </row>
    <row r="17" spans="1:8" s="8" customFormat="1" ht="15" customHeight="1">
      <c r="A17" s="28"/>
      <c r="B17" s="49" t="s">
        <v>18</v>
      </c>
      <c r="C17" s="30" t="s">
        <v>12</v>
      </c>
      <c r="D17" s="30">
        <v>2</v>
      </c>
      <c r="E17" s="6"/>
      <c r="F17" s="162">
        <f>E17*D17</f>
        <v>0</v>
      </c>
      <c r="G17" s="30"/>
      <c r="H17" s="7"/>
    </row>
    <row r="18" spans="1:8" s="11" customFormat="1" ht="104.25" customHeight="1">
      <c r="A18" s="31"/>
      <c r="B18" s="137" t="s">
        <v>252</v>
      </c>
      <c r="C18" s="138"/>
      <c r="D18" s="138"/>
      <c r="E18" s="96"/>
      <c r="F18" s="138"/>
      <c r="G18" s="138"/>
      <c r="H18" s="97"/>
    </row>
    <row r="19" spans="1:8" s="11" customFormat="1" ht="15.75">
      <c r="A19" s="34"/>
      <c r="B19" s="139"/>
      <c r="C19" s="138"/>
      <c r="D19" s="138"/>
      <c r="E19" s="96"/>
      <c r="F19" s="138"/>
      <c r="G19" s="138"/>
      <c r="H19" s="97"/>
    </row>
    <row r="20" spans="1:8" s="11" customFormat="1" ht="14.25" customHeight="1">
      <c r="A20" s="31"/>
      <c r="B20" s="140" t="s">
        <v>19</v>
      </c>
      <c r="C20" s="89"/>
      <c r="D20" s="141"/>
      <c r="E20" s="94"/>
      <c r="F20" s="141"/>
      <c r="G20" s="141"/>
      <c r="H20" s="95"/>
    </row>
    <row r="21" spans="1:8" s="8" customFormat="1" ht="78.75">
      <c r="A21" s="28"/>
      <c r="B21" s="142" t="s">
        <v>20</v>
      </c>
      <c r="C21" s="30" t="s">
        <v>21</v>
      </c>
      <c r="D21" s="30">
        <v>1</v>
      </c>
      <c r="E21" s="6"/>
      <c r="F21" s="162">
        <f aca="true" t="shared" si="0" ref="F21">E21*D21</f>
        <v>0</v>
      </c>
      <c r="G21" s="163"/>
      <c r="H21" s="7"/>
    </row>
    <row r="22" spans="1:8" s="8" customFormat="1" ht="15" customHeight="1">
      <c r="A22" s="28"/>
      <c r="B22" s="29" t="s">
        <v>22</v>
      </c>
      <c r="C22" s="30" t="s">
        <v>12</v>
      </c>
      <c r="D22" s="30">
        <v>1</v>
      </c>
      <c r="E22" s="6"/>
      <c r="F22" s="162">
        <f aca="true" t="shared" si="1" ref="F22:F23">E22*D22</f>
        <v>0</v>
      </c>
      <c r="G22" s="163"/>
      <c r="H22" s="7"/>
    </row>
    <row r="23" spans="1:8" s="8" customFormat="1" ht="31.5">
      <c r="A23" s="28"/>
      <c r="B23" s="29" t="s">
        <v>23</v>
      </c>
      <c r="C23" s="30" t="s">
        <v>12</v>
      </c>
      <c r="D23" s="30">
        <v>1</v>
      </c>
      <c r="E23" s="6"/>
      <c r="F23" s="162">
        <f t="shared" si="1"/>
        <v>0</v>
      </c>
      <c r="G23" s="163"/>
      <c r="H23" s="7"/>
    </row>
    <row r="24" spans="1:8" s="8" customFormat="1" ht="15.75">
      <c r="A24" s="28"/>
      <c r="B24" s="29" t="s">
        <v>24</v>
      </c>
      <c r="C24" s="30" t="s">
        <v>12</v>
      </c>
      <c r="D24" s="30">
        <v>1</v>
      </c>
      <c r="E24" s="6"/>
      <c r="F24" s="162">
        <f>E24*D24</f>
        <v>0</v>
      </c>
      <c r="G24" s="163"/>
      <c r="H24" s="7"/>
    </row>
    <row r="25" spans="1:8" s="8" customFormat="1" ht="15.75">
      <c r="A25" s="28"/>
      <c r="B25" s="29" t="s">
        <v>25</v>
      </c>
      <c r="C25" s="30" t="s">
        <v>12</v>
      </c>
      <c r="D25" s="30">
        <v>3</v>
      </c>
      <c r="E25" s="6"/>
      <c r="F25" s="162">
        <f>E25*D25</f>
        <v>0</v>
      </c>
      <c r="G25" s="163"/>
      <c r="H25" s="7"/>
    </row>
    <row r="26" spans="1:8" s="11" customFormat="1" ht="15.75">
      <c r="A26" s="36"/>
      <c r="B26" s="32"/>
      <c r="C26" s="33"/>
      <c r="D26" s="33"/>
      <c r="E26" s="12"/>
      <c r="F26" s="164"/>
      <c r="G26" s="165"/>
      <c r="H26" s="13"/>
    </row>
    <row r="27" spans="1:8" s="11" customFormat="1" ht="15.75" customHeight="1">
      <c r="A27" s="140"/>
      <c r="B27" s="140" t="s">
        <v>26</v>
      </c>
      <c r="C27" s="89"/>
      <c r="D27" s="141"/>
      <c r="E27" s="94"/>
      <c r="F27" s="141"/>
      <c r="G27" s="141"/>
      <c r="H27" s="95"/>
    </row>
    <row r="28" spans="1:8" s="8" customFormat="1" ht="15.75">
      <c r="A28" s="28"/>
      <c r="B28" s="143" t="s">
        <v>27</v>
      </c>
      <c r="C28" s="144" t="s">
        <v>12</v>
      </c>
      <c r="D28" s="136">
        <v>1</v>
      </c>
      <c r="E28" s="6"/>
      <c r="F28" s="162">
        <f>E28*D28</f>
        <v>0</v>
      </c>
      <c r="G28" s="166"/>
      <c r="H28" s="7"/>
    </row>
    <row r="29" spans="1:8" s="11" customFormat="1" ht="144">
      <c r="A29" s="36"/>
      <c r="B29" s="32" t="s">
        <v>253</v>
      </c>
      <c r="C29" s="33"/>
      <c r="D29" s="33"/>
      <c r="E29" s="12"/>
      <c r="F29" s="164"/>
      <c r="G29" s="165"/>
      <c r="H29" s="13"/>
    </row>
    <row r="30" spans="1:8" s="11" customFormat="1" ht="47.25">
      <c r="A30" s="34"/>
      <c r="B30" s="35" t="s">
        <v>254</v>
      </c>
      <c r="C30" s="33"/>
      <c r="D30" s="33"/>
      <c r="E30" s="12"/>
      <c r="F30" s="164"/>
      <c r="G30" s="165"/>
      <c r="H30" s="13"/>
    </row>
    <row r="31" spans="1:8" s="11" customFormat="1" ht="31.5">
      <c r="A31" s="31"/>
      <c r="B31" s="145" t="s">
        <v>28</v>
      </c>
      <c r="C31" s="33"/>
      <c r="D31" s="33"/>
      <c r="E31" s="12"/>
      <c r="F31" s="164"/>
      <c r="G31" s="165"/>
      <c r="H31" s="13"/>
    </row>
    <row r="32" spans="1:8" s="11" customFormat="1" ht="110.25">
      <c r="A32" s="31"/>
      <c r="B32" s="145" t="s">
        <v>255</v>
      </c>
      <c r="C32" s="33"/>
      <c r="D32" s="33"/>
      <c r="E32" s="12"/>
      <c r="F32" s="164"/>
      <c r="G32" s="165"/>
      <c r="H32" s="13"/>
    </row>
    <row r="33" spans="1:8" s="8" customFormat="1" ht="31.5">
      <c r="A33" s="28" t="s">
        <v>29</v>
      </c>
      <c r="B33" s="29" t="s">
        <v>30</v>
      </c>
      <c r="C33" s="30" t="s">
        <v>12</v>
      </c>
      <c r="D33" s="30">
        <v>2</v>
      </c>
      <c r="E33" s="6"/>
      <c r="F33" s="162">
        <f aca="true" t="shared" si="2" ref="F33:F49">E33*D33</f>
        <v>0</v>
      </c>
      <c r="G33" s="163" t="s">
        <v>31</v>
      </c>
      <c r="H33" s="7"/>
    </row>
    <row r="34" spans="1:8" s="8" customFormat="1" ht="31.5">
      <c r="A34" s="28" t="s">
        <v>32</v>
      </c>
      <c r="B34" s="29" t="s">
        <v>33</v>
      </c>
      <c r="C34" s="30" t="s">
        <v>12</v>
      </c>
      <c r="D34" s="30">
        <v>2</v>
      </c>
      <c r="E34" s="6"/>
      <c r="F34" s="162">
        <f t="shared" si="2"/>
        <v>0</v>
      </c>
      <c r="G34" s="163" t="s">
        <v>34</v>
      </c>
      <c r="H34" s="7"/>
    </row>
    <row r="35" spans="1:8" s="8" customFormat="1" ht="31.5">
      <c r="A35" s="28" t="s">
        <v>35</v>
      </c>
      <c r="B35" s="29" t="s">
        <v>36</v>
      </c>
      <c r="C35" s="30" t="s">
        <v>12</v>
      </c>
      <c r="D35" s="30">
        <v>2</v>
      </c>
      <c r="E35" s="6"/>
      <c r="F35" s="162">
        <f t="shared" si="2"/>
        <v>0</v>
      </c>
      <c r="G35" s="163" t="s">
        <v>37</v>
      </c>
      <c r="H35" s="7"/>
    </row>
    <row r="36" spans="1:8" s="8" customFormat="1" ht="31.5">
      <c r="A36" s="28" t="s">
        <v>38</v>
      </c>
      <c r="B36" s="29" t="s">
        <v>39</v>
      </c>
      <c r="C36" s="30" t="s">
        <v>12</v>
      </c>
      <c r="D36" s="30">
        <v>1</v>
      </c>
      <c r="E36" s="6"/>
      <c r="F36" s="162">
        <f t="shared" si="2"/>
        <v>0</v>
      </c>
      <c r="G36" s="163" t="s">
        <v>40</v>
      </c>
      <c r="H36" s="7"/>
    </row>
    <row r="37" spans="1:8" s="8" customFormat="1" ht="31.5">
      <c r="A37" s="28" t="s">
        <v>41</v>
      </c>
      <c r="B37" s="29" t="s">
        <v>42</v>
      </c>
      <c r="C37" s="30" t="s">
        <v>12</v>
      </c>
      <c r="D37" s="30">
        <v>5</v>
      </c>
      <c r="E37" s="6"/>
      <c r="F37" s="162">
        <f t="shared" si="2"/>
        <v>0</v>
      </c>
      <c r="G37" s="167" t="s">
        <v>43</v>
      </c>
      <c r="H37" s="7"/>
    </row>
    <row r="38" spans="1:8" s="8" customFormat="1" ht="31.5">
      <c r="A38" s="28" t="s">
        <v>44</v>
      </c>
      <c r="B38" s="29" t="s">
        <v>45</v>
      </c>
      <c r="C38" s="30" t="s">
        <v>12</v>
      </c>
      <c r="D38" s="30">
        <v>1</v>
      </c>
      <c r="E38" s="6"/>
      <c r="F38" s="162">
        <f t="shared" si="2"/>
        <v>0</v>
      </c>
      <c r="G38" s="163" t="s">
        <v>46</v>
      </c>
      <c r="H38" s="7"/>
    </row>
    <row r="39" spans="1:8" s="8" customFormat="1" ht="31.5">
      <c r="A39" s="28" t="s">
        <v>47</v>
      </c>
      <c r="B39" s="29" t="s">
        <v>48</v>
      </c>
      <c r="C39" s="30" t="s">
        <v>12</v>
      </c>
      <c r="D39" s="30">
        <v>4</v>
      </c>
      <c r="E39" s="6"/>
      <c r="F39" s="162">
        <f t="shared" si="2"/>
        <v>0</v>
      </c>
      <c r="G39" s="163" t="s">
        <v>49</v>
      </c>
      <c r="H39" s="7"/>
    </row>
    <row r="40" spans="1:8" s="8" customFormat="1" ht="31.5">
      <c r="A40" s="28" t="s">
        <v>50</v>
      </c>
      <c r="B40" s="29" t="s">
        <v>51</v>
      </c>
      <c r="C40" s="30" t="s">
        <v>12</v>
      </c>
      <c r="D40" s="30">
        <v>4</v>
      </c>
      <c r="E40" s="6"/>
      <c r="F40" s="162">
        <f t="shared" si="2"/>
        <v>0</v>
      </c>
      <c r="G40" s="163" t="s">
        <v>52</v>
      </c>
      <c r="H40" s="7"/>
    </row>
    <row r="41" spans="1:8" s="8" customFormat="1" ht="31.5">
      <c r="A41" s="28" t="s">
        <v>53</v>
      </c>
      <c r="B41" s="29" t="s">
        <v>54</v>
      </c>
      <c r="C41" s="30" t="s">
        <v>12</v>
      </c>
      <c r="D41" s="30">
        <v>3</v>
      </c>
      <c r="E41" s="6"/>
      <c r="F41" s="162">
        <f t="shared" si="2"/>
        <v>0</v>
      </c>
      <c r="G41" s="163" t="s">
        <v>55</v>
      </c>
      <c r="H41" s="7"/>
    </row>
    <row r="42" spans="1:8" s="8" customFormat="1" ht="31.5">
      <c r="A42" s="28" t="s">
        <v>56</v>
      </c>
      <c r="B42" s="29" t="s">
        <v>57</v>
      </c>
      <c r="C42" s="30" t="s">
        <v>12</v>
      </c>
      <c r="D42" s="30">
        <v>1</v>
      </c>
      <c r="E42" s="6"/>
      <c r="F42" s="162">
        <f t="shared" si="2"/>
        <v>0</v>
      </c>
      <c r="G42" s="163" t="s">
        <v>58</v>
      </c>
      <c r="H42" s="7"/>
    </row>
    <row r="43" spans="1:8" s="8" customFormat="1" ht="31.5">
      <c r="A43" s="28" t="s">
        <v>59</v>
      </c>
      <c r="B43" s="29" t="s">
        <v>60</v>
      </c>
      <c r="C43" s="30" t="s">
        <v>12</v>
      </c>
      <c r="D43" s="30">
        <v>2</v>
      </c>
      <c r="E43" s="6"/>
      <c r="F43" s="162">
        <f t="shared" si="2"/>
        <v>0</v>
      </c>
      <c r="G43" s="30" t="s">
        <v>61</v>
      </c>
      <c r="H43" s="7"/>
    </row>
    <row r="44" spans="1:8" s="8" customFormat="1" ht="31.5">
      <c r="A44" s="28" t="s">
        <v>62</v>
      </c>
      <c r="B44" s="29" t="s">
        <v>63</v>
      </c>
      <c r="C44" s="30" t="s">
        <v>12</v>
      </c>
      <c r="D44" s="30">
        <v>2</v>
      </c>
      <c r="E44" s="6"/>
      <c r="F44" s="162">
        <f t="shared" si="2"/>
        <v>0</v>
      </c>
      <c r="G44" s="163" t="s">
        <v>64</v>
      </c>
      <c r="H44" s="7"/>
    </row>
    <row r="45" spans="1:8" s="8" customFormat="1" ht="31.5">
      <c r="A45" s="28" t="s">
        <v>65</v>
      </c>
      <c r="B45" s="29" t="s">
        <v>66</v>
      </c>
      <c r="C45" s="30" t="s">
        <v>12</v>
      </c>
      <c r="D45" s="30">
        <v>1</v>
      </c>
      <c r="E45" s="6"/>
      <c r="F45" s="162">
        <f t="shared" si="2"/>
        <v>0</v>
      </c>
      <c r="G45" s="163" t="s">
        <v>67</v>
      </c>
      <c r="H45" s="7"/>
    </row>
    <row r="46" spans="1:8" s="8" customFormat="1" ht="31.5">
      <c r="A46" s="28" t="s">
        <v>68</v>
      </c>
      <c r="B46" s="29" t="s">
        <v>69</v>
      </c>
      <c r="C46" s="30" t="s">
        <v>12</v>
      </c>
      <c r="D46" s="30">
        <v>2</v>
      </c>
      <c r="E46" s="6"/>
      <c r="F46" s="162">
        <f t="shared" si="2"/>
        <v>0</v>
      </c>
      <c r="G46" s="30" t="s">
        <v>70</v>
      </c>
      <c r="H46" s="7"/>
    </row>
    <row r="47" spans="1:8" s="8" customFormat="1" ht="31.5">
      <c r="A47" s="28" t="s">
        <v>71</v>
      </c>
      <c r="B47" s="29" t="s">
        <v>72</v>
      </c>
      <c r="C47" s="30" t="s">
        <v>12</v>
      </c>
      <c r="D47" s="30">
        <v>2</v>
      </c>
      <c r="E47" s="6"/>
      <c r="F47" s="162">
        <f t="shared" si="2"/>
        <v>0</v>
      </c>
      <c r="G47" s="30" t="s">
        <v>73</v>
      </c>
      <c r="H47" s="7"/>
    </row>
    <row r="48" spans="1:8" s="8" customFormat="1" ht="31.5">
      <c r="A48" s="28" t="s">
        <v>74</v>
      </c>
      <c r="B48" s="29" t="s">
        <v>75</v>
      </c>
      <c r="C48" s="30" t="s">
        <v>12</v>
      </c>
      <c r="D48" s="30">
        <v>4</v>
      </c>
      <c r="E48" s="6"/>
      <c r="F48" s="162">
        <f t="shared" si="2"/>
        <v>0</v>
      </c>
      <c r="G48" s="30" t="s">
        <v>76</v>
      </c>
      <c r="H48" s="7"/>
    </row>
    <row r="49" spans="1:8" s="8" customFormat="1" ht="31.5">
      <c r="A49" s="28" t="s">
        <v>77</v>
      </c>
      <c r="B49" s="146" t="s">
        <v>78</v>
      </c>
      <c r="C49" s="30" t="s">
        <v>12</v>
      </c>
      <c r="D49" s="30">
        <v>2</v>
      </c>
      <c r="E49" s="6"/>
      <c r="F49" s="163">
        <f t="shared" si="2"/>
        <v>0</v>
      </c>
      <c r="G49" s="30" t="s">
        <v>79</v>
      </c>
      <c r="H49" s="7"/>
    </row>
    <row r="50" spans="1:8" s="11" customFormat="1" ht="15.75">
      <c r="A50" s="147"/>
      <c r="B50" s="148"/>
      <c r="C50" s="149"/>
      <c r="D50" s="149"/>
      <c r="E50" s="14"/>
      <c r="F50" s="168"/>
      <c r="G50" s="169"/>
      <c r="H50" s="15"/>
    </row>
    <row r="51" spans="1:8" s="11" customFormat="1" ht="15.75" customHeight="1">
      <c r="A51" s="150"/>
      <c r="B51" s="151" t="s">
        <v>80</v>
      </c>
      <c r="C51" s="89"/>
      <c r="D51" s="152"/>
      <c r="E51" s="92"/>
      <c r="F51" s="152"/>
      <c r="G51" s="152"/>
      <c r="H51" s="93"/>
    </row>
    <row r="52" spans="1:8" s="8" customFormat="1" ht="31.5">
      <c r="A52" s="28"/>
      <c r="B52" s="143" t="s">
        <v>81</v>
      </c>
      <c r="C52" s="144" t="s">
        <v>12</v>
      </c>
      <c r="D52" s="136">
        <v>1</v>
      </c>
      <c r="E52" s="6"/>
      <c r="F52" s="162">
        <f>E52*D52</f>
        <v>0</v>
      </c>
      <c r="G52" s="136"/>
      <c r="H52" s="7"/>
    </row>
    <row r="53" spans="1:8" s="11" customFormat="1" ht="99" customHeight="1">
      <c r="A53" s="31"/>
      <c r="B53" s="137" t="s">
        <v>256</v>
      </c>
      <c r="C53" s="153"/>
      <c r="D53" s="153"/>
      <c r="E53" s="90"/>
      <c r="F53" s="153"/>
      <c r="G53" s="153"/>
      <c r="H53" s="91"/>
    </row>
    <row r="54" spans="1:8" s="8" customFormat="1" ht="15.75">
      <c r="A54" s="28"/>
      <c r="B54" s="29" t="s">
        <v>82</v>
      </c>
      <c r="C54" s="30" t="s">
        <v>21</v>
      </c>
      <c r="D54" s="30">
        <v>1</v>
      </c>
      <c r="E54" s="6"/>
      <c r="F54" s="162">
        <f>E54*D54</f>
        <v>0</v>
      </c>
      <c r="G54" s="30"/>
      <c r="H54" s="7"/>
    </row>
    <row r="55" spans="1:8" s="11" customFormat="1" ht="15.75">
      <c r="A55" s="31"/>
      <c r="B55" s="32"/>
      <c r="C55" s="33"/>
      <c r="D55" s="33"/>
      <c r="E55" s="12"/>
      <c r="F55" s="165"/>
      <c r="G55" s="33"/>
      <c r="H55" s="13"/>
    </row>
    <row r="56" spans="1:8" s="11" customFormat="1" ht="15.75">
      <c r="A56" s="34"/>
      <c r="B56" s="35" t="s">
        <v>83</v>
      </c>
      <c r="C56" s="33"/>
      <c r="D56" s="33"/>
      <c r="E56" s="12"/>
      <c r="F56" s="165"/>
      <c r="G56" s="33"/>
      <c r="H56" s="13"/>
    </row>
    <row r="57" spans="1:8" s="8" customFormat="1" ht="15.75">
      <c r="A57" s="28"/>
      <c r="B57" s="29" t="s">
        <v>84</v>
      </c>
      <c r="C57" s="30" t="s">
        <v>12</v>
      </c>
      <c r="D57" s="30">
        <v>1</v>
      </c>
      <c r="E57" s="6"/>
      <c r="F57" s="162">
        <f>E57*D57</f>
        <v>0</v>
      </c>
      <c r="G57" s="30"/>
      <c r="H57" s="7"/>
    </row>
    <row r="58" spans="1:8" s="11" customFormat="1" ht="15.75">
      <c r="A58" s="31"/>
      <c r="B58" s="32"/>
      <c r="C58" s="33"/>
      <c r="D58" s="33"/>
      <c r="E58" s="12"/>
      <c r="F58" s="165"/>
      <c r="G58" s="33"/>
      <c r="H58" s="13"/>
    </row>
    <row r="59" spans="1:8" s="11" customFormat="1" ht="15.75">
      <c r="A59" s="31"/>
      <c r="B59" s="35" t="s">
        <v>85</v>
      </c>
      <c r="C59" s="33"/>
      <c r="D59" s="33"/>
      <c r="E59" s="12"/>
      <c r="F59" s="164"/>
      <c r="G59" s="33"/>
      <c r="H59" s="13"/>
    </row>
    <row r="60" spans="1:8" s="8" customFormat="1" ht="15.75">
      <c r="A60" s="28"/>
      <c r="B60" s="29" t="s">
        <v>86</v>
      </c>
      <c r="C60" s="30" t="s">
        <v>21</v>
      </c>
      <c r="D60" s="30">
        <v>1</v>
      </c>
      <c r="E60" s="6"/>
      <c r="F60" s="162">
        <f aca="true" t="shared" si="3" ref="F60:F65">E60*D60</f>
        <v>0</v>
      </c>
      <c r="G60" s="30"/>
      <c r="H60" s="7"/>
    </row>
    <row r="61" spans="1:8" s="8" customFormat="1" ht="15.75">
      <c r="A61" s="28" t="s">
        <v>87</v>
      </c>
      <c r="B61" s="29" t="s">
        <v>88</v>
      </c>
      <c r="C61" s="30" t="s">
        <v>21</v>
      </c>
      <c r="D61" s="30">
        <v>1</v>
      </c>
      <c r="E61" s="6"/>
      <c r="F61" s="162">
        <f t="shared" si="3"/>
        <v>0</v>
      </c>
      <c r="G61" s="30"/>
      <c r="H61" s="7"/>
    </row>
    <row r="62" spans="1:8" s="8" customFormat="1" ht="15.75">
      <c r="A62" s="28"/>
      <c r="B62" s="29" t="s">
        <v>89</v>
      </c>
      <c r="C62" s="30" t="s">
        <v>21</v>
      </c>
      <c r="D62" s="30">
        <v>1</v>
      </c>
      <c r="E62" s="6"/>
      <c r="F62" s="162">
        <f t="shared" si="3"/>
        <v>0</v>
      </c>
      <c r="G62" s="30"/>
      <c r="H62" s="7"/>
    </row>
    <row r="63" spans="1:8" s="8" customFormat="1" ht="15.75">
      <c r="A63" s="28"/>
      <c r="B63" s="29" t="s">
        <v>90</v>
      </c>
      <c r="C63" s="30" t="s">
        <v>21</v>
      </c>
      <c r="D63" s="30">
        <v>1</v>
      </c>
      <c r="E63" s="6"/>
      <c r="F63" s="162">
        <f t="shared" si="3"/>
        <v>0</v>
      </c>
      <c r="G63" s="163"/>
      <c r="H63" s="7"/>
    </row>
    <row r="64" spans="1:8" s="8" customFormat="1" ht="15.75">
      <c r="A64" s="28"/>
      <c r="B64" s="29" t="s">
        <v>91</v>
      </c>
      <c r="C64" s="30" t="s">
        <v>21</v>
      </c>
      <c r="D64" s="30">
        <v>1</v>
      </c>
      <c r="E64" s="6"/>
      <c r="F64" s="162">
        <f t="shared" si="3"/>
        <v>0</v>
      </c>
      <c r="G64" s="163"/>
      <c r="H64" s="7"/>
    </row>
    <row r="65" spans="1:8" s="8" customFormat="1" ht="15.75">
      <c r="A65" s="28"/>
      <c r="B65" s="29" t="s">
        <v>92</v>
      </c>
      <c r="C65" s="30" t="s">
        <v>21</v>
      </c>
      <c r="D65" s="30">
        <v>1</v>
      </c>
      <c r="E65" s="6"/>
      <c r="F65" s="162">
        <f t="shared" si="3"/>
        <v>0</v>
      </c>
      <c r="G65" s="163"/>
      <c r="H65" s="7"/>
    </row>
    <row r="66" spans="1:8" s="11" customFormat="1" ht="15.75">
      <c r="A66" s="36"/>
      <c r="B66" s="37"/>
      <c r="C66" s="33"/>
      <c r="D66" s="33"/>
      <c r="E66" s="12"/>
      <c r="F66" s="165"/>
      <c r="G66" s="33"/>
      <c r="H66" s="13"/>
    </row>
    <row r="67" spans="1:8" s="11" customFormat="1" ht="15.75">
      <c r="A67" s="34"/>
      <c r="B67" s="38" t="s">
        <v>93</v>
      </c>
      <c r="C67" s="33"/>
      <c r="D67" s="33"/>
      <c r="E67" s="12"/>
      <c r="F67" s="165"/>
      <c r="G67" s="33"/>
      <c r="H67" s="13"/>
    </row>
    <row r="68" spans="1:8" s="8" customFormat="1" ht="15.75">
      <c r="A68" s="28"/>
      <c r="B68" s="29" t="s">
        <v>94</v>
      </c>
      <c r="C68" s="30" t="s">
        <v>21</v>
      </c>
      <c r="D68" s="30">
        <v>1</v>
      </c>
      <c r="E68" s="6"/>
      <c r="F68" s="162">
        <f>E68*D68</f>
        <v>0</v>
      </c>
      <c r="G68" s="30"/>
      <c r="H68" s="7"/>
    </row>
    <row r="69" spans="1:8" s="8" customFormat="1" ht="15.75">
      <c r="A69" s="28"/>
      <c r="B69" s="29" t="s">
        <v>95</v>
      </c>
      <c r="C69" s="30" t="s">
        <v>21</v>
      </c>
      <c r="D69" s="30">
        <v>1</v>
      </c>
      <c r="E69" s="6"/>
      <c r="F69" s="162">
        <f>E69*D69</f>
        <v>0</v>
      </c>
      <c r="G69" s="30"/>
      <c r="H69" s="7"/>
    </row>
    <row r="70" spans="1:8" s="8" customFormat="1" ht="15.75">
      <c r="A70" s="28"/>
      <c r="B70" s="29" t="s">
        <v>96</v>
      </c>
      <c r="C70" s="30" t="s">
        <v>21</v>
      </c>
      <c r="D70" s="30">
        <v>1</v>
      </c>
      <c r="E70" s="6"/>
      <c r="F70" s="162">
        <f>E70*D70</f>
        <v>0</v>
      </c>
      <c r="G70" s="30"/>
      <c r="H70" s="7"/>
    </row>
    <row r="71" spans="1:8" s="8" customFormat="1" ht="15.75">
      <c r="A71" s="28"/>
      <c r="B71" s="29" t="s">
        <v>97</v>
      </c>
      <c r="C71" s="30" t="s">
        <v>21</v>
      </c>
      <c r="D71" s="30">
        <v>1</v>
      </c>
      <c r="E71" s="6"/>
      <c r="F71" s="162">
        <f>E71*D71</f>
        <v>0</v>
      </c>
      <c r="G71" s="30"/>
      <c r="H71" s="7"/>
    </row>
    <row r="72" spans="1:8" s="11" customFormat="1" ht="15.75">
      <c r="A72" s="39"/>
      <c r="B72" s="37"/>
      <c r="C72" s="33"/>
      <c r="D72" s="33"/>
      <c r="E72" s="12"/>
      <c r="F72" s="165"/>
      <c r="G72" s="33"/>
      <c r="H72" s="13"/>
    </row>
    <row r="73" spans="1:8" s="11" customFormat="1" ht="15.75">
      <c r="A73" s="39"/>
      <c r="B73" s="38" t="s">
        <v>98</v>
      </c>
      <c r="C73" s="33"/>
      <c r="D73" s="33"/>
      <c r="E73" s="12"/>
      <c r="F73" s="165"/>
      <c r="G73" s="33"/>
      <c r="H73" s="13"/>
    </row>
    <row r="74" spans="1:8" s="8" customFormat="1" ht="15.75">
      <c r="A74" s="28"/>
      <c r="B74" s="29" t="s">
        <v>99</v>
      </c>
      <c r="C74" s="30" t="s">
        <v>100</v>
      </c>
      <c r="D74" s="30">
        <v>45</v>
      </c>
      <c r="E74" s="6"/>
      <c r="F74" s="162">
        <f aca="true" t="shared" si="4" ref="F74:F81">E74*D74</f>
        <v>0</v>
      </c>
      <c r="G74" s="30"/>
      <c r="H74" s="7"/>
    </row>
    <row r="75" spans="1:8" s="8" customFormat="1" ht="15.75">
      <c r="A75" s="28"/>
      <c r="B75" s="29" t="s">
        <v>101</v>
      </c>
      <c r="C75" s="30" t="s">
        <v>100</v>
      </c>
      <c r="D75" s="30">
        <v>37</v>
      </c>
      <c r="E75" s="6"/>
      <c r="F75" s="162">
        <f t="shared" si="4"/>
        <v>0</v>
      </c>
      <c r="G75" s="30"/>
      <c r="H75" s="7"/>
    </row>
    <row r="76" spans="1:8" s="8" customFormat="1" ht="15.75">
      <c r="A76" s="28"/>
      <c r="B76" s="29" t="s">
        <v>102</v>
      </c>
      <c r="C76" s="30" t="s">
        <v>100</v>
      </c>
      <c r="D76" s="30">
        <v>8</v>
      </c>
      <c r="E76" s="6"/>
      <c r="F76" s="162">
        <f t="shared" si="4"/>
        <v>0</v>
      </c>
      <c r="G76" s="30"/>
      <c r="H76" s="7"/>
    </row>
    <row r="77" spans="1:8" s="8" customFormat="1" ht="15.75">
      <c r="A77" s="28"/>
      <c r="B77" s="29" t="s">
        <v>103</v>
      </c>
      <c r="C77" s="30" t="s">
        <v>21</v>
      </c>
      <c r="D77" s="30">
        <v>1</v>
      </c>
      <c r="E77" s="6"/>
      <c r="F77" s="162">
        <f t="shared" si="4"/>
        <v>0</v>
      </c>
      <c r="G77" s="30"/>
      <c r="H77" s="7"/>
    </row>
    <row r="78" spans="1:8" s="8" customFormat="1" ht="15.75">
      <c r="A78" s="28"/>
      <c r="B78" s="29" t="s">
        <v>104</v>
      </c>
      <c r="C78" s="30" t="s">
        <v>21</v>
      </c>
      <c r="D78" s="30">
        <v>1</v>
      </c>
      <c r="E78" s="6"/>
      <c r="F78" s="162">
        <f t="shared" si="4"/>
        <v>0</v>
      </c>
      <c r="G78" s="30"/>
      <c r="H78" s="7"/>
    </row>
    <row r="79" spans="1:8" s="8" customFormat="1" ht="15.75">
      <c r="A79" s="28"/>
      <c r="B79" s="29" t="s">
        <v>105</v>
      </c>
      <c r="C79" s="30" t="s">
        <v>21</v>
      </c>
      <c r="D79" s="30">
        <v>1</v>
      </c>
      <c r="E79" s="6"/>
      <c r="F79" s="162">
        <f t="shared" si="4"/>
        <v>0</v>
      </c>
      <c r="G79" s="30"/>
      <c r="H79" s="7"/>
    </row>
    <row r="80" spans="1:8" s="8" customFormat="1" ht="15.75">
      <c r="A80" s="28"/>
      <c r="B80" s="29" t="s">
        <v>106</v>
      </c>
      <c r="C80" s="30" t="s">
        <v>100</v>
      </c>
      <c r="D80" s="30">
        <v>7</v>
      </c>
      <c r="E80" s="6"/>
      <c r="F80" s="162">
        <f t="shared" si="4"/>
        <v>0</v>
      </c>
      <c r="G80" s="30"/>
      <c r="H80" s="7"/>
    </row>
    <row r="81" spans="1:8" s="8" customFormat="1" ht="15.75">
      <c r="A81" s="28"/>
      <c r="B81" s="29" t="s">
        <v>107</v>
      </c>
      <c r="C81" s="30" t="s">
        <v>21</v>
      </c>
      <c r="D81" s="30">
        <v>1</v>
      </c>
      <c r="E81" s="6"/>
      <c r="F81" s="162">
        <f t="shared" si="4"/>
        <v>0</v>
      </c>
      <c r="G81" s="30"/>
      <c r="H81" s="7"/>
    </row>
    <row r="82" spans="1:8" s="11" customFormat="1" ht="15.75">
      <c r="A82" s="39"/>
      <c r="B82" s="37"/>
      <c r="C82" s="33"/>
      <c r="D82" s="33"/>
      <c r="E82" s="12"/>
      <c r="F82" s="165"/>
      <c r="G82" s="33"/>
      <c r="H82" s="13"/>
    </row>
    <row r="83" spans="1:8" s="11" customFormat="1" ht="21">
      <c r="A83" s="40"/>
      <c r="B83" s="41" t="s">
        <v>108</v>
      </c>
      <c r="C83" s="42"/>
      <c r="D83" s="42"/>
      <c r="E83" s="16"/>
      <c r="F83" s="158">
        <f>SUM(F85:F101)</f>
        <v>0</v>
      </c>
      <c r="G83" s="170"/>
      <c r="H83" s="17"/>
    </row>
    <row r="84" spans="1:8" s="11" customFormat="1" ht="15.75">
      <c r="A84" s="43" t="s">
        <v>2</v>
      </c>
      <c r="B84" s="44" t="s">
        <v>3</v>
      </c>
      <c r="C84" s="45" t="s">
        <v>4</v>
      </c>
      <c r="D84" s="45" t="s">
        <v>5</v>
      </c>
      <c r="E84" s="2" t="s">
        <v>6</v>
      </c>
      <c r="F84" s="171" t="s">
        <v>109</v>
      </c>
      <c r="G84" s="172" t="s">
        <v>8</v>
      </c>
      <c r="H84" s="3" t="s">
        <v>9</v>
      </c>
    </row>
    <row r="85" spans="1:8" s="11" customFormat="1" ht="15.75">
      <c r="A85" s="46"/>
      <c r="B85" s="47" t="s">
        <v>110</v>
      </c>
      <c r="C85" s="33"/>
      <c r="D85" s="33"/>
      <c r="E85" s="12"/>
      <c r="F85" s="165"/>
      <c r="G85" s="33"/>
      <c r="H85" s="13"/>
    </row>
    <row r="86" spans="1:8" s="8" customFormat="1" ht="15.75">
      <c r="A86" s="48"/>
      <c r="B86" s="49" t="s">
        <v>111</v>
      </c>
      <c r="C86" s="30" t="s">
        <v>12</v>
      </c>
      <c r="D86" s="30">
        <v>3</v>
      </c>
      <c r="E86" s="6"/>
      <c r="F86" s="162">
        <f>E86*D86</f>
        <v>0</v>
      </c>
      <c r="G86" s="30"/>
      <c r="H86" s="7"/>
    </row>
    <row r="87" spans="1:8" s="8" customFormat="1" ht="15.75">
      <c r="A87" s="48"/>
      <c r="B87" s="49" t="s">
        <v>112</v>
      </c>
      <c r="C87" s="30" t="s">
        <v>12</v>
      </c>
      <c r="D87" s="30">
        <v>3</v>
      </c>
      <c r="E87" s="6"/>
      <c r="F87" s="162">
        <f>E87*D87</f>
        <v>0</v>
      </c>
      <c r="G87" s="30"/>
      <c r="H87" s="7"/>
    </row>
    <row r="88" spans="1:8" s="11" customFormat="1" ht="15.75">
      <c r="A88" s="46"/>
      <c r="B88" s="50"/>
      <c r="C88" s="33"/>
      <c r="D88" s="33"/>
      <c r="E88" s="12"/>
      <c r="F88" s="165"/>
      <c r="G88" s="33"/>
      <c r="H88" s="13"/>
    </row>
    <row r="89" spans="1:8" s="11" customFormat="1" ht="15.75">
      <c r="A89" s="46"/>
      <c r="B89" s="47" t="s">
        <v>85</v>
      </c>
      <c r="C89" s="33"/>
      <c r="D89" s="33"/>
      <c r="E89" s="12"/>
      <c r="F89" s="165"/>
      <c r="G89" s="33"/>
      <c r="H89" s="13"/>
    </row>
    <row r="90" spans="1:8" s="8" customFormat="1" ht="15.75">
      <c r="A90" s="48"/>
      <c r="B90" s="49" t="s">
        <v>113</v>
      </c>
      <c r="C90" s="30" t="s">
        <v>21</v>
      </c>
      <c r="D90" s="30">
        <v>1</v>
      </c>
      <c r="E90" s="6"/>
      <c r="F90" s="162">
        <f>E90*D90</f>
        <v>0</v>
      </c>
      <c r="G90" s="30"/>
      <c r="H90" s="7"/>
    </row>
    <row r="91" spans="1:8" s="11" customFormat="1" ht="15.75">
      <c r="A91" s="46"/>
      <c r="B91" s="50"/>
      <c r="C91" s="33"/>
      <c r="D91" s="33"/>
      <c r="E91" s="12"/>
      <c r="F91" s="165"/>
      <c r="G91" s="33"/>
      <c r="H91" s="13"/>
    </row>
    <row r="92" spans="1:8" s="11" customFormat="1" ht="15.75">
      <c r="A92" s="46"/>
      <c r="B92" s="47" t="s">
        <v>114</v>
      </c>
      <c r="C92" s="33"/>
      <c r="D92" s="33"/>
      <c r="E92" s="12"/>
      <c r="F92" s="165"/>
      <c r="G92" s="33"/>
      <c r="H92" s="13"/>
    </row>
    <row r="93" spans="1:8" s="8" customFormat="1" ht="15.75">
      <c r="A93" s="48"/>
      <c r="B93" s="49" t="s">
        <v>115</v>
      </c>
      <c r="C93" s="30" t="s">
        <v>21</v>
      </c>
      <c r="D93" s="30">
        <v>1</v>
      </c>
      <c r="E93" s="6"/>
      <c r="F93" s="162">
        <f>E93*D93</f>
        <v>0</v>
      </c>
      <c r="G93" s="30"/>
      <c r="H93" s="7"/>
    </row>
    <row r="94" spans="1:8" s="11" customFormat="1" ht="15.75">
      <c r="A94" s="46"/>
      <c r="B94" s="50"/>
      <c r="C94" s="33"/>
      <c r="D94" s="33"/>
      <c r="E94" s="12"/>
      <c r="F94" s="165"/>
      <c r="G94" s="33"/>
      <c r="H94" s="13"/>
    </row>
    <row r="95" spans="1:8" s="11" customFormat="1" ht="15.75">
      <c r="A95" s="46"/>
      <c r="B95" s="47" t="s">
        <v>98</v>
      </c>
      <c r="C95" s="33"/>
      <c r="D95" s="33"/>
      <c r="E95" s="12"/>
      <c r="F95" s="165"/>
      <c r="G95" s="173"/>
      <c r="H95" s="13"/>
    </row>
    <row r="96" spans="1:8" s="8" customFormat="1" ht="15.75">
      <c r="A96" s="48"/>
      <c r="B96" s="29" t="s">
        <v>116</v>
      </c>
      <c r="C96" s="30" t="s">
        <v>100</v>
      </c>
      <c r="D96" s="30">
        <v>7</v>
      </c>
      <c r="E96" s="6"/>
      <c r="F96" s="162">
        <f>E96*D96</f>
        <v>0</v>
      </c>
      <c r="G96" s="51"/>
      <c r="H96" s="7"/>
    </row>
    <row r="97" spans="1:8" s="8" customFormat="1" ht="15.75">
      <c r="A97" s="48"/>
      <c r="B97" s="49" t="s">
        <v>103</v>
      </c>
      <c r="C97" s="51" t="s">
        <v>21</v>
      </c>
      <c r="D97" s="51">
        <v>1</v>
      </c>
      <c r="E97" s="6"/>
      <c r="F97" s="162">
        <f>E97*D97</f>
        <v>0</v>
      </c>
      <c r="G97" s="51"/>
      <c r="H97" s="7"/>
    </row>
    <row r="98" spans="1:8" s="8" customFormat="1" ht="15.75">
      <c r="A98" s="48"/>
      <c r="B98" s="49" t="s">
        <v>117</v>
      </c>
      <c r="C98" s="51" t="s">
        <v>100</v>
      </c>
      <c r="D98" s="51">
        <v>6</v>
      </c>
      <c r="E98" s="6"/>
      <c r="F98" s="162">
        <f>E98*D98</f>
        <v>0</v>
      </c>
      <c r="G98" s="51"/>
      <c r="H98" s="7"/>
    </row>
    <row r="99" spans="1:8" s="8" customFormat="1" ht="15.75">
      <c r="A99" s="48"/>
      <c r="B99" s="49" t="s">
        <v>105</v>
      </c>
      <c r="C99" s="51" t="s">
        <v>21</v>
      </c>
      <c r="D99" s="51">
        <v>1</v>
      </c>
      <c r="E99" s="6"/>
      <c r="F99" s="162">
        <f>E99*D99</f>
        <v>0</v>
      </c>
      <c r="G99" s="51"/>
      <c r="H99" s="7"/>
    </row>
    <row r="100" spans="1:8" s="8" customFormat="1" ht="15.75">
      <c r="A100" s="48"/>
      <c r="B100" s="49" t="s">
        <v>107</v>
      </c>
      <c r="C100" s="51" t="s">
        <v>21</v>
      </c>
      <c r="D100" s="51">
        <v>1</v>
      </c>
      <c r="E100" s="6"/>
      <c r="F100" s="162">
        <f>E100*D100</f>
        <v>0</v>
      </c>
      <c r="G100" s="51"/>
      <c r="H100" s="7"/>
    </row>
    <row r="101" spans="1:8" s="11" customFormat="1" ht="15.75">
      <c r="A101" s="46"/>
      <c r="B101" s="50"/>
      <c r="C101" s="52"/>
      <c r="D101" s="52"/>
      <c r="E101" s="12"/>
      <c r="F101" s="174"/>
      <c r="G101" s="52"/>
      <c r="H101" s="13"/>
    </row>
    <row r="102" spans="1:8" s="11" customFormat="1" ht="21">
      <c r="A102" s="40"/>
      <c r="B102" s="41" t="s">
        <v>118</v>
      </c>
      <c r="C102" s="42"/>
      <c r="D102" s="42"/>
      <c r="E102" s="16"/>
      <c r="F102" s="158">
        <f>SUM(F103:F121)</f>
        <v>0</v>
      </c>
      <c r="G102" s="170"/>
      <c r="H102" s="17"/>
    </row>
    <row r="103" spans="1:8" s="8" customFormat="1" ht="18.75">
      <c r="A103" s="53"/>
      <c r="B103" s="54" t="s">
        <v>258</v>
      </c>
      <c r="C103" s="55" t="s">
        <v>12</v>
      </c>
      <c r="D103" s="56">
        <v>1</v>
      </c>
      <c r="E103" s="6"/>
      <c r="F103" s="162">
        <f aca="true" t="shared" si="5" ref="F103:F121">E103*D103</f>
        <v>0</v>
      </c>
      <c r="G103" s="51"/>
      <c r="H103" s="7"/>
    </row>
    <row r="104" spans="1:8" s="8" customFormat="1" ht="15.75">
      <c r="A104" s="48"/>
      <c r="B104" s="54" t="s">
        <v>119</v>
      </c>
      <c r="C104" s="55" t="s">
        <v>12</v>
      </c>
      <c r="D104" s="56">
        <v>3</v>
      </c>
      <c r="E104" s="6"/>
      <c r="F104" s="162">
        <f t="shared" si="5"/>
        <v>0</v>
      </c>
      <c r="G104" s="51"/>
      <c r="H104" s="7"/>
    </row>
    <row r="105" spans="1:8" s="8" customFormat="1" ht="33.75">
      <c r="A105" s="48"/>
      <c r="B105" s="54" t="s">
        <v>259</v>
      </c>
      <c r="C105" s="57" t="s">
        <v>12</v>
      </c>
      <c r="D105" s="58">
        <v>1</v>
      </c>
      <c r="E105" s="6"/>
      <c r="F105" s="162">
        <f t="shared" si="5"/>
        <v>0</v>
      </c>
      <c r="G105" s="51"/>
      <c r="H105" s="7"/>
    </row>
    <row r="106" spans="1:8" s="8" customFormat="1" ht="15.75">
      <c r="A106" s="48"/>
      <c r="B106" s="54" t="s">
        <v>120</v>
      </c>
      <c r="C106" s="55" t="s">
        <v>12</v>
      </c>
      <c r="D106" s="56">
        <v>3</v>
      </c>
      <c r="E106" s="6"/>
      <c r="F106" s="162">
        <f t="shared" si="5"/>
        <v>0</v>
      </c>
      <c r="G106" s="51"/>
      <c r="H106" s="7"/>
    </row>
    <row r="107" spans="1:8" s="8" customFormat="1" ht="15.75">
      <c r="A107" s="48"/>
      <c r="B107" s="54" t="s">
        <v>121</v>
      </c>
      <c r="C107" s="55" t="s">
        <v>12</v>
      </c>
      <c r="D107" s="56">
        <v>3</v>
      </c>
      <c r="E107" s="6"/>
      <c r="F107" s="162">
        <f t="shared" si="5"/>
        <v>0</v>
      </c>
      <c r="G107" s="51"/>
      <c r="H107" s="7"/>
    </row>
    <row r="108" spans="1:8" s="8" customFormat="1" ht="15.75">
      <c r="A108" s="48"/>
      <c r="B108" s="54" t="s">
        <v>122</v>
      </c>
      <c r="C108" s="55" t="s">
        <v>12</v>
      </c>
      <c r="D108" s="56">
        <v>3</v>
      </c>
      <c r="E108" s="6"/>
      <c r="F108" s="162">
        <f t="shared" si="5"/>
        <v>0</v>
      </c>
      <c r="G108" s="51"/>
      <c r="H108" s="7"/>
    </row>
    <row r="109" spans="1:8" s="8" customFormat="1" ht="15.75">
      <c r="A109" s="48"/>
      <c r="B109" s="54" t="s">
        <v>123</v>
      </c>
      <c r="C109" s="55" t="s">
        <v>12</v>
      </c>
      <c r="D109" s="56">
        <v>3</v>
      </c>
      <c r="E109" s="6"/>
      <c r="F109" s="162">
        <f t="shared" si="5"/>
        <v>0</v>
      </c>
      <c r="G109" s="51"/>
      <c r="H109" s="7"/>
    </row>
    <row r="110" spans="1:8" s="8" customFormat="1" ht="15.75">
      <c r="A110" s="48"/>
      <c r="B110" s="54" t="s">
        <v>124</v>
      </c>
      <c r="C110" s="55" t="s">
        <v>12</v>
      </c>
      <c r="D110" s="56">
        <v>4</v>
      </c>
      <c r="E110" s="6"/>
      <c r="F110" s="162">
        <f t="shared" si="5"/>
        <v>0</v>
      </c>
      <c r="G110" s="51"/>
      <c r="H110" s="7"/>
    </row>
    <row r="111" spans="1:8" s="8" customFormat="1" ht="15.75">
      <c r="A111" s="48"/>
      <c r="B111" s="54" t="s">
        <v>125</v>
      </c>
      <c r="C111" s="55" t="s">
        <v>126</v>
      </c>
      <c r="D111" s="56">
        <v>40</v>
      </c>
      <c r="E111" s="6"/>
      <c r="F111" s="162">
        <f t="shared" si="5"/>
        <v>0</v>
      </c>
      <c r="G111" s="51"/>
      <c r="H111" s="7"/>
    </row>
    <row r="112" spans="1:8" s="8" customFormat="1" ht="15.75">
      <c r="A112" s="28"/>
      <c r="B112" s="54" t="s">
        <v>127</v>
      </c>
      <c r="C112" s="55" t="s">
        <v>12</v>
      </c>
      <c r="D112" s="56">
        <v>1</v>
      </c>
      <c r="E112" s="6"/>
      <c r="F112" s="162">
        <f t="shared" si="5"/>
        <v>0</v>
      </c>
      <c r="G112" s="51"/>
      <c r="H112" s="7"/>
    </row>
    <row r="113" spans="1:8" s="8" customFormat="1" ht="15.75">
      <c r="A113" s="59"/>
      <c r="B113" s="54" t="s">
        <v>128</v>
      </c>
      <c r="C113" s="55" t="s">
        <v>21</v>
      </c>
      <c r="D113" s="56">
        <v>3</v>
      </c>
      <c r="E113" s="6"/>
      <c r="F113" s="162">
        <f t="shared" si="5"/>
        <v>0</v>
      </c>
      <c r="G113" s="175"/>
      <c r="H113" s="7"/>
    </row>
    <row r="114" spans="1:8" s="8" customFormat="1" ht="15.75">
      <c r="A114" s="59"/>
      <c r="B114" s="54" t="s">
        <v>129</v>
      </c>
      <c r="C114" s="55" t="s">
        <v>21</v>
      </c>
      <c r="D114" s="56">
        <v>3</v>
      </c>
      <c r="E114" s="6"/>
      <c r="F114" s="162">
        <f t="shared" si="5"/>
        <v>0</v>
      </c>
      <c r="G114" s="175"/>
      <c r="H114" s="7"/>
    </row>
    <row r="115" spans="1:8" s="8" customFormat="1" ht="15.75">
      <c r="A115" s="60"/>
      <c r="B115" s="54" t="s">
        <v>130</v>
      </c>
      <c r="C115" s="55" t="s">
        <v>21</v>
      </c>
      <c r="D115" s="56">
        <v>3</v>
      </c>
      <c r="E115" s="6"/>
      <c r="F115" s="162">
        <f t="shared" si="5"/>
        <v>0</v>
      </c>
      <c r="G115" s="175"/>
      <c r="H115" s="7"/>
    </row>
    <row r="116" spans="1:8" s="8" customFormat="1" ht="15.75">
      <c r="A116" s="60"/>
      <c r="B116" s="54" t="s">
        <v>131</v>
      </c>
      <c r="C116" s="55" t="s">
        <v>126</v>
      </c>
      <c r="D116" s="56">
        <v>10</v>
      </c>
      <c r="E116" s="6"/>
      <c r="F116" s="162">
        <f t="shared" si="5"/>
        <v>0</v>
      </c>
      <c r="G116" s="175"/>
      <c r="H116" s="7"/>
    </row>
    <row r="117" spans="1:8" s="8" customFormat="1" ht="15.75">
      <c r="A117" s="60"/>
      <c r="B117" s="54" t="s">
        <v>132</v>
      </c>
      <c r="C117" s="55" t="s">
        <v>21</v>
      </c>
      <c r="D117" s="56">
        <v>3</v>
      </c>
      <c r="E117" s="6"/>
      <c r="F117" s="162">
        <f t="shared" si="5"/>
        <v>0</v>
      </c>
      <c r="G117" s="175"/>
      <c r="H117" s="7"/>
    </row>
    <row r="118" spans="1:8" s="8" customFormat="1" ht="15.75">
      <c r="A118" s="60"/>
      <c r="B118" s="54" t="s">
        <v>133</v>
      </c>
      <c r="C118" s="55" t="s">
        <v>12</v>
      </c>
      <c r="D118" s="56">
        <v>1</v>
      </c>
      <c r="E118" s="6"/>
      <c r="F118" s="162">
        <f t="shared" si="5"/>
        <v>0</v>
      </c>
      <c r="G118" s="175"/>
      <c r="H118" s="7"/>
    </row>
    <row r="119" spans="1:8" s="8" customFormat="1" ht="15.75">
      <c r="A119" s="60"/>
      <c r="B119" s="54" t="s">
        <v>134</v>
      </c>
      <c r="C119" s="55" t="s">
        <v>135</v>
      </c>
      <c r="D119" s="56">
        <v>60</v>
      </c>
      <c r="E119" s="6"/>
      <c r="F119" s="162">
        <f t="shared" si="5"/>
        <v>0</v>
      </c>
      <c r="G119" s="175"/>
      <c r="H119" s="7"/>
    </row>
    <row r="120" spans="1:8" s="8" customFormat="1" ht="18.75">
      <c r="A120" s="60"/>
      <c r="B120" s="54" t="s">
        <v>260</v>
      </c>
      <c r="C120" s="55" t="s">
        <v>12</v>
      </c>
      <c r="D120" s="56">
        <v>3</v>
      </c>
      <c r="E120" s="6"/>
      <c r="F120" s="162">
        <f t="shared" si="5"/>
        <v>0</v>
      </c>
      <c r="G120" s="175"/>
      <c r="H120" s="7"/>
    </row>
    <row r="121" spans="1:8" s="8" customFormat="1" ht="18.75">
      <c r="A121" s="60"/>
      <c r="B121" s="54" t="s">
        <v>261</v>
      </c>
      <c r="C121" s="55" t="s">
        <v>12</v>
      </c>
      <c r="D121" s="56">
        <v>1</v>
      </c>
      <c r="E121" s="6"/>
      <c r="F121" s="162">
        <f t="shared" si="5"/>
        <v>0</v>
      </c>
      <c r="G121" s="175"/>
      <c r="H121" s="7"/>
    </row>
    <row r="122" spans="1:8" s="11" customFormat="1" ht="15.75">
      <c r="A122" s="61"/>
      <c r="B122" s="62"/>
      <c r="C122" s="52"/>
      <c r="D122" s="52"/>
      <c r="E122" s="18"/>
      <c r="F122" s="174"/>
      <c r="G122" s="52"/>
      <c r="H122" s="19"/>
    </row>
    <row r="123" spans="1:8" s="11" customFormat="1" ht="21">
      <c r="A123" s="40"/>
      <c r="B123" s="41" t="s">
        <v>136</v>
      </c>
      <c r="C123" s="42"/>
      <c r="D123" s="42"/>
      <c r="E123" s="16"/>
      <c r="F123" s="158">
        <f>SUM(F125:F271)</f>
        <v>0</v>
      </c>
      <c r="G123" s="170"/>
      <c r="H123" s="17"/>
    </row>
    <row r="124" spans="1:8" s="11" customFormat="1" ht="15.75">
      <c r="A124" s="43"/>
      <c r="B124" s="47" t="s">
        <v>137</v>
      </c>
      <c r="C124" s="63"/>
      <c r="D124" s="64"/>
      <c r="E124" s="12"/>
      <c r="F124" s="164"/>
      <c r="G124" s="52"/>
      <c r="H124" s="13"/>
    </row>
    <row r="125" spans="1:8" s="8" customFormat="1" ht="15.75">
      <c r="A125" s="48"/>
      <c r="B125" s="65" t="s">
        <v>138</v>
      </c>
      <c r="C125" s="55" t="s">
        <v>139</v>
      </c>
      <c r="D125" s="66">
        <f>SUM(D126:D133)</f>
        <v>151.84099999999998</v>
      </c>
      <c r="E125" s="6"/>
      <c r="F125" s="162">
        <f aca="true" t="shared" si="6" ref="F125">E125*D125</f>
        <v>0</v>
      </c>
      <c r="G125" s="51"/>
      <c r="H125" s="7"/>
    </row>
    <row r="126" spans="1:8" s="11" customFormat="1" ht="15.75">
      <c r="A126" s="46"/>
      <c r="B126" s="67" t="s">
        <v>140</v>
      </c>
      <c r="C126" s="63"/>
      <c r="D126" s="64"/>
      <c r="E126" s="12"/>
      <c r="F126" s="164"/>
      <c r="G126" s="52"/>
      <c r="H126" s="13"/>
    </row>
    <row r="127" spans="1:8" s="11" customFormat="1" ht="15.75">
      <c r="A127" s="46"/>
      <c r="B127" s="67" t="s">
        <v>141</v>
      </c>
      <c r="C127" s="63"/>
      <c r="D127" s="64">
        <f>(15.18+19.5+4.94)*2.4</f>
        <v>95.088</v>
      </c>
      <c r="E127" s="12"/>
      <c r="F127" s="164"/>
      <c r="G127" s="52"/>
      <c r="H127" s="13"/>
    </row>
    <row r="128" spans="1:8" s="11" customFormat="1" ht="15.75">
      <c r="A128" s="46"/>
      <c r="B128" s="67" t="s">
        <v>142</v>
      </c>
      <c r="C128" s="63"/>
      <c r="D128" s="64">
        <f>-(3*1*2.15)</f>
        <v>-6.449999999999999</v>
      </c>
      <c r="E128" s="12"/>
      <c r="F128" s="164"/>
      <c r="G128" s="52"/>
      <c r="H128" s="13"/>
    </row>
    <row r="129" spans="1:8" s="11" customFormat="1" ht="15.75">
      <c r="A129" s="46"/>
      <c r="B129" s="67" t="s">
        <v>143</v>
      </c>
      <c r="C129" s="63"/>
      <c r="D129" s="64">
        <f>(14.1+23.6)</f>
        <v>37.7</v>
      </c>
      <c r="E129" s="12"/>
      <c r="F129" s="164"/>
      <c r="G129" s="52"/>
      <c r="H129" s="13"/>
    </row>
    <row r="130" spans="1:8" s="11" customFormat="1" ht="15.75">
      <c r="A130" s="46"/>
      <c r="B130" s="67" t="s">
        <v>144</v>
      </c>
      <c r="C130" s="63"/>
      <c r="D130" s="64"/>
      <c r="E130" s="12"/>
      <c r="F130" s="164"/>
      <c r="G130" s="52"/>
      <c r="H130" s="13"/>
    </row>
    <row r="131" spans="1:8" s="11" customFormat="1" ht="15.75">
      <c r="A131" s="46"/>
      <c r="B131" s="67" t="s">
        <v>145</v>
      </c>
      <c r="C131" s="63"/>
      <c r="D131" s="64">
        <f>(8.9+1.87)*2.4</f>
        <v>25.848</v>
      </c>
      <c r="E131" s="12"/>
      <c r="F131" s="164"/>
      <c r="G131" s="52"/>
      <c r="H131" s="13"/>
    </row>
    <row r="132" spans="1:8" s="11" customFormat="1" ht="15.75">
      <c r="A132" s="46"/>
      <c r="B132" s="67" t="s">
        <v>146</v>
      </c>
      <c r="C132" s="63"/>
      <c r="D132" s="64">
        <f>-(3*0.9*2.15)</f>
        <v>-5.805</v>
      </c>
      <c r="E132" s="12"/>
      <c r="F132" s="164"/>
      <c r="G132" s="52"/>
      <c r="H132" s="13"/>
    </row>
    <row r="133" spans="1:8" s="11" customFormat="1" ht="15.75">
      <c r="A133" s="46"/>
      <c r="B133" s="67" t="s">
        <v>147</v>
      </c>
      <c r="C133" s="63"/>
      <c r="D133" s="64">
        <f>(2.76+2.7)</f>
        <v>5.46</v>
      </c>
      <c r="E133" s="12"/>
      <c r="F133" s="164"/>
      <c r="G133" s="52"/>
      <c r="H133" s="13"/>
    </row>
    <row r="134" spans="1:8" s="8" customFormat="1" ht="15.75">
      <c r="A134" s="48"/>
      <c r="B134" s="65" t="s">
        <v>148</v>
      </c>
      <c r="C134" s="55" t="s">
        <v>139</v>
      </c>
      <c r="D134" s="68">
        <f>SUM(D135:D142)</f>
        <v>448.34</v>
      </c>
      <c r="E134" s="6"/>
      <c r="F134" s="162">
        <f aca="true" t="shared" si="7" ref="F134">E134*D134</f>
        <v>0</v>
      </c>
      <c r="G134" s="51"/>
      <c r="H134" s="7"/>
    </row>
    <row r="135" spans="1:8" s="11" customFormat="1" ht="15.75">
      <c r="A135" s="46"/>
      <c r="B135" s="67" t="s">
        <v>140</v>
      </c>
      <c r="C135" s="63"/>
      <c r="D135" s="64"/>
      <c r="E135" s="12"/>
      <c r="F135" s="164"/>
      <c r="G135" s="52"/>
      <c r="H135" s="13"/>
    </row>
    <row r="136" spans="1:8" s="11" customFormat="1" ht="15.75">
      <c r="A136" s="46"/>
      <c r="B136" s="67" t="s">
        <v>149</v>
      </c>
      <c r="C136" s="63"/>
      <c r="D136" s="64">
        <f>(52.4+71.3+23.7+36.4+29)</f>
        <v>212.79999999999998</v>
      </c>
      <c r="E136" s="12"/>
      <c r="F136" s="164"/>
      <c r="G136" s="52"/>
      <c r="H136" s="13"/>
    </row>
    <row r="137" spans="1:8" s="11" customFormat="1" ht="15.75">
      <c r="A137" s="46"/>
      <c r="B137" s="67" t="s">
        <v>150</v>
      </c>
      <c r="C137" s="63"/>
      <c r="D137" s="64"/>
      <c r="E137" s="12"/>
      <c r="F137" s="164"/>
      <c r="G137" s="52"/>
      <c r="H137" s="13"/>
    </row>
    <row r="138" spans="1:8" s="11" customFormat="1" ht="15.75">
      <c r="A138" s="46"/>
      <c r="B138" s="67" t="s">
        <v>151</v>
      </c>
      <c r="C138" s="63"/>
      <c r="D138" s="64">
        <f>(22.67+9.48+11.8+6.56+30.18+14.56+9.49+13.16+10.74+14.47+25.72+11.35+32.18)</f>
        <v>212.35999999999999</v>
      </c>
      <c r="E138" s="12"/>
      <c r="F138" s="164"/>
      <c r="G138" s="52"/>
      <c r="H138" s="13"/>
    </row>
    <row r="139" spans="1:8" s="11" customFormat="1" ht="15.75">
      <c r="A139" s="46"/>
      <c r="B139" s="67" t="s">
        <v>144</v>
      </c>
      <c r="C139" s="63"/>
      <c r="D139" s="64"/>
      <c r="E139" s="12"/>
      <c r="F139" s="164"/>
      <c r="G139" s="52"/>
      <c r="H139" s="13"/>
    </row>
    <row r="140" spans="1:8" s="11" customFormat="1" ht="15.75">
      <c r="A140" s="46"/>
      <c r="B140" s="67" t="s">
        <v>152</v>
      </c>
      <c r="C140" s="63"/>
      <c r="D140" s="64">
        <f>4.26+4.18</f>
        <v>8.44</v>
      </c>
      <c r="E140" s="12"/>
      <c r="F140" s="164"/>
      <c r="G140" s="52"/>
      <c r="H140" s="13"/>
    </row>
    <row r="141" spans="1:8" s="11" customFormat="1" ht="15.75">
      <c r="A141" s="46"/>
      <c r="B141" s="67" t="s">
        <v>153</v>
      </c>
      <c r="C141" s="63"/>
      <c r="D141" s="64"/>
      <c r="E141" s="12"/>
      <c r="F141" s="164"/>
      <c r="G141" s="52"/>
      <c r="H141" s="13"/>
    </row>
    <row r="142" spans="1:8" s="11" customFormat="1" ht="15.75">
      <c r="A142" s="46"/>
      <c r="B142" s="67" t="s">
        <v>154</v>
      </c>
      <c r="C142" s="63"/>
      <c r="D142" s="64">
        <f>(9.23+5.51)</f>
        <v>14.74</v>
      </c>
      <c r="E142" s="12"/>
      <c r="F142" s="164"/>
      <c r="G142" s="52"/>
      <c r="H142" s="13"/>
    </row>
    <row r="143" spans="1:8" s="8" customFormat="1" ht="15.75">
      <c r="A143" s="48"/>
      <c r="B143" s="65" t="s">
        <v>155</v>
      </c>
      <c r="C143" s="55" t="s">
        <v>139</v>
      </c>
      <c r="D143" s="68">
        <f>SUM(D144:D156)</f>
        <v>968.3921999999998</v>
      </c>
      <c r="E143" s="6"/>
      <c r="F143" s="162">
        <f aca="true" t="shared" si="8" ref="F143">E143*D143</f>
        <v>0</v>
      </c>
      <c r="G143" s="51"/>
      <c r="H143" s="7"/>
    </row>
    <row r="144" spans="1:8" s="11" customFormat="1" ht="15.75">
      <c r="A144" s="46"/>
      <c r="B144" s="67" t="s">
        <v>140</v>
      </c>
      <c r="C144" s="63"/>
      <c r="D144" s="64"/>
      <c r="E144" s="12"/>
      <c r="F144" s="164"/>
      <c r="G144" s="52"/>
      <c r="H144" s="13"/>
    </row>
    <row r="145" spans="1:8" s="11" customFormat="1" ht="15.75">
      <c r="A145" s="46"/>
      <c r="B145" s="67" t="s">
        <v>156</v>
      </c>
      <c r="C145" s="63"/>
      <c r="D145" s="64">
        <f>(32.03+4.85+4.9+1.1+33.99+7.7+1.59+2.16+24.89+4.78+9.49+8.18+4.85+1.26)*2.4</f>
        <v>340.24799999999993</v>
      </c>
      <c r="E145" s="12"/>
      <c r="F145" s="164"/>
      <c r="G145" s="52"/>
      <c r="H145" s="13"/>
    </row>
    <row r="146" spans="1:8" s="11" customFormat="1" ht="15.75">
      <c r="A146" s="46"/>
      <c r="B146" s="67" t="s">
        <v>157</v>
      </c>
      <c r="C146" s="63"/>
      <c r="D146" s="64">
        <f>-(3*1.2+1*1+6*1.5)*2.15</f>
        <v>-29.24</v>
      </c>
      <c r="E146" s="12"/>
      <c r="F146" s="164"/>
      <c r="G146" s="52"/>
      <c r="H146" s="13"/>
    </row>
    <row r="147" spans="1:8" s="11" customFormat="1" ht="15.75">
      <c r="A147" s="46"/>
      <c r="B147" s="67" t="s">
        <v>150</v>
      </c>
      <c r="C147" s="63"/>
      <c r="D147" s="64"/>
      <c r="E147" s="12"/>
      <c r="F147" s="164"/>
      <c r="G147" s="52"/>
      <c r="H147" s="13"/>
    </row>
    <row r="148" spans="1:8" s="11" customFormat="1" ht="31.5">
      <c r="A148" s="46"/>
      <c r="B148" s="67" t="s">
        <v>158</v>
      </c>
      <c r="C148" s="63"/>
      <c r="D148" s="64">
        <f>(5.25+12.64+0.64+4.21+7.69+2.89+3.41+18.9+4.24+24.24+4.65+3.56+0.96+14.72)*2.4+(7.37+4.62+6.59+7.65+5.82+1.38)*3.4+(12.73+1.7)*3.34</f>
        <v>421.05819999999994</v>
      </c>
      <c r="E148" s="12"/>
      <c r="F148" s="164"/>
      <c r="G148" s="52"/>
      <c r="H148" s="13"/>
    </row>
    <row r="149" spans="1:8" s="11" customFormat="1" ht="15.75">
      <c r="A149" s="46"/>
      <c r="B149" s="67" t="s">
        <v>159</v>
      </c>
      <c r="C149" s="63"/>
      <c r="D149" s="64">
        <f>-(13*1.5+1.36+1.2+1.4)*2.15</f>
        <v>-50.43899999999999</v>
      </c>
      <c r="E149" s="12"/>
      <c r="F149" s="164"/>
      <c r="G149" s="52"/>
      <c r="H149" s="13"/>
    </row>
    <row r="150" spans="1:8" s="11" customFormat="1" ht="15.75">
      <c r="A150" s="46"/>
      <c r="B150" s="67" t="s">
        <v>160</v>
      </c>
      <c r="C150" s="63"/>
      <c r="D150" s="64">
        <f>(5.4+0.94+0.89)*0.9</f>
        <v>6.507</v>
      </c>
      <c r="E150" s="12"/>
      <c r="F150" s="164"/>
      <c r="G150" s="52"/>
      <c r="H150" s="13"/>
    </row>
    <row r="151" spans="1:8" s="11" customFormat="1" ht="15.75">
      <c r="A151" s="46"/>
      <c r="B151" s="67" t="s">
        <v>144</v>
      </c>
      <c r="C151" s="63"/>
      <c r="D151" s="64"/>
      <c r="E151" s="12"/>
      <c r="F151" s="164"/>
      <c r="G151" s="52"/>
      <c r="H151" s="13"/>
    </row>
    <row r="152" spans="1:8" s="11" customFormat="1" ht="15.75">
      <c r="A152" s="46"/>
      <c r="B152" s="67" t="s">
        <v>161</v>
      </c>
      <c r="C152" s="63"/>
      <c r="D152" s="64">
        <f>(19.54)*3.9+(29.48+10.02+19.6)*3.8+(8.75+2.58)*2.4</f>
        <v>327.97799999999995</v>
      </c>
      <c r="E152" s="12"/>
      <c r="F152" s="164"/>
      <c r="G152" s="52"/>
      <c r="H152" s="13"/>
    </row>
    <row r="153" spans="1:8" s="11" customFormat="1" ht="15.75">
      <c r="A153" s="46"/>
      <c r="B153" s="67" t="s">
        <v>162</v>
      </c>
      <c r="C153" s="63"/>
      <c r="D153" s="64">
        <f>-((1.8)*2.15+(6*5+3*4)*2.2)</f>
        <v>-96.27000000000001</v>
      </c>
      <c r="E153" s="12"/>
      <c r="F153" s="164"/>
      <c r="G153" s="52"/>
      <c r="H153" s="13"/>
    </row>
    <row r="154" spans="1:8" s="11" customFormat="1" ht="15.75">
      <c r="A154" s="46"/>
      <c r="B154" s="67" t="s">
        <v>153</v>
      </c>
      <c r="C154" s="63"/>
      <c r="D154" s="64"/>
      <c r="E154" s="12"/>
      <c r="F154" s="164"/>
      <c r="G154" s="52"/>
      <c r="H154" s="13"/>
    </row>
    <row r="155" spans="1:8" s="11" customFormat="1" ht="15.75">
      <c r="A155" s="46"/>
      <c r="B155" s="67" t="s">
        <v>163</v>
      </c>
      <c r="C155" s="63"/>
      <c r="D155" s="64">
        <f>(9.72+12.48)*2.4</f>
        <v>53.28000000000001</v>
      </c>
      <c r="E155" s="12"/>
      <c r="F155" s="164"/>
      <c r="G155" s="52"/>
      <c r="H155" s="13"/>
    </row>
    <row r="156" spans="1:8" s="11" customFormat="1" ht="15.75">
      <c r="A156" s="46"/>
      <c r="B156" s="67" t="s">
        <v>164</v>
      </c>
      <c r="C156" s="63"/>
      <c r="D156" s="64">
        <f>-(1+1.2)*2.15</f>
        <v>-4.73</v>
      </c>
      <c r="E156" s="12"/>
      <c r="F156" s="164"/>
      <c r="G156" s="52"/>
      <c r="H156" s="13"/>
    </row>
    <row r="157" spans="1:8" s="8" customFormat="1" ht="15.75">
      <c r="A157" s="48"/>
      <c r="B157" s="65" t="s">
        <v>165</v>
      </c>
      <c r="C157" s="55" t="s">
        <v>139</v>
      </c>
      <c r="D157" s="68">
        <f>SUM(D159:D164)</f>
        <v>515.4282000000001</v>
      </c>
      <c r="E157" s="6"/>
      <c r="F157" s="162">
        <f aca="true" t="shared" si="9" ref="F157">E157*D157</f>
        <v>0</v>
      </c>
      <c r="G157" s="51"/>
      <c r="H157" s="7"/>
    </row>
    <row r="158" spans="1:8" s="11" customFormat="1" ht="15.75">
      <c r="A158" s="46"/>
      <c r="B158" s="67" t="s">
        <v>140</v>
      </c>
      <c r="C158" s="63"/>
      <c r="D158" s="64"/>
      <c r="E158" s="12"/>
      <c r="F158" s="164"/>
      <c r="G158" s="52"/>
      <c r="H158" s="13"/>
    </row>
    <row r="159" spans="1:8" s="11" customFormat="1" ht="15.75">
      <c r="A159" s="46"/>
      <c r="B159" s="67" t="s">
        <v>166</v>
      </c>
      <c r="C159" s="63"/>
      <c r="D159" s="64">
        <f>33.03+30.03+31.22</f>
        <v>94.28</v>
      </c>
      <c r="E159" s="12"/>
      <c r="F159" s="164"/>
      <c r="G159" s="52"/>
      <c r="H159" s="13"/>
    </row>
    <row r="160" spans="1:8" s="11" customFormat="1" ht="15.75">
      <c r="A160" s="46"/>
      <c r="B160" s="67" t="s">
        <v>150</v>
      </c>
      <c r="C160" s="63"/>
      <c r="D160" s="64"/>
      <c r="E160" s="12"/>
      <c r="F160" s="164"/>
      <c r="G160" s="52"/>
      <c r="H160" s="13"/>
    </row>
    <row r="161" spans="1:8" s="11" customFormat="1" ht="15.75">
      <c r="A161" s="46"/>
      <c r="B161" s="67" t="s">
        <v>167</v>
      </c>
      <c r="C161" s="63"/>
      <c r="D161" s="64">
        <f>(15.81+4.57+27.96+0.64+3.1)*2.4+(1.02+7.65)*3.4+(4.08+1.87+1+1.78+10.97+11.56+0.32)*3.34</f>
        <v>259.9472</v>
      </c>
      <c r="E161" s="12"/>
      <c r="F161" s="164"/>
      <c r="G161" s="52"/>
      <c r="H161" s="13"/>
    </row>
    <row r="162" spans="1:8" s="11" customFormat="1" ht="15.75">
      <c r="A162" s="46"/>
      <c r="B162" s="67" t="s">
        <v>168</v>
      </c>
      <c r="C162" s="63"/>
      <c r="D162" s="64">
        <f>-(1.2+2*1.9+4*1.5+2)*2.15</f>
        <v>-27.95</v>
      </c>
      <c r="E162" s="12"/>
      <c r="F162" s="164"/>
      <c r="G162" s="52"/>
      <c r="H162" s="13"/>
    </row>
    <row r="163" spans="1:8" s="11" customFormat="1" ht="15.75">
      <c r="A163" s="46"/>
      <c r="B163" s="67" t="s">
        <v>169</v>
      </c>
      <c r="C163" s="63"/>
      <c r="D163" s="64">
        <f>(6.36+4.65+6.58)*0.9</f>
        <v>15.831000000000003</v>
      </c>
      <c r="E163" s="12"/>
      <c r="F163" s="164"/>
      <c r="G163" s="52"/>
      <c r="H163" s="13"/>
    </row>
    <row r="164" spans="1:8" s="11" customFormat="1" ht="15.75">
      <c r="A164" s="46"/>
      <c r="B164" s="67" t="s">
        <v>170</v>
      </c>
      <c r="C164" s="63"/>
      <c r="D164" s="64">
        <f>(31+15.96+17.13+22.57+86.66)</f>
        <v>173.32</v>
      </c>
      <c r="E164" s="12"/>
      <c r="F164" s="164"/>
      <c r="G164" s="52"/>
      <c r="H164" s="13"/>
    </row>
    <row r="165" spans="1:8" s="8" customFormat="1" ht="15.75">
      <c r="A165" s="48"/>
      <c r="B165" s="65" t="s">
        <v>171</v>
      </c>
      <c r="C165" s="55" t="s">
        <v>139</v>
      </c>
      <c r="D165" s="68">
        <f>SUM(D167:D171)</f>
        <v>103.55000000000001</v>
      </c>
      <c r="E165" s="6"/>
      <c r="F165" s="162">
        <f aca="true" t="shared" si="10" ref="F165">E165*D165</f>
        <v>0</v>
      </c>
      <c r="G165" s="51"/>
      <c r="H165" s="7"/>
    </row>
    <row r="166" spans="1:8" s="11" customFormat="1" ht="15.75">
      <c r="A166" s="46"/>
      <c r="B166" s="69" t="s">
        <v>140</v>
      </c>
      <c r="C166" s="70"/>
      <c r="D166" s="71"/>
      <c r="E166" s="20"/>
      <c r="F166" s="176"/>
      <c r="G166" s="52"/>
      <c r="H166" s="21"/>
    </row>
    <row r="167" spans="1:8" s="11" customFormat="1" ht="15.75">
      <c r="A167" s="46"/>
      <c r="B167" s="69" t="s">
        <v>172</v>
      </c>
      <c r="C167" s="70"/>
      <c r="D167" s="71">
        <v>24.31</v>
      </c>
      <c r="E167" s="20"/>
      <c r="F167" s="176"/>
      <c r="G167" s="52"/>
      <c r="H167" s="21"/>
    </row>
    <row r="168" spans="1:8" s="11" customFormat="1" ht="15.75">
      <c r="A168" s="46"/>
      <c r="B168" s="69" t="s">
        <v>144</v>
      </c>
      <c r="C168" s="70"/>
      <c r="D168" s="71"/>
      <c r="E168" s="20"/>
      <c r="F168" s="176"/>
      <c r="G168" s="52"/>
      <c r="H168" s="21"/>
    </row>
    <row r="169" spans="1:8" s="11" customFormat="1" ht="15.75">
      <c r="A169" s="46"/>
      <c r="B169" s="69" t="s">
        <v>173</v>
      </c>
      <c r="C169" s="70"/>
      <c r="D169" s="71">
        <f>66.04</f>
        <v>66.04</v>
      </c>
      <c r="E169" s="20"/>
      <c r="F169" s="176"/>
      <c r="G169" s="52"/>
      <c r="H169" s="21"/>
    </row>
    <row r="170" spans="1:8" s="11" customFormat="1" ht="15.75">
      <c r="A170" s="46"/>
      <c r="B170" s="69" t="s">
        <v>174</v>
      </c>
      <c r="C170" s="70"/>
      <c r="D170" s="71"/>
      <c r="E170" s="20"/>
      <c r="F170" s="176"/>
      <c r="G170" s="52"/>
      <c r="H170" s="21"/>
    </row>
    <row r="171" spans="1:8" s="11" customFormat="1" ht="15.75">
      <c r="A171" s="46"/>
      <c r="B171" s="69" t="s">
        <v>175</v>
      </c>
      <c r="C171" s="70"/>
      <c r="D171" s="71">
        <v>13.2</v>
      </c>
      <c r="E171" s="20"/>
      <c r="F171" s="176"/>
      <c r="G171" s="52"/>
      <c r="H171" s="21"/>
    </row>
    <row r="172" spans="1:8" s="8" customFormat="1" ht="15.75">
      <c r="A172" s="48"/>
      <c r="B172" s="65" t="s">
        <v>176</v>
      </c>
      <c r="C172" s="57" t="s">
        <v>139</v>
      </c>
      <c r="D172" s="72">
        <f>D157+D143+D134+D125+D165</f>
        <v>2187.5514</v>
      </c>
      <c r="E172" s="6"/>
      <c r="F172" s="162">
        <f>E172*D172</f>
        <v>0</v>
      </c>
      <c r="G172" s="51"/>
      <c r="H172" s="7"/>
    </row>
    <row r="173" spans="1:8" s="8" customFormat="1" ht="15.75">
      <c r="A173" s="48"/>
      <c r="B173" s="65" t="s">
        <v>177</v>
      </c>
      <c r="C173" s="57" t="s">
        <v>139</v>
      </c>
      <c r="D173" s="72">
        <f>D172</f>
        <v>2187.5514</v>
      </c>
      <c r="E173" s="6"/>
      <c r="F173" s="162">
        <f>E173*D173</f>
        <v>0</v>
      </c>
      <c r="G173" s="51"/>
      <c r="H173" s="7"/>
    </row>
    <row r="174" spans="1:8" s="8" customFormat="1" ht="15.75">
      <c r="A174" s="48"/>
      <c r="B174" s="65" t="s">
        <v>178</v>
      </c>
      <c r="C174" s="57" t="s">
        <v>126</v>
      </c>
      <c r="D174" s="68">
        <f>SUM(D175:D176)</f>
        <v>168.38</v>
      </c>
      <c r="E174" s="6"/>
      <c r="F174" s="162">
        <f aca="true" t="shared" si="11" ref="F174">E174*D174</f>
        <v>0</v>
      </c>
      <c r="G174" s="51"/>
      <c r="H174" s="7"/>
    </row>
    <row r="175" spans="1:8" s="11" customFormat="1" ht="15.75">
      <c r="A175" s="46"/>
      <c r="B175" s="67" t="s">
        <v>140</v>
      </c>
      <c r="C175" s="63"/>
      <c r="D175" s="64"/>
      <c r="E175" s="12"/>
      <c r="F175" s="164"/>
      <c r="G175" s="52"/>
      <c r="H175" s="13"/>
    </row>
    <row r="176" spans="1:8" s="11" customFormat="1" ht="15.75">
      <c r="A176" s="46"/>
      <c r="B176" s="67" t="s">
        <v>179</v>
      </c>
      <c r="C176" s="63"/>
      <c r="D176" s="64">
        <f>(14*2*2.4+15.06*2+14.94*2+20.59*2)</f>
        <v>168.38</v>
      </c>
      <c r="E176" s="12"/>
      <c r="F176" s="164"/>
      <c r="G176" s="52"/>
      <c r="H176" s="13"/>
    </row>
    <row r="177" spans="1:8" s="8" customFormat="1" ht="15.75">
      <c r="A177" s="48"/>
      <c r="B177" s="65" t="s">
        <v>180</v>
      </c>
      <c r="C177" s="57" t="s">
        <v>126</v>
      </c>
      <c r="D177" s="68">
        <f>SUM(D178:D185)</f>
        <v>541.08</v>
      </c>
      <c r="E177" s="6"/>
      <c r="F177" s="162">
        <f aca="true" t="shared" si="12" ref="F177">E177*D177</f>
        <v>0</v>
      </c>
      <c r="G177" s="51"/>
      <c r="H177" s="7"/>
    </row>
    <row r="178" spans="1:8" s="11" customFormat="1" ht="15.75">
      <c r="A178" s="46"/>
      <c r="B178" s="67" t="s">
        <v>140</v>
      </c>
      <c r="C178" s="63"/>
      <c r="D178" s="64"/>
      <c r="E178" s="12"/>
      <c r="F178" s="164"/>
      <c r="G178" s="52"/>
      <c r="H178" s="13"/>
    </row>
    <row r="179" spans="1:8" s="11" customFormat="1" ht="15.75">
      <c r="A179" s="46"/>
      <c r="B179" s="67" t="s">
        <v>181</v>
      </c>
      <c r="C179" s="63"/>
      <c r="D179" s="64">
        <f>(14.94+15.06+20.59+25.1+24.72+21.27+17.71+16.09+12.14+14.44+21.37+13.57+14.51)</f>
        <v>231.51</v>
      </c>
      <c r="E179" s="12"/>
      <c r="F179" s="164"/>
      <c r="G179" s="52"/>
      <c r="H179" s="13"/>
    </row>
    <row r="180" spans="1:8" s="11" customFormat="1" ht="15.75">
      <c r="A180" s="46"/>
      <c r="B180" s="67" t="s">
        <v>150</v>
      </c>
      <c r="C180" s="63"/>
      <c r="D180" s="64"/>
      <c r="E180" s="12"/>
      <c r="F180" s="164"/>
      <c r="G180" s="52"/>
      <c r="H180" s="13"/>
    </row>
    <row r="181" spans="1:8" s="11" customFormat="1" ht="15.75">
      <c r="A181" s="46"/>
      <c r="B181" s="67" t="s">
        <v>182</v>
      </c>
      <c r="C181" s="63"/>
      <c r="D181" s="64">
        <f>(2.28+24.16+12.32+11.9+15.98+26.3+15.4+12.36+29.21+25.37+13.62+21.71+15.9+14.4+17.12)</f>
        <v>258.03000000000003</v>
      </c>
      <c r="E181" s="12"/>
      <c r="F181" s="164"/>
      <c r="G181" s="52"/>
      <c r="H181" s="13"/>
    </row>
    <row r="182" spans="1:8" s="11" customFormat="1" ht="15.75">
      <c r="A182" s="46"/>
      <c r="B182" s="67" t="s">
        <v>144</v>
      </c>
      <c r="C182" s="63"/>
      <c r="D182" s="64"/>
      <c r="E182" s="12"/>
      <c r="F182" s="164"/>
      <c r="G182" s="52"/>
      <c r="H182" s="13"/>
    </row>
    <row r="183" spans="1:8" s="11" customFormat="1" ht="15.75">
      <c r="A183" s="46"/>
      <c r="B183" s="67" t="s">
        <v>183</v>
      </c>
      <c r="C183" s="63"/>
      <c r="D183" s="64">
        <f>(6.65+6.58+8.39+8.32)</f>
        <v>29.94</v>
      </c>
      <c r="E183" s="12"/>
      <c r="F183" s="164"/>
      <c r="G183" s="52"/>
      <c r="H183" s="13"/>
    </row>
    <row r="184" spans="1:8" s="11" customFormat="1" ht="15.75">
      <c r="A184" s="46"/>
      <c r="B184" s="67" t="s">
        <v>153</v>
      </c>
      <c r="C184" s="63"/>
      <c r="D184" s="64"/>
      <c r="E184" s="12"/>
      <c r="F184" s="164"/>
      <c r="G184" s="52"/>
      <c r="H184" s="13"/>
    </row>
    <row r="185" spans="1:8" s="11" customFormat="1" ht="15.75">
      <c r="A185" s="46"/>
      <c r="B185" s="67" t="s">
        <v>184</v>
      </c>
      <c r="C185" s="63"/>
      <c r="D185" s="64">
        <f>(9.4+12.2)</f>
        <v>21.6</v>
      </c>
      <c r="E185" s="12"/>
      <c r="F185" s="164"/>
      <c r="G185" s="52"/>
      <c r="H185" s="13"/>
    </row>
    <row r="186" spans="1:8" s="8" customFormat="1" ht="15.75">
      <c r="A186" s="48"/>
      <c r="B186" s="65" t="s">
        <v>185</v>
      </c>
      <c r="C186" s="57" t="s">
        <v>126</v>
      </c>
      <c r="D186" s="68">
        <f>SUM(D187:D194)</f>
        <v>599.72</v>
      </c>
      <c r="E186" s="6"/>
      <c r="F186" s="162">
        <f>E186*D186</f>
        <v>0</v>
      </c>
      <c r="G186" s="51"/>
      <c r="H186" s="7"/>
    </row>
    <row r="187" spans="1:8" s="11" customFormat="1" ht="15.75">
      <c r="A187" s="46"/>
      <c r="B187" s="67" t="s">
        <v>140</v>
      </c>
      <c r="C187" s="63"/>
      <c r="D187" s="64"/>
      <c r="E187" s="12"/>
      <c r="F187" s="164"/>
      <c r="G187" s="52"/>
      <c r="H187" s="13"/>
    </row>
    <row r="188" spans="1:8" s="11" customFormat="1" ht="15.75">
      <c r="A188" s="46"/>
      <c r="B188" s="67" t="s">
        <v>186</v>
      </c>
      <c r="C188" s="63"/>
      <c r="D188" s="64">
        <f>(66*2.4)</f>
        <v>158.4</v>
      </c>
      <c r="E188" s="12"/>
      <c r="F188" s="164"/>
      <c r="G188" s="52"/>
      <c r="H188" s="13"/>
    </row>
    <row r="189" spans="1:8" s="11" customFormat="1" ht="15.75">
      <c r="A189" s="46"/>
      <c r="B189" s="67" t="s">
        <v>150</v>
      </c>
      <c r="C189" s="63"/>
      <c r="D189" s="64"/>
      <c r="E189" s="12"/>
      <c r="F189" s="164"/>
      <c r="G189" s="52"/>
      <c r="H189" s="13"/>
    </row>
    <row r="190" spans="1:8" s="11" customFormat="1" ht="15.75">
      <c r="A190" s="46"/>
      <c r="B190" s="67" t="s">
        <v>187</v>
      </c>
      <c r="C190" s="63"/>
      <c r="D190" s="64">
        <f>(90*2.4)+(6*3.4)+(28)*3.34</f>
        <v>329.92</v>
      </c>
      <c r="E190" s="12"/>
      <c r="F190" s="164"/>
      <c r="G190" s="52"/>
      <c r="H190" s="13"/>
    </row>
    <row r="191" spans="1:8" s="11" customFormat="1" ht="15.75">
      <c r="A191" s="46"/>
      <c r="B191" s="67" t="s">
        <v>144</v>
      </c>
      <c r="C191" s="63"/>
      <c r="D191" s="64"/>
      <c r="E191" s="12"/>
      <c r="F191" s="164"/>
      <c r="G191" s="52"/>
      <c r="H191" s="13"/>
    </row>
    <row r="192" spans="1:8" s="11" customFormat="1" ht="15.75">
      <c r="A192" s="46"/>
      <c r="B192" s="67" t="s">
        <v>188</v>
      </c>
      <c r="C192" s="63"/>
      <c r="D192" s="64">
        <f>(16)*2.4+(6)*3.9+(8)*3.8</f>
        <v>92.19999999999999</v>
      </c>
      <c r="E192" s="12"/>
      <c r="F192" s="164"/>
      <c r="G192" s="52"/>
      <c r="H192" s="13"/>
    </row>
    <row r="193" spans="1:8" s="11" customFormat="1" ht="15.75">
      <c r="A193" s="46"/>
      <c r="B193" s="67" t="s">
        <v>153</v>
      </c>
      <c r="C193" s="63"/>
      <c r="D193" s="64"/>
      <c r="E193" s="12"/>
      <c r="F193" s="164"/>
      <c r="G193" s="52"/>
      <c r="H193" s="13"/>
    </row>
    <row r="194" spans="1:8" s="11" customFormat="1" ht="15.75">
      <c r="A194" s="46"/>
      <c r="B194" s="67" t="s">
        <v>189</v>
      </c>
      <c r="C194" s="63"/>
      <c r="D194" s="64">
        <f>(8*2.4)</f>
        <v>19.2</v>
      </c>
      <c r="E194" s="12"/>
      <c r="F194" s="164"/>
      <c r="G194" s="52"/>
      <c r="H194" s="13"/>
    </row>
    <row r="195" spans="1:8" s="11" customFormat="1" ht="15.75">
      <c r="A195" s="46"/>
      <c r="B195" s="73"/>
      <c r="C195" s="74"/>
      <c r="D195" s="75"/>
      <c r="E195" s="12"/>
      <c r="F195" s="164"/>
      <c r="G195" s="52"/>
      <c r="H195" s="13"/>
    </row>
    <row r="196" spans="1:8" s="11" customFormat="1" ht="15.75">
      <c r="A196" s="46"/>
      <c r="B196" s="73"/>
      <c r="C196" s="74"/>
      <c r="D196" s="75"/>
      <c r="E196" s="12"/>
      <c r="F196" s="164"/>
      <c r="G196" s="52"/>
      <c r="H196" s="13"/>
    </row>
    <row r="197" spans="1:8" s="11" customFormat="1" ht="15.75">
      <c r="A197" s="46"/>
      <c r="B197" s="47" t="s">
        <v>190</v>
      </c>
      <c r="C197" s="74"/>
      <c r="D197" s="75"/>
      <c r="E197" s="12"/>
      <c r="F197" s="164"/>
      <c r="G197" s="52"/>
      <c r="H197" s="13"/>
    </row>
    <row r="198" spans="1:8" s="8" customFormat="1" ht="15.75">
      <c r="A198" s="48"/>
      <c r="B198" s="65" t="s">
        <v>191</v>
      </c>
      <c r="C198" s="57" t="s">
        <v>139</v>
      </c>
      <c r="D198" s="68">
        <v>65.1</v>
      </c>
      <c r="E198" s="6"/>
      <c r="F198" s="162">
        <f>E198*D198</f>
        <v>0</v>
      </c>
      <c r="G198" s="51"/>
      <c r="H198" s="7"/>
    </row>
    <row r="199" spans="1:8" s="11" customFormat="1" ht="15.75">
      <c r="A199" s="46"/>
      <c r="B199" s="73"/>
      <c r="C199" s="74"/>
      <c r="D199" s="75"/>
      <c r="E199" s="12"/>
      <c r="F199" s="164"/>
      <c r="G199" s="52"/>
      <c r="H199" s="13"/>
    </row>
    <row r="200" spans="1:8" s="8" customFormat="1" ht="15.75">
      <c r="A200" s="48"/>
      <c r="B200" s="65" t="s">
        <v>192</v>
      </c>
      <c r="C200" s="57" t="s">
        <v>139</v>
      </c>
      <c r="D200" s="68">
        <v>65.1</v>
      </c>
      <c r="E200" s="6"/>
      <c r="F200" s="162">
        <f>E200*D200</f>
        <v>0</v>
      </c>
      <c r="G200" s="51"/>
      <c r="H200" s="7"/>
    </row>
    <row r="201" spans="1:8" s="11" customFormat="1" ht="15.75" customHeight="1">
      <c r="A201" s="46"/>
      <c r="B201" s="73"/>
      <c r="C201" s="74"/>
      <c r="D201" s="75"/>
      <c r="E201" s="12"/>
      <c r="F201" s="164"/>
      <c r="G201" s="52"/>
      <c r="H201" s="13"/>
    </row>
    <row r="202" spans="1:8" s="8" customFormat="1" ht="15.75">
      <c r="A202" s="48"/>
      <c r="B202" s="65" t="s">
        <v>193</v>
      </c>
      <c r="C202" s="57" t="s">
        <v>194</v>
      </c>
      <c r="D202" s="68">
        <v>32.65</v>
      </c>
      <c r="E202" s="6"/>
      <c r="F202" s="162">
        <f>E202*D202</f>
        <v>0</v>
      </c>
      <c r="G202" s="51"/>
      <c r="H202" s="7"/>
    </row>
    <row r="203" spans="1:8" s="11" customFormat="1" ht="15.75">
      <c r="A203" s="46"/>
      <c r="B203" s="73"/>
      <c r="C203" s="74"/>
      <c r="D203" s="75"/>
      <c r="E203" s="12"/>
      <c r="F203" s="164"/>
      <c r="G203" s="52"/>
      <c r="H203" s="13"/>
    </row>
    <row r="204" spans="1:8" s="8" customFormat="1" ht="15.75">
      <c r="A204" s="48"/>
      <c r="B204" s="65" t="s">
        <v>195</v>
      </c>
      <c r="C204" s="57" t="s">
        <v>194</v>
      </c>
      <c r="D204" s="68">
        <v>32.65</v>
      </c>
      <c r="E204" s="6"/>
      <c r="F204" s="162">
        <f>E204*D204</f>
        <v>0</v>
      </c>
      <c r="G204" s="51"/>
      <c r="H204" s="7"/>
    </row>
    <row r="205" spans="1:8" s="11" customFormat="1" ht="15.75">
      <c r="A205" s="46"/>
      <c r="B205" s="73"/>
      <c r="C205" s="74"/>
      <c r="D205" s="75"/>
      <c r="E205" s="12"/>
      <c r="F205" s="164"/>
      <c r="G205" s="52"/>
      <c r="H205" s="13"/>
    </row>
    <row r="206" spans="1:8" s="11" customFormat="1" ht="15.75">
      <c r="A206" s="46"/>
      <c r="B206" s="47" t="s">
        <v>196</v>
      </c>
      <c r="C206" s="74"/>
      <c r="D206" s="75"/>
      <c r="E206" s="12"/>
      <c r="F206" s="164"/>
      <c r="G206" s="52"/>
      <c r="H206" s="13"/>
    </row>
    <row r="207" spans="1:8" s="8" customFormat="1" ht="15.75">
      <c r="A207" s="48"/>
      <c r="B207" s="65" t="s">
        <v>197</v>
      </c>
      <c r="C207" s="57" t="s">
        <v>139</v>
      </c>
      <c r="D207" s="68">
        <v>47.62</v>
      </c>
      <c r="E207" s="6"/>
      <c r="F207" s="162">
        <f aca="true" t="shared" si="13" ref="F207:F213">E207*D207</f>
        <v>0</v>
      </c>
      <c r="G207" s="177"/>
      <c r="H207" s="7"/>
    </row>
    <row r="208" spans="1:8" s="11" customFormat="1" ht="15.75">
      <c r="A208" s="46"/>
      <c r="B208" s="73"/>
      <c r="C208" s="74"/>
      <c r="D208" s="75"/>
      <c r="E208" s="20"/>
      <c r="F208" s="164"/>
      <c r="G208" s="178"/>
      <c r="H208" s="21"/>
    </row>
    <row r="209" spans="1:8" s="8" customFormat="1" ht="15.75">
      <c r="A209" s="48"/>
      <c r="B209" s="65" t="s">
        <v>198</v>
      </c>
      <c r="C209" s="57" t="s">
        <v>139</v>
      </c>
      <c r="D209" s="68">
        <v>47.62</v>
      </c>
      <c r="E209" s="6"/>
      <c r="F209" s="162">
        <f t="shared" si="13"/>
        <v>0</v>
      </c>
      <c r="G209" s="177"/>
      <c r="H209" s="7"/>
    </row>
    <row r="210" spans="1:8" s="11" customFormat="1" ht="15.75">
      <c r="A210" s="46"/>
      <c r="B210" s="73"/>
      <c r="C210" s="74"/>
      <c r="D210" s="75"/>
      <c r="E210" s="20"/>
      <c r="F210" s="164"/>
      <c r="G210" s="178"/>
      <c r="H210" s="21"/>
    </row>
    <row r="211" spans="1:8" s="8" customFormat="1" ht="15.75">
      <c r="A211" s="48"/>
      <c r="B211" s="65" t="s">
        <v>199</v>
      </c>
      <c r="C211" s="57" t="s">
        <v>194</v>
      </c>
      <c r="D211" s="68">
        <v>20</v>
      </c>
      <c r="E211" s="6"/>
      <c r="F211" s="162">
        <f t="shared" si="13"/>
        <v>0</v>
      </c>
      <c r="G211" s="177"/>
      <c r="H211" s="7"/>
    </row>
    <row r="212" spans="1:8" s="11" customFormat="1" ht="15.75">
      <c r="A212" s="46"/>
      <c r="B212" s="73"/>
      <c r="C212" s="74"/>
      <c r="D212" s="75"/>
      <c r="E212" s="20"/>
      <c r="F212" s="164"/>
      <c r="G212" s="178"/>
      <c r="H212" s="21"/>
    </row>
    <row r="213" spans="1:8" s="8" customFormat="1" ht="15.75">
      <c r="A213" s="48"/>
      <c r="B213" s="65" t="s">
        <v>200</v>
      </c>
      <c r="C213" s="57" t="s">
        <v>139</v>
      </c>
      <c r="D213" s="68">
        <v>47.62</v>
      </c>
      <c r="E213" s="6"/>
      <c r="F213" s="162">
        <f t="shared" si="13"/>
        <v>0</v>
      </c>
      <c r="G213" s="177"/>
      <c r="H213" s="7"/>
    </row>
    <row r="214" spans="1:8" s="11" customFormat="1" ht="15.75">
      <c r="A214" s="46"/>
      <c r="B214" s="73"/>
      <c r="C214" s="74"/>
      <c r="D214" s="75"/>
      <c r="E214" s="12"/>
      <c r="F214" s="164"/>
      <c r="G214" s="52"/>
      <c r="H214" s="13"/>
    </row>
    <row r="215" spans="1:8" s="22" customFormat="1" ht="15.75">
      <c r="A215" s="76"/>
      <c r="B215" s="77" t="s">
        <v>257</v>
      </c>
      <c r="C215" s="78"/>
      <c r="D215" s="79"/>
      <c r="E215" s="20"/>
      <c r="F215" s="176"/>
      <c r="G215" s="179"/>
      <c r="H215" s="21"/>
    </row>
    <row r="216" spans="1:8" s="8" customFormat="1" ht="15.75" customHeight="1">
      <c r="A216" s="48"/>
      <c r="B216" s="65" t="s">
        <v>201</v>
      </c>
      <c r="C216" s="57" t="s">
        <v>12</v>
      </c>
      <c r="D216" s="68">
        <f>SUM(D217:D218)</f>
        <v>16</v>
      </c>
      <c r="E216" s="6"/>
      <c r="F216" s="162">
        <f>E216*D216</f>
        <v>0</v>
      </c>
      <c r="G216" s="51"/>
      <c r="H216" s="7"/>
    </row>
    <row r="217" spans="1:8" s="11" customFormat="1" ht="15.75">
      <c r="A217" s="46"/>
      <c r="B217" s="67" t="s">
        <v>202</v>
      </c>
      <c r="C217" s="74"/>
      <c r="D217" s="64">
        <v>6</v>
      </c>
      <c r="E217" s="12"/>
      <c r="F217" s="164"/>
      <c r="G217" s="52"/>
      <c r="H217" s="13"/>
    </row>
    <row r="218" spans="1:8" s="11" customFormat="1" ht="15.75">
      <c r="A218" s="80"/>
      <c r="B218" s="67" t="s">
        <v>203</v>
      </c>
      <c r="C218" s="74"/>
      <c r="D218" s="64">
        <v>10</v>
      </c>
      <c r="E218" s="12"/>
      <c r="F218" s="164"/>
      <c r="G218" s="52"/>
      <c r="H218" s="13"/>
    </row>
    <row r="219" spans="1:8" s="11" customFormat="1" ht="15.75">
      <c r="A219" s="80"/>
      <c r="B219" s="67"/>
      <c r="C219" s="74"/>
      <c r="D219" s="64"/>
      <c r="E219" s="12"/>
      <c r="F219" s="164"/>
      <c r="G219" s="52"/>
      <c r="H219" s="13"/>
    </row>
    <row r="220" spans="1:8" s="8" customFormat="1" ht="15.75">
      <c r="A220" s="59"/>
      <c r="B220" s="81" t="s">
        <v>204</v>
      </c>
      <c r="C220" s="57" t="s">
        <v>12</v>
      </c>
      <c r="D220" s="66">
        <f>SUM(D221)</f>
        <v>3</v>
      </c>
      <c r="E220" s="6"/>
      <c r="F220" s="162">
        <f>D220*E220</f>
        <v>0</v>
      </c>
      <c r="G220" s="51"/>
      <c r="H220" s="7"/>
    </row>
    <row r="221" spans="1:8" s="22" customFormat="1" ht="15.75">
      <c r="A221" s="82"/>
      <c r="B221" s="69" t="s">
        <v>205</v>
      </c>
      <c r="C221" s="78"/>
      <c r="D221" s="71">
        <v>3</v>
      </c>
      <c r="E221" s="20"/>
      <c r="F221" s="176"/>
      <c r="G221" s="179"/>
      <c r="H221" s="21"/>
    </row>
    <row r="222" spans="1:8" s="22" customFormat="1" ht="15.75">
      <c r="A222" s="82"/>
      <c r="B222" s="69" t="s">
        <v>206</v>
      </c>
      <c r="C222" s="78"/>
      <c r="D222" s="71"/>
      <c r="E222" s="20"/>
      <c r="F222" s="176"/>
      <c r="G222" s="179"/>
      <c r="H222" s="21"/>
    </row>
    <row r="223" spans="1:8" s="11" customFormat="1" ht="15.75">
      <c r="A223" s="83"/>
      <c r="B223" s="73"/>
      <c r="C223" s="74"/>
      <c r="D223" s="64"/>
      <c r="E223" s="12"/>
      <c r="F223" s="164"/>
      <c r="G223" s="52"/>
      <c r="H223" s="13"/>
    </row>
    <row r="224" spans="1:8" s="8" customFormat="1" ht="15.75">
      <c r="A224" s="60"/>
      <c r="B224" s="65" t="s">
        <v>207</v>
      </c>
      <c r="C224" s="57" t="s">
        <v>12</v>
      </c>
      <c r="D224" s="68">
        <f>SUM(D225:D227)</f>
        <v>7</v>
      </c>
      <c r="E224" s="6"/>
      <c r="F224" s="162">
        <f>E224*D224</f>
        <v>0</v>
      </c>
      <c r="G224" s="51"/>
      <c r="H224" s="7"/>
    </row>
    <row r="225" spans="1:8" s="11" customFormat="1" ht="15.75">
      <c r="A225" s="83"/>
      <c r="B225" s="67" t="s">
        <v>208</v>
      </c>
      <c r="C225" s="74"/>
      <c r="D225" s="64">
        <v>3</v>
      </c>
      <c r="E225" s="12"/>
      <c r="F225" s="164"/>
      <c r="G225" s="52"/>
      <c r="H225" s="13"/>
    </row>
    <row r="226" spans="1:8" s="11" customFormat="1" ht="15.75">
      <c r="A226" s="83"/>
      <c r="B226" s="67" t="s">
        <v>209</v>
      </c>
      <c r="C226" s="74"/>
      <c r="D226" s="64">
        <v>3</v>
      </c>
      <c r="E226" s="12"/>
      <c r="F226" s="164"/>
      <c r="G226" s="52"/>
      <c r="H226" s="13"/>
    </row>
    <row r="227" spans="1:8" s="11" customFormat="1" ht="15.75">
      <c r="A227" s="83"/>
      <c r="B227" s="67" t="s">
        <v>210</v>
      </c>
      <c r="C227" s="74"/>
      <c r="D227" s="64">
        <v>1</v>
      </c>
      <c r="E227" s="12"/>
      <c r="F227" s="164"/>
      <c r="G227" s="52"/>
      <c r="H227" s="13"/>
    </row>
    <row r="228" spans="1:8" s="11" customFormat="1" ht="15.75">
      <c r="A228" s="83"/>
      <c r="B228" s="67"/>
      <c r="C228" s="74"/>
      <c r="D228" s="64"/>
      <c r="E228" s="12"/>
      <c r="F228" s="164"/>
      <c r="G228" s="52"/>
      <c r="H228" s="13"/>
    </row>
    <row r="229" spans="1:8" s="8" customFormat="1" ht="15.75">
      <c r="A229" s="60"/>
      <c r="B229" s="65" t="s">
        <v>211</v>
      </c>
      <c r="C229" s="57" t="s">
        <v>12</v>
      </c>
      <c r="D229" s="68">
        <f>SUM(D230)</f>
        <v>1</v>
      </c>
      <c r="E229" s="6"/>
      <c r="F229" s="162">
        <f>E229*D229</f>
        <v>0</v>
      </c>
      <c r="G229" s="51"/>
      <c r="H229" s="7"/>
    </row>
    <row r="230" spans="1:8" s="11" customFormat="1" ht="15.75">
      <c r="A230" s="83"/>
      <c r="B230" s="67" t="s">
        <v>212</v>
      </c>
      <c r="C230" s="74"/>
      <c r="D230" s="64">
        <v>1</v>
      </c>
      <c r="E230" s="12"/>
      <c r="F230" s="164"/>
      <c r="G230" s="52"/>
      <c r="H230" s="13"/>
    </row>
    <row r="231" spans="1:8" s="11" customFormat="1" ht="15.75">
      <c r="A231" s="83"/>
      <c r="B231" s="73"/>
      <c r="C231" s="74"/>
      <c r="D231" s="64"/>
      <c r="E231" s="12"/>
      <c r="F231" s="164"/>
      <c r="G231" s="52"/>
      <c r="H231" s="13"/>
    </row>
    <row r="232" spans="1:8" s="8" customFormat="1" ht="15.75">
      <c r="A232" s="60"/>
      <c r="B232" s="65" t="s">
        <v>213</v>
      </c>
      <c r="C232" s="57" t="s">
        <v>12</v>
      </c>
      <c r="D232" s="68">
        <f>SUM(D233)</f>
        <v>1</v>
      </c>
      <c r="E232" s="6"/>
      <c r="F232" s="162">
        <f>E232*D232</f>
        <v>0</v>
      </c>
      <c r="G232" s="51"/>
      <c r="H232" s="7"/>
    </row>
    <row r="233" spans="1:8" s="11" customFormat="1" ht="15.75">
      <c r="A233" s="83"/>
      <c r="B233" s="67" t="s">
        <v>214</v>
      </c>
      <c r="C233" s="74"/>
      <c r="D233" s="64">
        <v>1</v>
      </c>
      <c r="E233" s="12"/>
      <c r="F233" s="164"/>
      <c r="G233" s="52"/>
      <c r="H233" s="13"/>
    </row>
    <row r="234" spans="1:8" s="11" customFormat="1" ht="15.75">
      <c r="A234" s="83"/>
      <c r="B234" s="67"/>
      <c r="C234" s="74"/>
      <c r="D234" s="64"/>
      <c r="E234" s="12"/>
      <c r="F234" s="164"/>
      <c r="G234" s="52"/>
      <c r="H234" s="13"/>
    </row>
    <row r="235" spans="1:8" s="8" customFormat="1" ht="15.75">
      <c r="A235" s="60"/>
      <c r="B235" s="65" t="s">
        <v>215</v>
      </c>
      <c r="C235" s="57" t="s">
        <v>12</v>
      </c>
      <c r="D235" s="68">
        <f>D236</f>
        <v>1</v>
      </c>
      <c r="E235" s="6"/>
      <c r="F235" s="162">
        <f>E235*D235</f>
        <v>0</v>
      </c>
      <c r="G235" s="51"/>
      <c r="H235" s="7"/>
    </row>
    <row r="236" spans="1:8" s="11" customFormat="1" ht="15.75">
      <c r="A236" s="83"/>
      <c r="B236" s="67" t="s">
        <v>216</v>
      </c>
      <c r="C236" s="74"/>
      <c r="D236" s="64">
        <v>1</v>
      </c>
      <c r="E236" s="12"/>
      <c r="F236" s="164"/>
      <c r="G236" s="52"/>
      <c r="H236" s="13"/>
    </row>
    <row r="237" spans="1:8" s="11" customFormat="1" ht="15.75">
      <c r="A237" s="83"/>
      <c r="B237" s="73"/>
      <c r="C237" s="74"/>
      <c r="D237" s="64"/>
      <c r="E237" s="12"/>
      <c r="F237" s="164"/>
      <c r="G237" s="52"/>
      <c r="H237" s="13"/>
    </row>
    <row r="238" spans="1:8" s="8" customFormat="1" ht="15.75">
      <c r="A238" s="60"/>
      <c r="B238" s="65" t="s">
        <v>217</v>
      </c>
      <c r="C238" s="57" t="s">
        <v>12</v>
      </c>
      <c r="D238" s="68">
        <f>D239</f>
        <v>2</v>
      </c>
      <c r="E238" s="6"/>
      <c r="F238" s="162">
        <f>E238*D238</f>
        <v>0</v>
      </c>
      <c r="G238" s="51"/>
      <c r="H238" s="7"/>
    </row>
    <row r="239" spans="1:8" s="11" customFormat="1" ht="15.75">
      <c r="A239" s="83"/>
      <c r="B239" s="67" t="s">
        <v>218</v>
      </c>
      <c r="C239" s="74"/>
      <c r="D239" s="64">
        <v>2</v>
      </c>
      <c r="E239" s="12"/>
      <c r="F239" s="164"/>
      <c r="G239" s="52"/>
      <c r="H239" s="13"/>
    </row>
    <row r="240" spans="1:8" s="11" customFormat="1" ht="15.75">
      <c r="A240" s="83"/>
      <c r="B240" s="73"/>
      <c r="C240" s="74"/>
      <c r="D240" s="64"/>
      <c r="E240" s="12"/>
      <c r="F240" s="164"/>
      <c r="G240" s="52"/>
      <c r="H240" s="13"/>
    </row>
    <row r="241" spans="1:8" s="8" customFormat="1" ht="15.75">
      <c r="A241" s="60"/>
      <c r="B241" s="65" t="s">
        <v>219</v>
      </c>
      <c r="C241" s="57" t="s">
        <v>12</v>
      </c>
      <c r="D241" s="68">
        <f>SUM(D242)</f>
        <v>1</v>
      </c>
      <c r="E241" s="6"/>
      <c r="F241" s="162">
        <f>E241*D241</f>
        <v>0</v>
      </c>
      <c r="G241" s="177"/>
      <c r="H241" s="7"/>
    </row>
    <row r="242" spans="1:8" s="11" customFormat="1" ht="15.75">
      <c r="A242" s="83"/>
      <c r="B242" s="67" t="s">
        <v>220</v>
      </c>
      <c r="C242" s="74"/>
      <c r="D242" s="64">
        <v>1</v>
      </c>
      <c r="E242" s="20"/>
      <c r="F242" s="176"/>
      <c r="G242" s="52"/>
      <c r="H242" s="21"/>
    </row>
    <row r="243" spans="1:8" s="11" customFormat="1" ht="15.75">
      <c r="A243" s="83"/>
      <c r="B243" s="73"/>
      <c r="C243" s="74"/>
      <c r="D243" s="64"/>
      <c r="E243" s="20"/>
      <c r="F243" s="176"/>
      <c r="G243" s="52"/>
      <c r="H243" s="21"/>
    </row>
    <row r="244" spans="1:8" s="8" customFormat="1" ht="15.75">
      <c r="A244" s="60"/>
      <c r="B244" s="65" t="s">
        <v>221</v>
      </c>
      <c r="C244" s="57" t="s">
        <v>12</v>
      </c>
      <c r="D244" s="68">
        <f>SUM(D245)</f>
        <v>2</v>
      </c>
      <c r="E244" s="6"/>
      <c r="F244" s="162">
        <f>E244*D244</f>
        <v>0</v>
      </c>
      <c r="G244" s="51"/>
      <c r="H244" s="7"/>
    </row>
    <row r="245" spans="1:8" s="11" customFormat="1" ht="15.75">
      <c r="A245" s="83"/>
      <c r="B245" s="67" t="s">
        <v>222</v>
      </c>
      <c r="C245" s="74"/>
      <c r="D245" s="64">
        <v>2</v>
      </c>
      <c r="E245" s="20"/>
      <c r="F245" s="176"/>
      <c r="G245" s="52"/>
      <c r="H245" s="21"/>
    </row>
    <row r="246" spans="1:8" s="11" customFormat="1" ht="15.75">
      <c r="A246" s="83"/>
      <c r="B246" s="73"/>
      <c r="C246" s="74"/>
      <c r="D246" s="64"/>
      <c r="E246" s="20"/>
      <c r="F246" s="176"/>
      <c r="G246" s="52"/>
      <c r="H246" s="21"/>
    </row>
    <row r="247" spans="1:8" s="8" customFormat="1" ht="15.75">
      <c r="A247" s="60"/>
      <c r="B247" s="65" t="s">
        <v>223</v>
      </c>
      <c r="C247" s="57" t="s">
        <v>12</v>
      </c>
      <c r="D247" s="68">
        <f>SUM(D248)</f>
        <v>2</v>
      </c>
      <c r="E247" s="6"/>
      <c r="F247" s="162">
        <f>E247*D247</f>
        <v>0</v>
      </c>
      <c r="G247" s="177"/>
      <c r="H247" s="7"/>
    </row>
    <row r="248" spans="1:8" s="11" customFormat="1" ht="15.75">
      <c r="A248" s="83"/>
      <c r="B248" s="67" t="s">
        <v>224</v>
      </c>
      <c r="C248" s="74"/>
      <c r="D248" s="64">
        <v>2</v>
      </c>
      <c r="E248" s="12"/>
      <c r="F248" s="164"/>
      <c r="G248" s="52"/>
      <c r="H248" s="13"/>
    </row>
    <row r="249" spans="1:8" s="11" customFormat="1" ht="15.75">
      <c r="A249" s="83"/>
      <c r="B249" s="73"/>
      <c r="C249" s="74"/>
      <c r="D249" s="64"/>
      <c r="E249" s="12"/>
      <c r="F249" s="164"/>
      <c r="G249" s="52"/>
      <c r="H249" s="13"/>
    </row>
    <row r="250" spans="1:8" s="8" customFormat="1" ht="15.75">
      <c r="A250" s="60"/>
      <c r="B250" s="65" t="s">
        <v>225</v>
      </c>
      <c r="C250" s="57" t="s">
        <v>12</v>
      </c>
      <c r="D250" s="68">
        <f>SUM(D251)</f>
        <v>1</v>
      </c>
      <c r="E250" s="6"/>
      <c r="F250" s="162">
        <f>E250*D250</f>
        <v>0</v>
      </c>
      <c r="G250" s="51"/>
      <c r="H250" s="7"/>
    </row>
    <row r="251" spans="1:8" s="11" customFormat="1" ht="15.75">
      <c r="A251" s="83"/>
      <c r="B251" s="67" t="s">
        <v>226</v>
      </c>
      <c r="C251" s="74"/>
      <c r="D251" s="64">
        <v>1</v>
      </c>
      <c r="E251" s="12"/>
      <c r="F251" s="164"/>
      <c r="G251" s="52"/>
      <c r="H251" s="13"/>
    </row>
    <row r="252" spans="1:8" s="11" customFormat="1" ht="15.75">
      <c r="A252" s="83"/>
      <c r="B252" s="73"/>
      <c r="C252" s="74"/>
      <c r="D252" s="64"/>
      <c r="E252" s="12"/>
      <c r="F252" s="164"/>
      <c r="G252" s="52"/>
      <c r="H252" s="13"/>
    </row>
    <row r="253" spans="1:8" s="8" customFormat="1" ht="15.75">
      <c r="A253" s="60"/>
      <c r="B253" s="65" t="s">
        <v>227</v>
      </c>
      <c r="C253" s="57" t="s">
        <v>12</v>
      </c>
      <c r="D253" s="68">
        <f>SUM(D254)</f>
        <v>2</v>
      </c>
      <c r="E253" s="6"/>
      <c r="F253" s="162">
        <f>E253*D253</f>
        <v>0</v>
      </c>
      <c r="G253" s="51"/>
      <c r="H253" s="7"/>
    </row>
    <row r="254" spans="1:8" s="11" customFormat="1" ht="15.75">
      <c r="A254" s="83"/>
      <c r="B254" s="67" t="s">
        <v>228</v>
      </c>
      <c r="C254" s="74"/>
      <c r="D254" s="64">
        <v>2</v>
      </c>
      <c r="E254" s="12"/>
      <c r="F254" s="164"/>
      <c r="G254" s="52"/>
      <c r="H254" s="13"/>
    </row>
    <row r="255" spans="1:8" s="11" customFormat="1" ht="15.75">
      <c r="A255" s="83"/>
      <c r="B255" s="73"/>
      <c r="C255" s="74"/>
      <c r="D255" s="64"/>
      <c r="E255" s="12"/>
      <c r="F255" s="164"/>
      <c r="G255" s="52"/>
      <c r="H255" s="13"/>
    </row>
    <row r="256" spans="1:8" s="8" customFormat="1" ht="31.5">
      <c r="A256" s="60"/>
      <c r="B256" s="65" t="s">
        <v>229</v>
      </c>
      <c r="C256" s="57" t="s">
        <v>12</v>
      </c>
      <c r="D256" s="68">
        <f>SUM(D257:D258)</f>
        <v>1</v>
      </c>
      <c r="E256" s="6"/>
      <c r="F256" s="162">
        <f>E256*D256</f>
        <v>0</v>
      </c>
      <c r="G256" s="51"/>
      <c r="H256" s="7"/>
    </row>
    <row r="257" spans="1:8" s="11" customFormat="1" ht="15.75">
      <c r="A257" s="83"/>
      <c r="B257" s="67" t="s">
        <v>230</v>
      </c>
      <c r="C257" s="74"/>
      <c r="D257" s="64">
        <v>1</v>
      </c>
      <c r="E257" s="12"/>
      <c r="F257" s="164"/>
      <c r="G257" s="52"/>
      <c r="H257" s="13"/>
    </row>
    <row r="258" spans="1:8" s="11" customFormat="1" ht="15.75">
      <c r="A258" s="83"/>
      <c r="B258" s="73"/>
      <c r="C258" s="74"/>
      <c r="D258" s="64"/>
      <c r="E258" s="12"/>
      <c r="F258" s="164"/>
      <c r="G258" s="52"/>
      <c r="H258" s="13"/>
    </row>
    <row r="259" spans="1:8" s="8" customFormat="1" ht="31.5">
      <c r="A259" s="60"/>
      <c r="B259" s="65" t="s">
        <v>231</v>
      </c>
      <c r="C259" s="57" t="s">
        <v>12</v>
      </c>
      <c r="D259" s="68">
        <f>D260</f>
        <v>1</v>
      </c>
      <c r="E259" s="6"/>
      <c r="F259" s="162">
        <f>E259*D259</f>
        <v>0</v>
      </c>
      <c r="G259" s="51"/>
      <c r="H259" s="7"/>
    </row>
    <row r="260" spans="1:8" s="22" customFormat="1" ht="15.75">
      <c r="A260" s="84"/>
      <c r="B260" s="69" t="s">
        <v>232</v>
      </c>
      <c r="C260" s="78"/>
      <c r="D260" s="71">
        <f>1</f>
        <v>1</v>
      </c>
      <c r="E260" s="20"/>
      <c r="F260" s="176"/>
      <c r="G260" s="179"/>
      <c r="H260" s="21"/>
    </row>
    <row r="261" spans="1:8" s="11" customFormat="1" ht="15.75">
      <c r="A261" s="84"/>
      <c r="B261" s="69"/>
      <c r="C261" s="78"/>
      <c r="D261" s="71"/>
      <c r="E261" s="20"/>
      <c r="F261" s="176"/>
      <c r="G261" s="179"/>
      <c r="H261" s="21"/>
    </row>
    <row r="262" spans="1:8" s="8" customFormat="1" ht="31.5">
      <c r="A262" s="60"/>
      <c r="B262" s="81" t="s">
        <v>233</v>
      </c>
      <c r="C262" s="57" t="s">
        <v>12</v>
      </c>
      <c r="D262" s="66">
        <f>D263</f>
        <v>1</v>
      </c>
      <c r="E262" s="6"/>
      <c r="F262" s="162">
        <f>E262*D262</f>
        <v>0</v>
      </c>
      <c r="G262" s="51"/>
      <c r="H262" s="7"/>
    </row>
    <row r="263" spans="1:8" s="11" customFormat="1" ht="15.75">
      <c r="A263" s="83"/>
      <c r="B263" s="73" t="s">
        <v>234</v>
      </c>
      <c r="C263" s="74"/>
      <c r="D263" s="71">
        <f>1</f>
        <v>1</v>
      </c>
      <c r="E263" s="12"/>
      <c r="F263" s="164"/>
      <c r="G263" s="52"/>
      <c r="H263" s="13"/>
    </row>
    <row r="264" spans="1:8" s="11" customFormat="1" ht="15.75">
      <c r="A264" s="83"/>
      <c r="B264" s="73"/>
      <c r="C264" s="74"/>
      <c r="D264" s="64"/>
      <c r="E264" s="12"/>
      <c r="F264" s="164"/>
      <c r="G264" s="52"/>
      <c r="H264" s="13"/>
    </row>
    <row r="265" spans="1:8" s="8" customFormat="1" ht="15.75">
      <c r="A265" s="60"/>
      <c r="B265" s="65" t="s">
        <v>235</v>
      </c>
      <c r="C265" s="57" t="s">
        <v>12</v>
      </c>
      <c r="D265" s="68">
        <f>SUM(D266:D266)</f>
        <v>4</v>
      </c>
      <c r="E265" s="6"/>
      <c r="F265" s="162">
        <f>E265*D265</f>
        <v>0</v>
      </c>
      <c r="G265" s="51"/>
      <c r="H265" s="7"/>
    </row>
    <row r="266" spans="1:8" s="11" customFormat="1" ht="15.75">
      <c r="A266" s="83"/>
      <c r="B266" s="67" t="s">
        <v>236</v>
      </c>
      <c r="C266" s="74"/>
      <c r="D266" s="64">
        <v>4</v>
      </c>
      <c r="E266" s="12"/>
      <c r="F266" s="164"/>
      <c r="G266" s="52"/>
      <c r="H266" s="13"/>
    </row>
    <row r="267" spans="1:8" s="11" customFormat="1" ht="15.75">
      <c r="A267" s="83"/>
      <c r="B267" s="67"/>
      <c r="C267" s="74"/>
      <c r="D267" s="64"/>
      <c r="E267" s="12"/>
      <c r="F267" s="164"/>
      <c r="G267" s="52"/>
      <c r="H267" s="13"/>
    </row>
    <row r="268" spans="1:8" s="8" customFormat="1" ht="15.75">
      <c r="A268" s="60"/>
      <c r="B268" s="65" t="s">
        <v>237</v>
      </c>
      <c r="C268" s="57" t="s">
        <v>12</v>
      </c>
      <c r="D268" s="66">
        <v>4</v>
      </c>
      <c r="E268" s="6"/>
      <c r="F268" s="162">
        <f>E268*D268</f>
        <v>0</v>
      </c>
      <c r="G268" s="51"/>
      <c r="H268" s="7"/>
    </row>
    <row r="269" spans="1:8" s="11" customFormat="1" ht="15.75">
      <c r="A269" s="83"/>
      <c r="B269" s="73"/>
      <c r="C269" s="74"/>
      <c r="D269" s="64"/>
      <c r="E269" s="12"/>
      <c r="F269" s="164"/>
      <c r="G269" s="52"/>
      <c r="H269" s="13"/>
    </row>
    <row r="270" spans="1:8" s="8" customFormat="1" ht="31.5">
      <c r="A270" s="60"/>
      <c r="B270" s="65" t="s">
        <v>238</v>
      </c>
      <c r="C270" s="57" t="s">
        <v>21</v>
      </c>
      <c r="D270" s="66">
        <v>1</v>
      </c>
      <c r="E270" s="6"/>
      <c r="F270" s="162">
        <f>E270*D270</f>
        <v>0</v>
      </c>
      <c r="G270" s="51"/>
      <c r="H270" s="7"/>
    </row>
    <row r="271" spans="1:8" s="11" customFormat="1" ht="15.75">
      <c r="A271" s="83"/>
      <c r="B271" s="73"/>
      <c r="C271" s="74"/>
      <c r="D271" s="64"/>
      <c r="E271" s="12"/>
      <c r="F271" s="164"/>
      <c r="G271" s="52"/>
      <c r="H271" s="13"/>
    </row>
    <row r="272" spans="1:8" s="11" customFormat="1" ht="21">
      <c r="A272" s="40"/>
      <c r="B272" s="41" t="s">
        <v>239</v>
      </c>
      <c r="C272" s="42"/>
      <c r="D272" s="42"/>
      <c r="E272" s="16"/>
      <c r="F272" s="158">
        <f>SUM(F274:F289)</f>
        <v>0</v>
      </c>
      <c r="G272" s="180"/>
      <c r="H272" s="17"/>
    </row>
    <row r="273" spans="1:8" s="11" customFormat="1" ht="15.75">
      <c r="A273" s="83"/>
      <c r="B273" s="73"/>
      <c r="C273" s="74"/>
      <c r="D273" s="64"/>
      <c r="E273" s="12"/>
      <c r="F273" s="164"/>
      <c r="G273" s="52"/>
      <c r="H273" s="13"/>
    </row>
    <row r="274" spans="1:8" s="8" customFormat="1" ht="15.75">
      <c r="A274" s="60"/>
      <c r="B274" s="29" t="s">
        <v>240</v>
      </c>
      <c r="C274" s="30" t="s">
        <v>21</v>
      </c>
      <c r="D274" s="85">
        <v>1</v>
      </c>
      <c r="E274" s="6"/>
      <c r="F274" s="162">
        <f aca="true" t="shared" si="14" ref="F274:F276">E274*D274</f>
        <v>0</v>
      </c>
      <c r="G274" s="175"/>
      <c r="H274" s="7"/>
    </row>
    <row r="275" spans="1:8" s="11" customFormat="1" ht="15.75">
      <c r="A275" s="83"/>
      <c r="B275" s="37"/>
      <c r="C275" s="33"/>
      <c r="D275" s="86"/>
      <c r="E275" s="12"/>
      <c r="F275" s="181"/>
      <c r="G275" s="182"/>
      <c r="H275" s="13"/>
    </row>
    <row r="276" spans="1:8" s="8" customFormat="1" ht="31.5">
      <c r="A276" s="60"/>
      <c r="B276" s="29" t="s">
        <v>241</v>
      </c>
      <c r="C276" s="30" t="s">
        <v>21</v>
      </c>
      <c r="D276" s="85">
        <v>1</v>
      </c>
      <c r="E276" s="6"/>
      <c r="F276" s="162">
        <f t="shared" si="14"/>
        <v>0</v>
      </c>
      <c r="G276" s="175"/>
      <c r="H276" s="7"/>
    </row>
    <row r="277" spans="1:8" s="11" customFormat="1" ht="15.75">
      <c r="A277" s="83"/>
      <c r="B277" s="37"/>
      <c r="C277" s="33"/>
      <c r="D277" s="86"/>
      <c r="E277" s="12"/>
      <c r="F277" s="183"/>
      <c r="G277" s="182"/>
      <c r="H277" s="13"/>
    </row>
    <row r="278" spans="1:8" s="8" customFormat="1" ht="15.75">
      <c r="A278" s="60"/>
      <c r="B278" s="29" t="s">
        <v>242</v>
      </c>
      <c r="C278" s="30" t="s">
        <v>21</v>
      </c>
      <c r="D278" s="85">
        <v>1</v>
      </c>
      <c r="E278" s="6"/>
      <c r="F278" s="162">
        <f aca="true" t="shared" si="15" ref="F278">E278*D278</f>
        <v>0</v>
      </c>
      <c r="G278" s="175"/>
      <c r="H278" s="7"/>
    </row>
    <row r="279" spans="1:8" s="11" customFormat="1" ht="15.75">
      <c r="A279" s="83"/>
      <c r="B279" s="37"/>
      <c r="C279" s="33"/>
      <c r="D279" s="86"/>
      <c r="E279" s="12"/>
      <c r="F279" s="181"/>
      <c r="G279" s="182"/>
      <c r="H279" s="13"/>
    </row>
    <row r="280" spans="1:8" s="8" customFormat="1" ht="15.75">
      <c r="A280" s="60"/>
      <c r="B280" s="29" t="s">
        <v>243</v>
      </c>
      <c r="C280" s="30" t="s">
        <v>21</v>
      </c>
      <c r="D280" s="85">
        <v>1</v>
      </c>
      <c r="E280" s="6"/>
      <c r="F280" s="162">
        <f aca="true" t="shared" si="16" ref="F280">E280*D280</f>
        <v>0</v>
      </c>
      <c r="G280" s="175"/>
      <c r="H280" s="7"/>
    </row>
    <row r="281" spans="1:8" s="11" customFormat="1" ht="15.75">
      <c r="A281" s="83"/>
      <c r="B281" s="37"/>
      <c r="C281" s="33"/>
      <c r="D281" s="86"/>
      <c r="E281" s="12"/>
      <c r="F281" s="164"/>
      <c r="G281" s="182"/>
      <c r="H281" s="13"/>
    </row>
    <row r="282" spans="1:8" s="8" customFormat="1" ht="15.75">
      <c r="A282" s="60"/>
      <c r="B282" s="29" t="s">
        <v>244</v>
      </c>
      <c r="C282" s="30" t="s">
        <v>21</v>
      </c>
      <c r="D282" s="85">
        <v>1</v>
      </c>
      <c r="E282" s="6"/>
      <c r="F282" s="162">
        <f aca="true" t="shared" si="17" ref="F282">E282*D282</f>
        <v>0</v>
      </c>
      <c r="G282" s="175"/>
      <c r="H282" s="7"/>
    </row>
    <row r="283" spans="1:8" s="11" customFormat="1" ht="15.75">
      <c r="A283" s="83"/>
      <c r="B283" s="37"/>
      <c r="C283" s="33"/>
      <c r="D283" s="86"/>
      <c r="E283" s="12"/>
      <c r="F283" s="181"/>
      <c r="G283" s="182"/>
      <c r="H283" s="13"/>
    </row>
    <row r="284" spans="1:8" s="8" customFormat="1" ht="15.75">
      <c r="A284" s="60"/>
      <c r="B284" s="29" t="s">
        <v>245</v>
      </c>
      <c r="C284" s="30" t="s">
        <v>21</v>
      </c>
      <c r="D284" s="85">
        <v>1</v>
      </c>
      <c r="E284" s="6"/>
      <c r="F284" s="162">
        <f aca="true" t="shared" si="18" ref="F284">E284*D284</f>
        <v>0</v>
      </c>
      <c r="G284" s="175"/>
      <c r="H284" s="7"/>
    </row>
    <row r="285" spans="1:8" s="11" customFormat="1" ht="15.75">
      <c r="A285" s="83"/>
      <c r="B285" s="37"/>
      <c r="C285" s="33"/>
      <c r="D285" s="86"/>
      <c r="E285" s="12"/>
      <c r="F285" s="183"/>
      <c r="G285" s="182"/>
      <c r="H285" s="13"/>
    </row>
    <row r="286" spans="1:8" s="8" customFormat="1" ht="15.75">
      <c r="A286" s="60"/>
      <c r="B286" s="29" t="s">
        <v>246</v>
      </c>
      <c r="C286" s="30" t="s">
        <v>21</v>
      </c>
      <c r="D286" s="85">
        <v>1</v>
      </c>
      <c r="E286" s="6"/>
      <c r="F286" s="162">
        <f aca="true" t="shared" si="19" ref="F286">E286*D286</f>
        <v>0</v>
      </c>
      <c r="G286" s="175"/>
      <c r="H286" s="7"/>
    </row>
    <row r="287" spans="1:8" s="11" customFormat="1" ht="15.75">
      <c r="A287" s="83"/>
      <c r="B287" s="50"/>
      <c r="C287" s="33"/>
      <c r="D287" s="86"/>
      <c r="E287" s="12"/>
      <c r="F287" s="183"/>
      <c r="G287" s="182"/>
      <c r="H287" s="13"/>
    </row>
    <row r="288" spans="1:8" s="8" customFormat="1" ht="15.75">
      <c r="A288" s="60"/>
      <c r="B288" s="29" t="s">
        <v>247</v>
      </c>
      <c r="C288" s="30" t="s">
        <v>21</v>
      </c>
      <c r="D288" s="85">
        <v>1</v>
      </c>
      <c r="E288" s="6"/>
      <c r="F288" s="162">
        <f aca="true" t="shared" si="20" ref="F288">E288*D288</f>
        <v>0</v>
      </c>
      <c r="G288" s="175"/>
      <c r="H288" s="7"/>
    </row>
    <row r="289" spans="1:8" s="11" customFormat="1" ht="15.75">
      <c r="A289" s="87"/>
      <c r="B289" s="50"/>
      <c r="C289" s="52"/>
      <c r="D289" s="52"/>
      <c r="E289" s="12"/>
      <c r="F289" s="174"/>
      <c r="G289" s="52"/>
      <c r="H289" s="13"/>
    </row>
    <row r="290" spans="1:8" s="11" customFormat="1" ht="15">
      <c r="A290" s="88"/>
      <c r="B290" s="89"/>
      <c r="C290" s="88"/>
      <c r="D290" s="88"/>
      <c r="E290" s="23"/>
      <c r="F290" s="184"/>
      <c r="G290" s="88"/>
      <c r="H290" s="24"/>
    </row>
    <row r="291" spans="1:8" s="11" customFormat="1" ht="18.75">
      <c r="A291" s="88"/>
      <c r="B291" s="89"/>
      <c r="C291" s="88"/>
      <c r="D291" s="88"/>
      <c r="E291" s="25" t="s">
        <v>248</v>
      </c>
      <c r="F291" s="185">
        <f>F272+F123+F102+F83+F3</f>
        <v>0</v>
      </c>
      <c r="G291" s="88"/>
      <c r="H291" s="24"/>
    </row>
  </sheetData>
  <sheetProtection algorithmName="SHA-512" hashValue="cT8LojJnb75Kji6/Y4ZJdacYEUDE+8C75R2y5deL+jY+Fc8vhgQfOTqxSrh5JYPS/HQoltFEMv0+8Cn2As1f3g==" saltValue="LfFuQL87+GGQwHAy6w4XHQ==" spinCount="100000" sheet="1" objects="1" scenarios="1"/>
  <printOptions horizont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57" r:id="rId1"/>
  <headerFooter>
    <oddHeader>&amp;L „Výukové centrum zpracování zemědělských produktů“
FAPPZ v areálu ČZU&amp;RPodklady pro veřejné výběrové řízení
Č. 8 – CHLADÍCÍ A MRAZÍCÍ TECHNOLOGIE
</oddHeader>
    <oddFooter>&amp;CStránka &amp;P</oddFooter>
  </headerFooter>
  <rowBreaks count="8" manualBreakCount="8">
    <brk id="11" max="16383" man="1"/>
    <brk id="29" max="16383" man="1"/>
    <brk id="50" max="16383" man="1"/>
    <brk id="82" max="16383" man="1"/>
    <brk id="115" max="16383" man="1"/>
    <brk id="153" max="16383" man="1"/>
    <brk id="209" max="16383" man="1"/>
    <brk id="25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B22F1D4316924E9457FC57C1CADF00" ma:contentTypeVersion="2" ma:contentTypeDescription="Vytvoří nový dokument" ma:contentTypeScope="" ma:versionID="43278e142a44c4650162ab0da3683abf">
  <xsd:schema xmlns:xsd="http://www.w3.org/2001/XMLSchema" xmlns:xs="http://www.w3.org/2001/XMLSchema" xmlns:p="http://schemas.microsoft.com/office/2006/metadata/properties" xmlns:ns2="2a63ca08-a189-4b3a-b72c-24daf12f6785" targetNamespace="http://schemas.microsoft.com/office/2006/metadata/properties" ma:root="true" ma:fieldsID="76dda4adfe864f7662f8b113a2bb7a4d" ns2:_="">
    <xsd:import namespace="2a63ca08-a189-4b3a-b72c-24daf12f6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3ca08-a189-4b3a-b72c-24daf12f6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17C5D-4DD9-4C66-8981-FABE6284A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63ca08-a189-4b3a-b72c-24daf12f6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45BD4C-EE91-4497-B562-C5952A9E7C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0CC6EC-6E1B-4327-BEF2-F75894F66E9F}">
  <ds:schemaRefs>
    <ds:schemaRef ds:uri="2a63ca08-a189-4b3a-b72c-24daf12f6785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</dc:creator>
  <cp:keywords/>
  <dc:description/>
  <cp:lastModifiedBy>Administrator</cp:lastModifiedBy>
  <cp:lastPrinted>2020-09-16T10:18:18Z</cp:lastPrinted>
  <dcterms:created xsi:type="dcterms:W3CDTF">2012-01-27T08:07:14Z</dcterms:created>
  <dcterms:modified xsi:type="dcterms:W3CDTF">2020-09-18T11:37:16Z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0x010100F7B22F1D4316924E9457FC57C1CADF00</vt:lpwstr>
  </property>
</Properties>
</file>