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czuvpraze-my.sharepoint.com/personal/edrova_tf_czu_cz/Documents/investiční záměr/výtahy/zakázka_zadávací dokumentace_smlouva_dokumentace/na kontrolu MŠMT_dokumentace/"/>
    </mc:Choice>
  </mc:AlternateContent>
  <xr:revisionPtr revIDLastSave="64" documentId="8_{4E894FBB-1689-4488-BB80-1677E66883DB}" xr6:coauthVersionLast="47" xr6:coauthVersionMax="47" xr10:uidLastSave="{8CD71E1D-6D69-440A-BC3D-C775869FF582}"/>
  <bookViews>
    <workbookView xWindow="-120" yWindow="-120" windowWidth="29040" windowHeight="17640" activeTab="2" xr2:uid="{00000000-000D-0000-FFFF-FFFF00000000}"/>
  </bookViews>
  <sheets>
    <sheet name="Rekapitulace stavby" sheetId="1" r:id="rId1"/>
    <sheet name="01 - Budova I" sheetId="2" r:id="rId2"/>
    <sheet name="02 - Budova II" sheetId="3" r:id="rId3"/>
    <sheet name="03 - Budova III" sheetId="4" r:id="rId4"/>
    <sheet name="04 - Ostatní" sheetId="5" r:id="rId5"/>
    <sheet name="05 - Vybavení interiéru" sheetId="6" r:id="rId6"/>
    <sheet name="06 - Vedlejší a ostatní n..." sheetId="7" r:id="rId7"/>
  </sheets>
  <definedNames>
    <definedName name="_xlnm._FilterDatabase" localSheetId="1" hidden="1">'01 - Budova I'!$C$136:$K$441</definedName>
    <definedName name="_xlnm._FilterDatabase" localSheetId="2" hidden="1">'02 - Budova II'!$C$137:$K$468</definedName>
    <definedName name="_xlnm._FilterDatabase" localSheetId="3" hidden="1">'03 - Budova III'!$C$136:$K$411</definedName>
    <definedName name="_xlnm._FilterDatabase" localSheetId="4" hidden="1">'04 - Ostatní'!$C$129:$K$283</definedName>
    <definedName name="_xlnm._FilterDatabase" localSheetId="5" hidden="1">'05 - Vybavení interiéru'!$C$119:$K$153</definedName>
    <definedName name="_xlnm._FilterDatabase" localSheetId="6" hidden="1">'06 - Vedlejší a ostatní n...'!$C$122:$K$137</definedName>
    <definedName name="_xlnm.Print_Titles" localSheetId="1">'01 - Budova I'!$136:$136</definedName>
    <definedName name="_xlnm.Print_Titles" localSheetId="2">'02 - Budova II'!$137:$137</definedName>
    <definedName name="_xlnm.Print_Titles" localSheetId="3">'03 - Budova III'!$136:$136</definedName>
    <definedName name="_xlnm.Print_Titles" localSheetId="4">'04 - Ostatní'!$129:$129</definedName>
    <definedName name="_xlnm.Print_Titles" localSheetId="5">'05 - Vybavení interiéru'!$119:$119</definedName>
    <definedName name="_xlnm.Print_Titles" localSheetId="6">'06 - Vedlejší a ostatní n...'!$122:$122</definedName>
    <definedName name="_xlnm.Print_Titles" localSheetId="0">'Rekapitulace stavby'!$92:$92</definedName>
    <definedName name="_xlnm.Print_Area" localSheetId="1">'01 - Budova I'!$C$4:$J$76,'01 - Budova I'!$C$82:$J$118,'01 - Budova I'!$C$124:$K$441</definedName>
    <definedName name="_xlnm.Print_Area" localSheetId="2">'02 - Budova II'!$C$4:$J$76,'02 - Budova II'!$C$82:$J$119,'02 - Budova II'!$C$125:$K$468</definedName>
    <definedName name="_xlnm.Print_Area" localSheetId="3">'03 - Budova III'!$C$4:$J$76,'03 - Budova III'!$C$82:$J$118,'03 - Budova III'!$C$124:$K$411</definedName>
    <definedName name="_xlnm.Print_Area" localSheetId="4">'04 - Ostatní'!$C$4:$J$76,'04 - Ostatní'!$C$82:$J$111,'04 - Ostatní'!$C$117:$K$283</definedName>
    <definedName name="_xlnm.Print_Area" localSheetId="5">'05 - Vybavení interiéru'!$C$4:$J$76,'05 - Vybavení interiéru'!$C$82:$J$101,'05 - Vybavení interiéru'!$C$107:$K$153</definedName>
    <definedName name="_xlnm.Print_Area" localSheetId="6">'06 - Vedlejší a ostatní n...'!$C$4:$J$76,'06 - Vedlejší a ostatní n...'!$C$82:$J$104,'06 - Vedlejší a ostatní n...'!$C$110:$K$137</definedName>
    <definedName name="_xlnm.Print_Area" localSheetId="0">'Rekapitulace stavby'!$D$4:$AO$76,'Rekapitulace stavby'!$C$82:$AQ$101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7" l="1"/>
  <c r="J36" i="7"/>
  <c r="AY100" i="1"/>
  <c r="J35" i="7"/>
  <c r="AX100" i="1"/>
  <c r="BI137" i="7"/>
  <c r="BH137" i="7"/>
  <c r="BG137" i="7"/>
  <c r="BF137" i="7"/>
  <c r="T137" i="7"/>
  <c r="T136" i="7"/>
  <c r="R137" i="7"/>
  <c r="R136" i="7"/>
  <c r="P137" i="7"/>
  <c r="P136" i="7"/>
  <c r="BI135" i="7"/>
  <c r="BH135" i="7"/>
  <c r="BG135" i="7"/>
  <c r="BF135" i="7"/>
  <c r="T135" i="7"/>
  <c r="T134" i="7"/>
  <c r="R135" i="7"/>
  <c r="R134" i="7"/>
  <c r="P135" i="7"/>
  <c r="P134" i="7"/>
  <c r="BI133" i="7"/>
  <c r="BH133" i="7"/>
  <c r="BG133" i="7"/>
  <c r="BF133" i="7"/>
  <c r="T133" i="7"/>
  <c r="T132" i="7"/>
  <c r="R133" i="7"/>
  <c r="R132" i="7"/>
  <c r="P133" i="7"/>
  <c r="P132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BI128" i="7"/>
  <c r="BH128" i="7"/>
  <c r="BG128" i="7"/>
  <c r="BF128" i="7"/>
  <c r="T128" i="7"/>
  <c r="T127" i="7"/>
  <c r="R128" i="7"/>
  <c r="R127" i="7"/>
  <c r="P128" i="7"/>
  <c r="P127" i="7"/>
  <c r="BI126" i="7"/>
  <c r="BH126" i="7"/>
  <c r="BG126" i="7"/>
  <c r="BF126" i="7"/>
  <c r="T126" i="7"/>
  <c r="T125" i="7"/>
  <c r="R126" i="7"/>
  <c r="R125" i="7"/>
  <c r="P126" i="7"/>
  <c r="P125" i="7"/>
  <c r="J119" i="7"/>
  <c r="F119" i="7"/>
  <c r="F117" i="7"/>
  <c r="E115" i="7"/>
  <c r="J91" i="7"/>
  <c r="F91" i="7"/>
  <c r="F89" i="7"/>
  <c r="E87" i="7"/>
  <c r="J24" i="7"/>
  <c r="E24" i="7"/>
  <c r="J120" i="7"/>
  <c r="J23" i="7"/>
  <c r="J18" i="7"/>
  <c r="E18" i="7"/>
  <c r="F120" i="7"/>
  <c r="J17" i="7"/>
  <c r="J12" i="7"/>
  <c r="J117" i="7" s="1"/>
  <c r="E7" i="7"/>
  <c r="E113" i="7"/>
  <c r="J37" i="6"/>
  <c r="J36" i="6"/>
  <c r="AY99" i="1"/>
  <c r="J35" i="6"/>
  <c r="AX99" i="1"/>
  <c r="BI153" i="6"/>
  <c r="BH153" i="6"/>
  <c r="BG153" i="6"/>
  <c r="BF153" i="6"/>
  <c r="T153" i="6"/>
  <c r="T152" i="6"/>
  <c r="R153" i="6"/>
  <c r="R152" i="6"/>
  <c r="P153" i="6"/>
  <c r="P152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0" i="6"/>
  <c r="BH130" i="6"/>
  <c r="BG130" i="6"/>
  <c r="BF130" i="6"/>
  <c r="T130" i="6"/>
  <c r="R130" i="6"/>
  <c r="P130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2" i="6"/>
  <c r="BH122" i="6"/>
  <c r="BG122" i="6"/>
  <c r="BF122" i="6"/>
  <c r="T122" i="6"/>
  <c r="R122" i="6"/>
  <c r="P122" i="6"/>
  <c r="J116" i="6"/>
  <c r="F116" i="6"/>
  <c r="F114" i="6"/>
  <c r="E112" i="6"/>
  <c r="J91" i="6"/>
  <c r="F91" i="6"/>
  <c r="F89" i="6"/>
  <c r="E87" i="6"/>
  <c r="J24" i="6"/>
  <c r="E24" i="6"/>
  <c r="J117" i="6"/>
  <c r="J23" i="6"/>
  <c r="J18" i="6"/>
  <c r="E18" i="6"/>
  <c r="F117" i="6"/>
  <c r="J17" i="6"/>
  <c r="J12" i="6"/>
  <c r="J114" i="6"/>
  <c r="E7" i="6"/>
  <c r="E85" i="6"/>
  <c r="J37" i="5"/>
  <c r="J36" i="5"/>
  <c r="AY98" i="1"/>
  <c r="J35" i="5"/>
  <c r="AX98" i="1"/>
  <c r="BI283" i="5"/>
  <c r="BH283" i="5"/>
  <c r="BG283" i="5"/>
  <c r="BF283" i="5"/>
  <c r="T283" i="5"/>
  <c r="R283" i="5"/>
  <c r="P283" i="5"/>
  <c r="BI275" i="5"/>
  <c r="BH275" i="5"/>
  <c r="BG275" i="5"/>
  <c r="BF275" i="5"/>
  <c r="T275" i="5"/>
  <c r="R275" i="5"/>
  <c r="P275" i="5"/>
  <c r="BI273" i="5"/>
  <c r="BH273" i="5"/>
  <c r="BG273" i="5"/>
  <c r="BF273" i="5"/>
  <c r="T273" i="5"/>
  <c r="R273" i="5"/>
  <c r="P273" i="5"/>
  <c r="BI270" i="5"/>
  <c r="BH270" i="5"/>
  <c r="BG270" i="5"/>
  <c r="BF270" i="5"/>
  <c r="T270" i="5"/>
  <c r="R270" i="5"/>
  <c r="P270" i="5"/>
  <c r="BI265" i="5"/>
  <c r="BH265" i="5"/>
  <c r="BG265" i="5"/>
  <c r="BF265" i="5"/>
  <c r="T265" i="5"/>
  <c r="T264" i="5"/>
  <c r="R265" i="5"/>
  <c r="R264" i="5"/>
  <c r="P265" i="5"/>
  <c r="P264" i="5"/>
  <c r="BI263" i="5"/>
  <c r="BH263" i="5"/>
  <c r="BG263" i="5"/>
  <c r="BF263" i="5"/>
  <c r="T263" i="5"/>
  <c r="R263" i="5"/>
  <c r="P263" i="5"/>
  <c r="BI262" i="5"/>
  <c r="BH262" i="5"/>
  <c r="BG262" i="5"/>
  <c r="BF262" i="5"/>
  <c r="T262" i="5"/>
  <c r="R262" i="5"/>
  <c r="P262" i="5"/>
  <c r="BI260" i="5"/>
  <c r="BH260" i="5"/>
  <c r="BG260" i="5"/>
  <c r="BF260" i="5"/>
  <c r="T260" i="5"/>
  <c r="R260" i="5"/>
  <c r="P260" i="5"/>
  <c r="BI259" i="5"/>
  <c r="BH259" i="5"/>
  <c r="BG259" i="5"/>
  <c r="BF259" i="5"/>
  <c r="T259" i="5"/>
  <c r="R259" i="5"/>
  <c r="P259" i="5"/>
  <c r="BI256" i="5"/>
  <c r="BH256" i="5"/>
  <c r="BG256" i="5"/>
  <c r="BF256" i="5"/>
  <c r="T256" i="5"/>
  <c r="R256" i="5"/>
  <c r="P256" i="5"/>
  <c r="BI255" i="5"/>
  <c r="BH255" i="5"/>
  <c r="BG255" i="5"/>
  <c r="BF255" i="5"/>
  <c r="T255" i="5"/>
  <c r="R255" i="5"/>
  <c r="P255" i="5"/>
  <c r="BI252" i="5"/>
  <c r="BH252" i="5"/>
  <c r="BG252" i="5"/>
  <c r="BF252" i="5"/>
  <c r="T252" i="5"/>
  <c r="R252" i="5"/>
  <c r="P252" i="5"/>
  <c r="BI248" i="5"/>
  <c r="BH248" i="5"/>
  <c r="BG248" i="5"/>
  <c r="BF248" i="5"/>
  <c r="T248" i="5"/>
  <c r="R248" i="5"/>
  <c r="P248" i="5"/>
  <c r="BI246" i="5"/>
  <c r="BH246" i="5"/>
  <c r="BG246" i="5"/>
  <c r="BF246" i="5"/>
  <c r="T246" i="5"/>
  <c r="R246" i="5"/>
  <c r="P246" i="5"/>
  <c r="BI244" i="5"/>
  <c r="BH244" i="5"/>
  <c r="BG244" i="5"/>
  <c r="BF244" i="5"/>
  <c r="T244" i="5"/>
  <c r="R244" i="5"/>
  <c r="P244" i="5"/>
  <c r="BI240" i="5"/>
  <c r="BH240" i="5"/>
  <c r="BG240" i="5"/>
  <c r="BF240" i="5"/>
  <c r="T240" i="5"/>
  <c r="R240" i="5"/>
  <c r="P240" i="5"/>
  <c r="BI238" i="5"/>
  <c r="BH238" i="5"/>
  <c r="BG238" i="5"/>
  <c r="BF238" i="5"/>
  <c r="T238" i="5"/>
  <c r="R238" i="5"/>
  <c r="P238" i="5"/>
  <c r="BI236" i="5"/>
  <c r="BH236" i="5"/>
  <c r="BG236" i="5"/>
  <c r="BF236" i="5"/>
  <c r="T236" i="5"/>
  <c r="R236" i="5"/>
  <c r="P236" i="5"/>
  <c r="BI235" i="5"/>
  <c r="BH235" i="5"/>
  <c r="BG235" i="5"/>
  <c r="BF235" i="5"/>
  <c r="T235" i="5"/>
  <c r="R235" i="5"/>
  <c r="P235" i="5"/>
  <c r="BI233" i="5"/>
  <c r="BH233" i="5"/>
  <c r="BG233" i="5"/>
  <c r="BF233" i="5"/>
  <c r="T233" i="5"/>
  <c r="R233" i="5"/>
  <c r="P233" i="5"/>
  <c r="BI231" i="5"/>
  <c r="BH231" i="5"/>
  <c r="BG231" i="5"/>
  <c r="BF231" i="5"/>
  <c r="T231" i="5"/>
  <c r="R231" i="5"/>
  <c r="P231" i="5"/>
  <c r="BI227" i="5"/>
  <c r="BH227" i="5"/>
  <c r="BG227" i="5"/>
  <c r="BF227" i="5"/>
  <c r="T227" i="5"/>
  <c r="R227" i="5"/>
  <c r="P227" i="5"/>
  <c r="BI224" i="5"/>
  <c r="BH224" i="5"/>
  <c r="BG224" i="5"/>
  <c r="BF224" i="5"/>
  <c r="T224" i="5"/>
  <c r="R224" i="5"/>
  <c r="P224" i="5"/>
  <c r="BI217" i="5"/>
  <c r="BH217" i="5"/>
  <c r="BG217" i="5"/>
  <c r="BF217" i="5"/>
  <c r="T217" i="5"/>
  <c r="R217" i="5"/>
  <c r="P217" i="5"/>
  <c r="BI211" i="5"/>
  <c r="BH211" i="5"/>
  <c r="BG211" i="5"/>
  <c r="BF211" i="5"/>
  <c r="T211" i="5"/>
  <c r="R211" i="5"/>
  <c r="P211" i="5"/>
  <c r="BI208" i="5"/>
  <c r="BH208" i="5"/>
  <c r="BG208" i="5"/>
  <c r="BF208" i="5"/>
  <c r="T208" i="5"/>
  <c r="T207" i="5"/>
  <c r="R208" i="5"/>
  <c r="R207" i="5"/>
  <c r="P208" i="5"/>
  <c r="P207" i="5"/>
  <c r="BI206" i="5"/>
  <c r="BH206" i="5"/>
  <c r="BG206" i="5"/>
  <c r="BF206" i="5"/>
  <c r="T206" i="5"/>
  <c r="R206" i="5"/>
  <c r="P206" i="5"/>
  <c r="BI204" i="5"/>
  <c r="BH204" i="5"/>
  <c r="BG204" i="5"/>
  <c r="BF204" i="5"/>
  <c r="T204" i="5"/>
  <c r="R204" i="5"/>
  <c r="P204" i="5"/>
  <c r="BI203" i="5"/>
  <c r="BH203" i="5"/>
  <c r="BG203" i="5"/>
  <c r="BF203" i="5"/>
  <c r="T203" i="5"/>
  <c r="R203" i="5"/>
  <c r="P203" i="5"/>
  <c r="BI202" i="5"/>
  <c r="BH202" i="5"/>
  <c r="BG202" i="5"/>
  <c r="BF202" i="5"/>
  <c r="T202" i="5"/>
  <c r="R202" i="5"/>
  <c r="P202" i="5"/>
  <c r="BI199" i="5"/>
  <c r="BH199" i="5"/>
  <c r="BG199" i="5"/>
  <c r="BF199" i="5"/>
  <c r="T199" i="5"/>
  <c r="R199" i="5"/>
  <c r="P199" i="5"/>
  <c r="BI197" i="5"/>
  <c r="BH197" i="5"/>
  <c r="BG197" i="5"/>
  <c r="BF197" i="5"/>
  <c r="T197" i="5"/>
  <c r="R197" i="5"/>
  <c r="P197" i="5"/>
  <c r="BI196" i="5"/>
  <c r="BH196" i="5"/>
  <c r="BG196" i="5"/>
  <c r="BF196" i="5"/>
  <c r="T196" i="5"/>
  <c r="R196" i="5"/>
  <c r="P196" i="5"/>
  <c r="BI194" i="5"/>
  <c r="BH194" i="5"/>
  <c r="BG194" i="5"/>
  <c r="BF194" i="5"/>
  <c r="T194" i="5"/>
  <c r="R194" i="5"/>
  <c r="P194" i="5"/>
  <c r="BI192" i="5"/>
  <c r="BH192" i="5"/>
  <c r="BG192" i="5"/>
  <c r="BF192" i="5"/>
  <c r="T192" i="5"/>
  <c r="R192" i="5"/>
  <c r="P192" i="5"/>
  <c r="BI182" i="5"/>
  <c r="BH182" i="5"/>
  <c r="BG182" i="5"/>
  <c r="BF182" i="5"/>
  <c r="T182" i="5"/>
  <c r="R182" i="5"/>
  <c r="P182" i="5"/>
  <c r="BI177" i="5"/>
  <c r="BH177" i="5"/>
  <c r="BG177" i="5"/>
  <c r="BF177" i="5"/>
  <c r="T177" i="5"/>
  <c r="R177" i="5"/>
  <c r="P177" i="5"/>
  <c r="BI171" i="5"/>
  <c r="BH171" i="5"/>
  <c r="BG171" i="5"/>
  <c r="BF171" i="5"/>
  <c r="T171" i="5"/>
  <c r="R171" i="5"/>
  <c r="P171" i="5"/>
  <c r="BI170" i="5"/>
  <c r="BH170" i="5"/>
  <c r="BG170" i="5"/>
  <c r="BF170" i="5"/>
  <c r="T170" i="5"/>
  <c r="R170" i="5"/>
  <c r="P170" i="5"/>
  <c r="BI169" i="5"/>
  <c r="BH169" i="5"/>
  <c r="BG169" i="5"/>
  <c r="BF169" i="5"/>
  <c r="T169" i="5"/>
  <c r="R169" i="5"/>
  <c r="P169" i="5"/>
  <c r="BI167" i="5"/>
  <c r="BH167" i="5"/>
  <c r="BG167" i="5"/>
  <c r="BF167" i="5"/>
  <c r="T167" i="5"/>
  <c r="R167" i="5"/>
  <c r="P167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58" i="5"/>
  <c r="BH158" i="5"/>
  <c r="BG158" i="5"/>
  <c r="BF158" i="5"/>
  <c r="T158" i="5"/>
  <c r="R158" i="5"/>
  <c r="P158" i="5"/>
  <c r="BI154" i="5"/>
  <c r="BH154" i="5"/>
  <c r="BG154" i="5"/>
  <c r="BF154" i="5"/>
  <c r="T154" i="5"/>
  <c r="R154" i="5"/>
  <c r="P154" i="5"/>
  <c r="BI151" i="5"/>
  <c r="BH151" i="5"/>
  <c r="BG151" i="5"/>
  <c r="BF151" i="5"/>
  <c r="T151" i="5"/>
  <c r="R151" i="5"/>
  <c r="P151" i="5"/>
  <c r="BI148" i="5"/>
  <c r="BH148" i="5"/>
  <c r="BG148" i="5"/>
  <c r="BF148" i="5"/>
  <c r="T148" i="5"/>
  <c r="R148" i="5"/>
  <c r="P148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2" i="5"/>
  <c r="BH142" i="5"/>
  <c r="BG142" i="5"/>
  <c r="BF142" i="5"/>
  <c r="T142" i="5"/>
  <c r="R142" i="5"/>
  <c r="P142" i="5"/>
  <c r="BI133" i="5"/>
  <c r="BH133" i="5"/>
  <c r="BG133" i="5"/>
  <c r="BF133" i="5"/>
  <c r="T133" i="5"/>
  <c r="R133" i="5"/>
  <c r="P133" i="5"/>
  <c r="J126" i="5"/>
  <c r="F126" i="5"/>
  <c r="F124" i="5"/>
  <c r="E122" i="5"/>
  <c r="J91" i="5"/>
  <c r="F91" i="5"/>
  <c r="F89" i="5"/>
  <c r="E87" i="5"/>
  <c r="J24" i="5"/>
  <c r="E24" i="5"/>
  <c r="J127" i="5"/>
  <c r="J23" i="5"/>
  <c r="J18" i="5"/>
  <c r="E18" i="5"/>
  <c r="F127" i="5"/>
  <c r="J17" i="5"/>
  <c r="J12" i="5"/>
  <c r="J124" i="5" s="1"/>
  <c r="E7" i="5"/>
  <c r="E120" i="5"/>
  <c r="J37" i="4"/>
  <c r="J36" i="4"/>
  <c r="AY97" i="1"/>
  <c r="J35" i="4"/>
  <c r="AX97" i="1"/>
  <c r="BI411" i="4"/>
  <c r="BH411" i="4"/>
  <c r="BG411" i="4"/>
  <c r="BF411" i="4"/>
  <c r="T411" i="4"/>
  <c r="R411" i="4"/>
  <c r="P411" i="4"/>
  <c r="BI410" i="4"/>
  <c r="BH410" i="4"/>
  <c r="BG410" i="4"/>
  <c r="BF410" i="4"/>
  <c r="T410" i="4"/>
  <c r="R410" i="4"/>
  <c r="P410" i="4"/>
  <c r="BI409" i="4"/>
  <c r="BH409" i="4"/>
  <c r="BG409" i="4"/>
  <c r="BF409" i="4"/>
  <c r="T409" i="4"/>
  <c r="R409" i="4"/>
  <c r="P409" i="4"/>
  <c r="BI408" i="4"/>
  <c r="BH408" i="4"/>
  <c r="BG408" i="4"/>
  <c r="BF408" i="4"/>
  <c r="T408" i="4"/>
  <c r="R408" i="4"/>
  <c r="P408" i="4"/>
  <c r="BI407" i="4"/>
  <c r="BH407" i="4"/>
  <c r="BG407" i="4"/>
  <c r="BF407" i="4"/>
  <c r="T407" i="4"/>
  <c r="R407" i="4"/>
  <c r="P407" i="4"/>
  <c r="BI406" i="4"/>
  <c r="BH406" i="4"/>
  <c r="BG406" i="4"/>
  <c r="BF406" i="4"/>
  <c r="T406" i="4"/>
  <c r="R406" i="4"/>
  <c r="P406" i="4"/>
  <c r="BI404" i="4"/>
  <c r="BH404" i="4"/>
  <c r="BG404" i="4"/>
  <c r="BF404" i="4"/>
  <c r="T404" i="4"/>
  <c r="R404" i="4"/>
  <c r="P404" i="4"/>
  <c r="BI402" i="4"/>
  <c r="BH402" i="4"/>
  <c r="BG402" i="4"/>
  <c r="BF402" i="4"/>
  <c r="T402" i="4"/>
  <c r="R402" i="4"/>
  <c r="P402" i="4"/>
  <c r="BI401" i="4"/>
  <c r="BH401" i="4"/>
  <c r="BG401" i="4"/>
  <c r="BF401" i="4"/>
  <c r="T401" i="4"/>
  <c r="R401" i="4"/>
  <c r="P401" i="4"/>
  <c r="BI400" i="4"/>
  <c r="BH400" i="4"/>
  <c r="BG400" i="4"/>
  <c r="BF400" i="4"/>
  <c r="T400" i="4"/>
  <c r="R400" i="4"/>
  <c r="P400" i="4"/>
  <c r="BI398" i="4"/>
  <c r="BH398" i="4"/>
  <c r="BG398" i="4"/>
  <c r="BF398" i="4"/>
  <c r="T398" i="4"/>
  <c r="R398" i="4"/>
  <c r="P398" i="4"/>
  <c r="BI395" i="4"/>
  <c r="BH395" i="4"/>
  <c r="BG395" i="4"/>
  <c r="BF395" i="4"/>
  <c r="T395" i="4"/>
  <c r="R395" i="4"/>
  <c r="P395" i="4"/>
  <c r="BI393" i="4"/>
  <c r="BH393" i="4"/>
  <c r="BG393" i="4"/>
  <c r="BF393" i="4"/>
  <c r="T393" i="4"/>
  <c r="R393" i="4"/>
  <c r="P393" i="4"/>
  <c r="BI390" i="4"/>
  <c r="BH390" i="4"/>
  <c r="BG390" i="4"/>
  <c r="BF390" i="4"/>
  <c r="T390" i="4"/>
  <c r="R390" i="4"/>
  <c r="P390" i="4"/>
  <c r="BI388" i="4"/>
  <c r="BH388" i="4"/>
  <c r="BG388" i="4"/>
  <c r="BF388" i="4"/>
  <c r="T388" i="4"/>
  <c r="R388" i="4"/>
  <c r="P388" i="4"/>
  <c r="BI387" i="4"/>
  <c r="BH387" i="4"/>
  <c r="BG387" i="4"/>
  <c r="BF387" i="4"/>
  <c r="T387" i="4"/>
  <c r="R387" i="4"/>
  <c r="P387" i="4"/>
  <c r="BI385" i="4"/>
  <c r="BH385" i="4"/>
  <c r="BG385" i="4"/>
  <c r="BF385" i="4"/>
  <c r="T385" i="4"/>
  <c r="R385" i="4"/>
  <c r="P385" i="4"/>
  <c r="BI382" i="4"/>
  <c r="BH382" i="4"/>
  <c r="BG382" i="4"/>
  <c r="BF382" i="4"/>
  <c r="T382" i="4"/>
  <c r="R382" i="4"/>
  <c r="P382" i="4"/>
  <c r="BI379" i="4"/>
  <c r="BH379" i="4"/>
  <c r="BG379" i="4"/>
  <c r="BF379" i="4"/>
  <c r="T379" i="4"/>
  <c r="R379" i="4"/>
  <c r="P379" i="4"/>
  <c r="BI378" i="4"/>
  <c r="BH378" i="4"/>
  <c r="BG378" i="4"/>
  <c r="BF378" i="4"/>
  <c r="T378" i="4"/>
  <c r="R378" i="4"/>
  <c r="P378" i="4"/>
  <c r="BI377" i="4"/>
  <c r="BH377" i="4"/>
  <c r="BG377" i="4"/>
  <c r="BF377" i="4"/>
  <c r="T377" i="4"/>
  <c r="R377" i="4"/>
  <c r="P377" i="4"/>
  <c r="BI376" i="4"/>
  <c r="BH376" i="4"/>
  <c r="BG376" i="4"/>
  <c r="BF376" i="4"/>
  <c r="T376" i="4"/>
  <c r="R376" i="4"/>
  <c r="P376" i="4"/>
  <c r="BI374" i="4"/>
  <c r="BH374" i="4"/>
  <c r="BG374" i="4"/>
  <c r="BF374" i="4"/>
  <c r="T374" i="4"/>
  <c r="R374" i="4"/>
  <c r="P374" i="4"/>
  <c r="BI373" i="4"/>
  <c r="BH373" i="4"/>
  <c r="BG373" i="4"/>
  <c r="BF373" i="4"/>
  <c r="T373" i="4"/>
  <c r="R373" i="4"/>
  <c r="P373" i="4"/>
  <c r="BI372" i="4"/>
  <c r="BH372" i="4"/>
  <c r="BG372" i="4"/>
  <c r="BF372" i="4"/>
  <c r="T372" i="4"/>
  <c r="R372" i="4"/>
  <c r="P372" i="4"/>
  <c r="BI369" i="4"/>
  <c r="BH369" i="4"/>
  <c r="BG369" i="4"/>
  <c r="BF369" i="4"/>
  <c r="T369" i="4"/>
  <c r="R369" i="4"/>
  <c r="P369" i="4"/>
  <c r="BI366" i="4"/>
  <c r="BH366" i="4"/>
  <c r="BG366" i="4"/>
  <c r="BF366" i="4"/>
  <c r="T366" i="4"/>
  <c r="R366" i="4"/>
  <c r="P366" i="4"/>
  <c r="BI364" i="4"/>
  <c r="BH364" i="4"/>
  <c r="BG364" i="4"/>
  <c r="BF364" i="4"/>
  <c r="T364" i="4"/>
  <c r="R364" i="4"/>
  <c r="P364" i="4"/>
  <c r="BI363" i="4"/>
  <c r="BH363" i="4"/>
  <c r="BG363" i="4"/>
  <c r="BF363" i="4"/>
  <c r="T363" i="4"/>
  <c r="R363" i="4"/>
  <c r="P363" i="4"/>
  <c r="BI361" i="4"/>
  <c r="BH361" i="4"/>
  <c r="BG361" i="4"/>
  <c r="BF361" i="4"/>
  <c r="T361" i="4"/>
  <c r="R361" i="4"/>
  <c r="P361" i="4"/>
  <c r="BI358" i="4"/>
  <c r="BH358" i="4"/>
  <c r="BG358" i="4"/>
  <c r="BF358" i="4"/>
  <c r="T358" i="4"/>
  <c r="R358" i="4"/>
  <c r="P358" i="4"/>
  <c r="BI356" i="4"/>
  <c r="BH356" i="4"/>
  <c r="BG356" i="4"/>
  <c r="BF356" i="4"/>
  <c r="T356" i="4"/>
  <c r="R356" i="4"/>
  <c r="P356" i="4"/>
  <c r="BI352" i="4"/>
  <c r="BH352" i="4"/>
  <c r="BG352" i="4"/>
  <c r="BF352" i="4"/>
  <c r="T352" i="4"/>
  <c r="R352" i="4"/>
  <c r="P352" i="4"/>
  <c r="BI350" i="4"/>
  <c r="BH350" i="4"/>
  <c r="BG350" i="4"/>
  <c r="BF350" i="4"/>
  <c r="T350" i="4"/>
  <c r="R350" i="4"/>
  <c r="P350" i="4"/>
  <c r="BI349" i="4"/>
  <c r="BH349" i="4"/>
  <c r="BG349" i="4"/>
  <c r="BF349" i="4"/>
  <c r="T349" i="4"/>
  <c r="R349" i="4"/>
  <c r="P349" i="4"/>
  <c r="BI346" i="4"/>
  <c r="BH346" i="4"/>
  <c r="BG346" i="4"/>
  <c r="BF346" i="4"/>
  <c r="T346" i="4"/>
  <c r="R346" i="4"/>
  <c r="P346" i="4"/>
  <c r="BI344" i="4"/>
  <c r="BH344" i="4"/>
  <c r="BG344" i="4"/>
  <c r="BF344" i="4"/>
  <c r="T344" i="4"/>
  <c r="R344" i="4"/>
  <c r="P344" i="4"/>
  <c r="BI343" i="4"/>
  <c r="BH343" i="4"/>
  <c r="BG343" i="4"/>
  <c r="BF343" i="4"/>
  <c r="T343" i="4"/>
  <c r="R343" i="4"/>
  <c r="P343" i="4"/>
  <c r="BI339" i="4"/>
  <c r="BH339" i="4"/>
  <c r="BG339" i="4"/>
  <c r="BF339" i="4"/>
  <c r="T339" i="4"/>
  <c r="R339" i="4"/>
  <c r="P339" i="4"/>
  <c r="BI337" i="4"/>
  <c r="BH337" i="4"/>
  <c r="BG337" i="4"/>
  <c r="BF337" i="4"/>
  <c r="T337" i="4"/>
  <c r="R337" i="4"/>
  <c r="P337" i="4"/>
  <c r="BI335" i="4"/>
  <c r="BH335" i="4"/>
  <c r="BG335" i="4"/>
  <c r="BF335" i="4"/>
  <c r="T335" i="4"/>
  <c r="R335" i="4"/>
  <c r="P335" i="4"/>
  <c r="BI333" i="4"/>
  <c r="BH333" i="4"/>
  <c r="BG333" i="4"/>
  <c r="BF333" i="4"/>
  <c r="T333" i="4"/>
  <c r="T332" i="4"/>
  <c r="R333" i="4"/>
  <c r="R332" i="4"/>
  <c r="P333" i="4"/>
  <c r="P332" i="4"/>
  <c r="BI331" i="4"/>
  <c r="BH331" i="4"/>
  <c r="BG331" i="4"/>
  <c r="BF331" i="4"/>
  <c r="T331" i="4"/>
  <c r="T330" i="4"/>
  <c r="R331" i="4"/>
  <c r="R330" i="4"/>
  <c r="P331" i="4"/>
  <c r="P330" i="4"/>
  <c r="BI329" i="4"/>
  <c r="BH329" i="4"/>
  <c r="BG329" i="4"/>
  <c r="BF329" i="4"/>
  <c r="T329" i="4"/>
  <c r="R329" i="4"/>
  <c r="P329" i="4"/>
  <c r="BI328" i="4"/>
  <c r="BH328" i="4"/>
  <c r="BG328" i="4"/>
  <c r="BF328" i="4"/>
  <c r="T328" i="4"/>
  <c r="R328" i="4"/>
  <c r="P328" i="4"/>
  <c r="BI326" i="4"/>
  <c r="BH326" i="4"/>
  <c r="BG326" i="4"/>
  <c r="BF326" i="4"/>
  <c r="T326" i="4"/>
  <c r="R326" i="4"/>
  <c r="P326" i="4"/>
  <c r="BI324" i="4"/>
  <c r="BH324" i="4"/>
  <c r="BG324" i="4"/>
  <c r="BF324" i="4"/>
  <c r="T324" i="4"/>
  <c r="R324" i="4"/>
  <c r="P324" i="4"/>
  <c r="BI322" i="4"/>
  <c r="BH322" i="4"/>
  <c r="BG322" i="4"/>
  <c r="BF322" i="4"/>
  <c r="T322" i="4"/>
  <c r="R322" i="4"/>
  <c r="P322" i="4"/>
  <c r="BI321" i="4"/>
  <c r="BH321" i="4"/>
  <c r="BG321" i="4"/>
  <c r="BF321" i="4"/>
  <c r="T321" i="4"/>
  <c r="R321" i="4"/>
  <c r="P321" i="4"/>
  <c r="BI319" i="4"/>
  <c r="BH319" i="4"/>
  <c r="BG319" i="4"/>
  <c r="BF319" i="4"/>
  <c r="T319" i="4"/>
  <c r="R319" i="4"/>
  <c r="P319" i="4"/>
  <c r="BI317" i="4"/>
  <c r="BH317" i="4"/>
  <c r="BG317" i="4"/>
  <c r="BF317" i="4"/>
  <c r="T317" i="4"/>
  <c r="R317" i="4"/>
  <c r="P317" i="4"/>
  <c r="BI315" i="4"/>
  <c r="BH315" i="4"/>
  <c r="BG315" i="4"/>
  <c r="BF315" i="4"/>
  <c r="T315" i="4"/>
  <c r="R315" i="4"/>
  <c r="P315" i="4"/>
  <c r="BI313" i="4"/>
  <c r="BH313" i="4"/>
  <c r="BG313" i="4"/>
  <c r="BF313" i="4"/>
  <c r="T313" i="4"/>
  <c r="R313" i="4"/>
  <c r="P313" i="4"/>
  <c r="BI311" i="4"/>
  <c r="BH311" i="4"/>
  <c r="BG311" i="4"/>
  <c r="BF311" i="4"/>
  <c r="T311" i="4"/>
  <c r="R311" i="4"/>
  <c r="P311" i="4"/>
  <c r="BI309" i="4"/>
  <c r="BH309" i="4"/>
  <c r="BG309" i="4"/>
  <c r="BF309" i="4"/>
  <c r="T309" i="4"/>
  <c r="R309" i="4"/>
  <c r="P309" i="4"/>
  <c r="BI307" i="4"/>
  <c r="BH307" i="4"/>
  <c r="BG307" i="4"/>
  <c r="BF307" i="4"/>
  <c r="T307" i="4"/>
  <c r="R307" i="4"/>
  <c r="P307" i="4"/>
  <c r="BI302" i="4"/>
  <c r="BH302" i="4"/>
  <c r="BG302" i="4"/>
  <c r="BF302" i="4"/>
  <c r="T302" i="4"/>
  <c r="R302" i="4"/>
  <c r="P302" i="4"/>
  <c r="BI300" i="4"/>
  <c r="BH300" i="4"/>
  <c r="BG300" i="4"/>
  <c r="BF300" i="4"/>
  <c r="T300" i="4"/>
  <c r="R300" i="4"/>
  <c r="P300" i="4"/>
  <c r="BI297" i="4"/>
  <c r="BH297" i="4"/>
  <c r="BG297" i="4"/>
  <c r="BF297" i="4"/>
  <c r="T297" i="4"/>
  <c r="R297" i="4"/>
  <c r="P297" i="4"/>
  <c r="BI294" i="4"/>
  <c r="BH294" i="4"/>
  <c r="BG294" i="4"/>
  <c r="BF294" i="4"/>
  <c r="T294" i="4"/>
  <c r="T293" i="4"/>
  <c r="R294" i="4"/>
  <c r="R293" i="4"/>
  <c r="P294" i="4"/>
  <c r="P293" i="4"/>
  <c r="BI292" i="4"/>
  <c r="BH292" i="4"/>
  <c r="BG292" i="4"/>
  <c r="BF292" i="4"/>
  <c r="T292" i="4"/>
  <c r="R292" i="4"/>
  <c r="P292" i="4"/>
  <c r="BI290" i="4"/>
  <c r="BH290" i="4"/>
  <c r="BG290" i="4"/>
  <c r="BF290" i="4"/>
  <c r="T290" i="4"/>
  <c r="R290" i="4"/>
  <c r="P290" i="4"/>
  <c r="BI289" i="4"/>
  <c r="BH289" i="4"/>
  <c r="BG289" i="4"/>
  <c r="BF289" i="4"/>
  <c r="T289" i="4"/>
  <c r="R289" i="4"/>
  <c r="P289" i="4"/>
  <c r="BI288" i="4"/>
  <c r="BH288" i="4"/>
  <c r="BG288" i="4"/>
  <c r="BF288" i="4"/>
  <c r="T288" i="4"/>
  <c r="R288" i="4"/>
  <c r="P288" i="4"/>
  <c r="BI286" i="4"/>
  <c r="BH286" i="4"/>
  <c r="BG286" i="4"/>
  <c r="BF286" i="4"/>
  <c r="T286" i="4"/>
  <c r="R286" i="4"/>
  <c r="P286" i="4"/>
  <c r="BI285" i="4"/>
  <c r="BH285" i="4"/>
  <c r="BG285" i="4"/>
  <c r="BF285" i="4"/>
  <c r="T285" i="4"/>
  <c r="R285" i="4"/>
  <c r="P285" i="4"/>
  <c r="BI284" i="4"/>
  <c r="BH284" i="4"/>
  <c r="BG284" i="4"/>
  <c r="BF284" i="4"/>
  <c r="T284" i="4"/>
  <c r="R284" i="4"/>
  <c r="P284" i="4"/>
  <c r="BI283" i="4"/>
  <c r="BH283" i="4"/>
  <c r="BG283" i="4"/>
  <c r="BF283" i="4"/>
  <c r="T283" i="4"/>
  <c r="R283" i="4"/>
  <c r="P283" i="4"/>
  <c r="BI278" i="4"/>
  <c r="BH278" i="4"/>
  <c r="BG278" i="4"/>
  <c r="BF278" i="4"/>
  <c r="T278" i="4"/>
  <c r="R278" i="4"/>
  <c r="P278" i="4"/>
  <c r="BI276" i="4"/>
  <c r="BH276" i="4"/>
  <c r="BG276" i="4"/>
  <c r="BF276" i="4"/>
  <c r="T276" i="4"/>
  <c r="R276" i="4"/>
  <c r="P276" i="4"/>
  <c r="BI274" i="4"/>
  <c r="BH274" i="4"/>
  <c r="BG274" i="4"/>
  <c r="BF274" i="4"/>
  <c r="T274" i="4"/>
  <c r="R274" i="4"/>
  <c r="P274" i="4"/>
  <c r="BI269" i="4"/>
  <c r="BH269" i="4"/>
  <c r="BG269" i="4"/>
  <c r="BF269" i="4"/>
  <c r="T269" i="4"/>
  <c r="R269" i="4"/>
  <c r="P269" i="4"/>
  <c r="BI268" i="4"/>
  <c r="BH268" i="4"/>
  <c r="BG268" i="4"/>
  <c r="BF268" i="4"/>
  <c r="T268" i="4"/>
  <c r="R268" i="4"/>
  <c r="P268" i="4"/>
  <c r="BI266" i="4"/>
  <c r="BH266" i="4"/>
  <c r="BG266" i="4"/>
  <c r="BF266" i="4"/>
  <c r="T266" i="4"/>
  <c r="R266" i="4"/>
  <c r="P266" i="4"/>
  <c r="BI265" i="4"/>
  <c r="BH265" i="4"/>
  <c r="BG265" i="4"/>
  <c r="BF265" i="4"/>
  <c r="T265" i="4"/>
  <c r="R265" i="4"/>
  <c r="P265" i="4"/>
  <c r="BI264" i="4"/>
  <c r="BH264" i="4"/>
  <c r="BG264" i="4"/>
  <c r="BF264" i="4"/>
  <c r="T264" i="4"/>
  <c r="R264" i="4"/>
  <c r="P264" i="4"/>
  <c r="BI262" i="4"/>
  <c r="BH262" i="4"/>
  <c r="BG262" i="4"/>
  <c r="BF262" i="4"/>
  <c r="T262" i="4"/>
  <c r="R262" i="4"/>
  <c r="P262" i="4"/>
  <c r="BI260" i="4"/>
  <c r="BH260" i="4"/>
  <c r="BG260" i="4"/>
  <c r="BF260" i="4"/>
  <c r="T260" i="4"/>
  <c r="R260" i="4"/>
  <c r="P260" i="4"/>
  <c r="BI252" i="4"/>
  <c r="BH252" i="4"/>
  <c r="BG252" i="4"/>
  <c r="BF252" i="4"/>
  <c r="T252" i="4"/>
  <c r="T251" i="4"/>
  <c r="R252" i="4"/>
  <c r="R251" i="4"/>
  <c r="P252" i="4"/>
  <c r="P251" i="4"/>
  <c r="BI250" i="4"/>
  <c r="BH250" i="4"/>
  <c r="BG250" i="4"/>
  <c r="BF250" i="4"/>
  <c r="T250" i="4"/>
  <c r="R250" i="4"/>
  <c r="P250" i="4"/>
  <c r="BI244" i="4"/>
  <c r="BH244" i="4"/>
  <c r="BG244" i="4"/>
  <c r="BF244" i="4"/>
  <c r="T244" i="4"/>
  <c r="R244" i="4"/>
  <c r="P244" i="4"/>
  <c r="BI238" i="4"/>
  <c r="BH238" i="4"/>
  <c r="BG238" i="4"/>
  <c r="BF238" i="4"/>
  <c r="T238" i="4"/>
  <c r="R238" i="4"/>
  <c r="P238" i="4"/>
  <c r="BI235" i="4"/>
  <c r="BH235" i="4"/>
  <c r="BG235" i="4"/>
  <c r="BF235" i="4"/>
  <c r="T235" i="4"/>
  <c r="R235" i="4"/>
  <c r="P235" i="4"/>
  <c r="BI232" i="4"/>
  <c r="BH232" i="4"/>
  <c r="BG232" i="4"/>
  <c r="BF232" i="4"/>
  <c r="T232" i="4"/>
  <c r="R232" i="4"/>
  <c r="P232" i="4"/>
  <c r="BI231" i="4"/>
  <c r="BH231" i="4"/>
  <c r="BG231" i="4"/>
  <c r="BF231" i="4"/>
  <c r="T231" i="4"/>
  <c r="R231" i="4"/>
  <c r="P231" i="4"/>
  <c r="BI229" i="4"/>
  <c r="BH229" i="4"/>
  <c r="BG229" i="4"/>
  <c r="BF229" i="4"/>
  <c r="T229" i="4"/>
  <c r="R229" i="4"/>
  <c r="P229" i="4"/>
  <c r="BI227" i="4"/>
  <c r="BH227" i="4"/>
  <c r="BG227" i="4"/>
  <c r="BF227" i="4"/>
  <c r="T227" i="4"/>
  <c r="R227" i="4"/>
  <c r="P227" i="4"/>
  <c r="BI225" i="4"/>
  <c r="BH225" i="4"/>
  <c r="BG225" i="4"/>
  <c r="BF225" i="4"/>
  <c r="T225" i="4"/>
  <c r="R225" i="4"/>
  <c r="P225" i="4"/>
  <c r="BI223" i="4"/>
  <c r="BH223" i="4"/>
  <c r="BG223" i="4"/>
  <c r="BF223" i="4"/>
  <c r="T223" i="4"/>
  <c r="R223" i="4"/>
  <c r="P223" i="4"/>
  <c r="BI221" i="4"/>
  <c r="BH221" i="4"/>
  <c r="BG221" i="4"/>
  <c r="BF221" i="4"/>
  <c r="T221" i="4"/>
  <c r="R221" i="4"/>
  <c r="P221" i="4"/>
  <c r="BI216" i="4"/>
  <c r="BH216" i="4"/>
  <c r="BG216" i="4"/>
  <c r="BF216" i="4"/>
  <c r="T216" i="4"/>
  <c r="R216" i="4"/>
  <c r="P216" i="4"/>
  <c r="BI199" i="4"/>
  <c r="BH199" i="4"/>
  <c r="BG199" i="4"/>
  <c r="BF199" i="4"/>
  <c r="T199" i="4"/>
  <c r="R199" i="4"/>
  <c r="P199" i="4"/>
  <c r="BI194" i="4"/>
  <c r="BH194" i="4"/>
  <c r="BG194" i="4"/>
  <c r="BF194" i="4"/>
  <c r="T194" i="4"/>
  <c r="R194" i="4"/>
  <c r="P194" i="4"/>
  <c r="BI191" i="4"/>
  <c r="BH191" i="4"/>
  <c r="BG191" i="4"/>
  <c r="BF191" i="4"/>
  <c r="T191" i="4"/>
  <c r="R191" i="4"/>
  <c r="P191" i="4"/>
  <c r="BI185" i="4"/>
  <c r="BH185" i="4"/>
  <c r="BG185" i="4"/>
  <c r="BF185" i="4"/>
  <c r="T185" i="4"/>
  <c r="R185" i="4"/>
  <c r="P185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4" i="4"/>
  <c r="BH174" i="4"/>
  <c r="BG174" i="4"/>
  <c r="BF174" i="4"/>
  <c r="T174" i="4"/>
  <c r="R174" i="4"/>
  <c r="P174" i="4"/>
  <c r="BI172" i="4"/>
  <c r="BH172" i="4"/>
  <c r="BG172" i="4"/>
  <c r="BF172" i="4"/>
  <c r="T172" i="4"/>
  <c r="R172" i="4"/>
  <c r="P172" i="4"/>
  <c r="BI170" i="4"/>
  <c r="BH170" i="4"/>
  <c r="BG170" i="4"/>
  <c r="BF170" i="4"/>
  <c r="T170" i="4"/>
  <c r="R170" i="4"/>
  <c r="P170" i="4"/>
  <c r="BI168" i="4"/>
  <c r="BH168" i="4"/>
  <c r="BG168" i="4"/>
  <c r="BF168" i="4"/>
  <c r="T168" i="4"/>
  <c r="R168" i="4"/>
  <c r="P168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7" i="4"/>
  <c r="BH157" i="4"/>
  <c r="BG157" i="4"/>
  <c r="BF157" i="4"/>
  <c r="T157" i="4"/>
  <c r="R157" i="4"/>
  <c r="P157" i="4"/>
  <c r="BI154" i="4"/>
  <c r="BH154" i="4"/>
  <c r="BG154" i="4"/>
  <c r="BF154" i="4"/>
  <c r="T154" i="4"/>
  <c r="R154" i="4"/>
  <c r="P154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3" i="4"/>
  <c r="BH143" i="4"/>
  <c r="BG143" i="4"/>
  <c r="BF143" i="4"/>
  <c r="T143" i="4"/>
  <c r="R143" i="4"/>
  <c r="P143" i="4"/>
  <c r="BI140" i="4"/>
  <c r="BH140" i="4"/>
  <c r="BG140" i="4"/>
  <c r="BF140" i="4"/>
  <c r="T140" i="4"/>
  <c r="R140" i="4"/>
  <c r="P140" i="4"/>
  <c r="J133" i="4"/>
  <c r="F133" i="4"/>
  <c r="F131" i="4"/>
  <c r="E129" i="4"/>
  <c r="J91" i="4"/>
  <c r="F91" i="4"/>
  <c r="F89" i="4"/>
  <c r="E87" i="4"/>
  <c r="J24" i="4"/>
  <c r="E24" i="4"/>
  <c r="J134" i="4"/>
  <c r="J23" i="4"/>
  <c r="J18" i="4"/>
  <c r="E18" i="4"/>
  <c r="F134" i="4"/>
  <c r="J17" i="4"/>
  <c r="J12" i="4"/>
  <c r="J131" i="4" s="1"/>
  <c r="E7" i="4"/>
  <c r="E127" i="4"/>
  <c r="J37" i="3"/>
  <c r="J36" i="3"/>
  <c r="AY96" i="1"/>
  <c r="J35" i="3"/>
  <c r="AX96" i="1"/>
  <c r="BI468" i="3"/>
  <c r="BH468" i="3"/>
  <c r="BG468" i="3"/>
  <c r="BF468" i="3"/>
  <c r="T468" i="3"/>
  <c r="R468" i="3"/>
  <c r="P468" i="3"/>
  <c r="BI467" i="3"/>
  <c r="BH467" i="3"/>
  <c r="BG467" i="3"/>
  <c r="BF467" i="3"/>
  <c r="T467" i="3"/>
  <c r="R467" i="3"/>
  <c r="P467" i="3"/>
  <c r="BI466" i="3"/>
  <c r="BH466" i="3"/>
  <c r="BG466" i="3"/>
  <c r="BF466" i="3"/>
  <c r="T466" i="3"/>
  <c r="R466" i="3"/>
  <c r="P466" i="3"/>
  <c r="BI465" i="3"/>
  <c r="BH465" i="3"/>
  <c r="BG465" i="3"/>
  <c r="BF465" i="3"/>
  <c r="T465" i="3"/>
  <c r="R465" i="3"/>
  <c r="P465" i="3"/>
  <c r="BI464" i="3"/>
  <c r="BH464" i="3"/>
  <c r="BG464" i="3"/>
  <c r="BF464" i="3"/>
  <c r="T464" i="3"/>
  <c r="R464" i="3"/>
  <c r="P464" i="3"/>
  <c r="BI462" i="3"/>
  <c r="BH462" i="3"/>
  <c r="BG462" i="3"/>
  <c r="BF462" i="3"/>
  <c r="T462" i="3"/>
  <c r="R462" i="3"/>
  <c r="P462" i="3"/>
  <c r="BI460" i="3"/>
  <c r="BH460" i="3"/>
  <c r="BG460" i="3"/>
  <c r="BF460" i="3"/>
  <c r="T460" i="3"/>
  <c r="R460" i="3"/>
  <c r="P460" i="3"/>
  <c r="BI459" i="3"/>
  <c r="BH459" i="3"/>
  <c r="BG459" i="3"/>
  <c r="BF459" i="3"/>
  <c r="T459" i="3"/>
  <c r="R459" i="3"/>
  <c r="P459" i="3"/>
  <c r="BI458" i="3"/>
  <c r="BH458" i="3"/>
  <c r="BG458" i="3"/>
  <c r="BF458" i="3"/>
  <c r="T458" i="3"/>
  <c r="R458" i="3"/>
  <c r="P458" i="3"/>
  <c r="BI456" i="3"/>
  <c r="BH456" i="3"/>
  <c r="BG456" i="3"/>
  <c r="BF456" i="3"/>
  <c r="T456" i="3"/>
  <c r="R456" i="3"/>
  <c r="P456" i="3"/>
  <c r="BI453" i="3"/>
  <c r="BH453" i="3"/>
  <c r="BG453" i="3"/>
  <c r="BF453" i="3"/>
  <c r="T453" i="3"/>
  <c r="R453" i="3"/>
  <c r="P453" i="3"/>
  <c r="BI451" i="3"/>
  <c r="BH451" i="3"/>
  <c r="BG451" i="3"/>
  <c r="BF451" i="3"/>
  <c r="T451" i="3"/>
  <c r="R451" i="3"/>
  <c r="P451" i="3"/>
  <c r="BI448" i="3"/>
  <c r="BH448" i="3"/>
  <c r="BG448" i="3"/>
  <c r="BF448" i="3"/>
  <c r="T448" i="3"/>
  <c r="R448" i="3"/>
  <c r="P448" i="3"/>
  <c r="BI446" i="3"/>
  <c r="BH446" i="3"/>
  <c r="BG446" i="3"/>
  <c r="BF446" i="3"/>
  <c r="T446" i="3"/>
  <c r="R446" i="3"/>
  <c r="P446" i="3"/>
  <c r="BI445" i="3"/>
  <c r="BH445" i="3"/>
  <c r="BG445" i="3"/>
  <c r="BF445" i="3"/>
  <c r="T445" i="3"/>
  <c r="R445" i="3"/>
  <c r="P445" i="3"/>
  <c r="BI444" i="3"/>
  <c r="BH444" i="3"/>
  <c r="BG444" i="3"/>
  <c r="BF444" i="3"/>
  <c r="T444" i="3"/>
  <c r="R444" i="3"/>
  <c r="P444" i="3"/>
  <c r="BI438" i="3"/>
  <c r="BH438" i="3"/>
  <c r="BG438" i="3"/>
  <c r="BF438" i="3"/>
  <c r="T438" i="3"/>
  <c r="R438" i="3"/>
  <c r="P438" i="3"/>
  <c r="BI436" i="3"/>
  <c r="BH436" i="3"/>
  <c r="BG436" i="3"/>
  <c r="BF436" i="3"/>
  <c r="T436" i="3"/>
  <c r="R436" i="3"/>
  <c r="P436" i="3"/>
  <c r="BI435" i="3"/>
  <c r="BH435" i="3"/>
  <c r="BG435" i="3"/>
  <c r="BF435" i="3"/>
  <c r="T435" i="3"/>
  <c r="R435" i="3"/>
  <c r="P435" i="3"/>
  <c r="BI433" i="3"/>
  <c r="BH433" i="3"/>
  <c r="BG433" i="3"/>
  <c r="BF433" i="3"/>
  <c r="T433" i="3"/>
  <c r="R433" i="3"/>
  <c r="P433" i="3"/>
  <c r="BI430" i="3"/>
  <c r="BH430" i="3"/>
  <c r="BG430" i="3"/>
  <c r="BF430" i="3"/>
  <c r="T430" i="3"/>
  <c r="R430" i="3"/>
  <c r="P430" i="3"/>
  <c r="BI427" i="3"/>
  <c r="BH427" i="3"/>
  <c r="BG427" i="3"/>
  <c r="BF427" i="3"/>
  <c r="T427" i="3"/>
  <c r="R427" i="3"/>
  <c r="P427" i="3"/>
  <c r="BI426" i="3"/>
  <c r="BH426" i="3"/>
  <c r="BG426" i="3"/>
  <c r="BF426" i="3"/>
  <c r="T426" i="3"/>
  <c r="R426" i="3"/>
  <c r="P426" i="3"/>
  <c r="BI425" i="3"/>
  <c r="BH425" i="3"/>
  <c r="BG425" i="3"/>
  <c r="BF425" i="3"/>
  <c r="T425" i="3"/>
  <c r="R425" i="3"/>
  <c r="P425" i="3"/>
  <c r="BI424" i="3"/>
  <c r="BH424" i="3"/>
  <c r="BG424" i="3"/>
  <c r="BF424" i="3"/>
  <c r="T424" i="3"/>
  <c r="R424" i="3"/>
  <c r="P424" i="3"/>
  <c r="BI422" i="3"/>
  <c r="BH422" i="3"/>
  <c r="BG422" i="3"/>
  <c r="BF422" i="3"/>
  <c r="T422" i="3"/>
  <c r="R422" i="3"/>
  <c r="P422" i="3"/>
  <c r="BI421" i="3"/>
  <c r="BH421" i="3"/>
  <c r="BG421" i="3"/>
  <c r="BF421" i="3"/>
  <c r="T421" i="3"/>
  <c r="R421" i="3"/>
  <c r="P421" i="3"/>
  <c r="BI420" i="3"/>
  <c r="BH420" i="3"/>
  <c r="BG420" i="3"/>
  <c r="BF420" i="3"/>
  <c r="T420" i="3"/>
  <c r="R420" i="3"/>
  <c r="P420" i="3"/>
  <c r="BI419" i="3"/>
  <c r="BH419" i="3"/>
  <c r="BG419" i="3"/>
  <c r="BF419" i="3"/>
  <c r="T419" i="3"/>
  <c r="R419" i="3"/>
  <c r="P419" i="3"/>
  <c r="BI416" i="3"/>
  <c r="BH416" i="3"/>
  <c r="BG416" i="3"/>
  <c r="BF416" i="3"/>
  <c r="T416" i="3"/>
  <c r="R416" i="3"/>
  <c r="P416" i="3"/>
  <c r="BI413" i="3"/>
  <c r="BH413" i="3"/>
  <c r="BG413" i="3"/>
  <c r="BF413" i="3"/>
  <c r="T413" i="3"/>
  <c r="R413" i="3"/>
  <c r="P413" i="3"/>
  <c r="BI411" i="3"/>
  <c r="BH411" i="3"/>
  <c r="BG411" i="3"/>
  <c r="BF411" i="3"/>
  <c r="T411" i="3"/>
  <c r="R411" i="3"/>
  <c r="P411" i="3"/>
  <c r="BI410" i="3"/>
  <c r="BH410" i="3"/>
  <c r="BG410" i="3"/>
  <c r="BF410" i="3"/>
  <c r="T410" i="3"/>
  <c r="R410" i="3"/>
  <c r="P410" i="3"/>
  <c r="BI408" i="3"/>
  <c r="BH408" i="3"/>
  <c r="BG408" i="3"/>
  <c r="BF408" i="3"/>
  <c r="T408" i="3"/>
  <c r="R408" i="3"/>
  <c r="P408" i="3"/>
  <c r="BI405" i="3"/>
  <c r="BH405" i="3"/>
  <c r="BG405" i="3"/>
  <c r="BF405" i="3"/>
  <c r="T405" i="3"/>
  <c r="R405" i="3"/>
  <c r="P405" i="3"/>
  <c r="BI404" i="3"/>
  <c r="BH404" i="3"/>
  <c r="BG404" i="3"/>
  <c r="BF404" i="3"/>
  <c r="T404" i="3"/>
  <c r="R404" i="3"/>
  <c r="P404" i="3"/>
  <c r="BI401" i="3"/>
  <c r="BH401" i="3"/>
  <c r="BG401" i="3"/>
  <c r="BF401" i="3"/>
  <c r="T401" i="3"/>
  <c r="R401" i="3"/>
  <c r="P401" i="3"/>
  <c r="BI399" i="3"/>
  <c r="BH399" i="3"/>
  <c r="BG399" i="3"/>
  <c r="BF399" i="3"/>
  <c r="T399" i="3"/>
  <c r="R399" i="3"/>
  <c r="P399" i="3"/>
  <c r="BI395" i="3"/>
  <c r="BH395" i="3"/>
  <c r="BG395" i="3"/>
  <c r="BF395" i="3"/>
  <c r="T395" i="3"/>
  <c r="R395" i="3"/>
  <c r="P395" i="3"/>
  <c r="BI393" i="3"/>
  <c r="BH393" i="3"/>
  <c r="BG393" i="3"/>
  <c r="BF393" i="3"/>
  <c r="T393" i="3"/>
  <c r="R393" i="3"/>
  <c r="P393" i="3"/>
  <c r="BI392" i="3"/>
  <c r="BH392" i="3"/>
  <c r="BG392" i="3"/>
  <c r="BF392" i="3"/>
  <c r="T392" i="3"/>
  <c r="R392" i="3"/>
  <c r="P392" i="3"/>
  <c r="BI389" i="3"/>
  <c r="BH389" i="3"/>
  <c r="BG389" i="3"/>
  <c r="BF389" i="3"/>
  <c r="T389" i="3"/>
  <c r="R389" i="3"/>
  <c r="P389" i="3"/>
  <c r="BI387" i="3"/>
  <c r="BH387" i="3"/>
  <c r="BG387" i="3"/>
  <c r="BF387" i="3"/>
  <c r="T387" i="3"/>
  <c r="R387" i="3"/>
  <c r="P387" i="3"/>
  <c r="BI386" i="3"/>
  <c r="BH386" i="3"/>
  <c r="BG386" i="3"/>
  <c r="BF386" i="3"/>
  <c r="T386" i="3"/>
  <c r="R386" i="3"/>
  <c r="P386" i="3"/>
  <c r="BI382" i="3"/>
  <c r="BH382" i="3"/>
  <c r="BG382" i="3"/>
  <c r="BF382" i="3"/>
  <c r="T382" i="3"/>
  <c r="R382" i="3"/>
  <c r="P382" i="3"/>
  <c r="BI380" i="3"/>
  <c r="BH380" i="3"/>
  <c r="BG380" i="3"/>
  <c r="BF380" i="3"/>
  <c r="T380" i="3"/>
  <c r="R380" i="3"/>
  <c r="P380" i="3"/>
  <c r="BI378" i="3"/>
  <c r="BH378" i="3"/>
  <c r="BG378" i="3"/>
  <c r="BF378" i="3"/>
  <c r="T378" i="3"/>
  <c r="R378" i="3"/>
  <c r="P378" i="3"/>
  <c r="BI376" i="3"/>
  <c r="BH376" i="3"/>
  <c r="BG376" i="3"/>
  <c r="BF376" i="3"/>
  <c r="T376" i="3"/>
  <c r="T375" i="3"/>
  <c r="R376" i="3"/>
  <c r="R375" i="3"/>
  <c r="P376" i="3"/>
  <c r="P375" i="3"/>
  <c r="BI374" i="3"/>
  <c r="BH374" i="3"/>
  <c r="BG374" i="3"/>
  <c r="BF374" i="3"/>
  <c r="T374" i="3"/>
  <c r="T373" i="3"/>
  <c r="R374" i="3"/>
  <c r="R373" i="3"/>
  <c r="P374" i="3"/>
  <c r="P373" i="3"/>
  <c r="BI372" i="3"/>
  <c r="BH372" i="3"/>
  <c r="BG372" i="3"/>
  <c r="BF372" i="3"/>
  <c r="T372" i="3"/>
  <c r="R372" i="3"/>
  <c r="P372" i="3"/>
  <c r="BI371" i="3"/>
  <c r="BH371" i="3"/>
  <c r="BG371" i="3"/>
  <c r="BF371" i="3"/>
  <c r="T371" i="3"/>
  <c r="R371" i="3"/>
  <c r="P371" i="3"/>
  <c r="BI369" i="3"/>
  <c r="BH369" i="3"/>
  <c r="BG369" i="3"/>
  <c r="BF369" i="3"/>
  <c r="T369" i="3"/>
  <c r="R369" i="3"/>
  <c r="P369" i="3"/>
  <c r="BI367" i="3"/>
  <c r="BH367" i="3"/>
  <c r="BG367" i="3"/>
  <c r="BF367" i="3"/>
  <c r="T367" i="3"/>
  <c r="R367" i="3"/>
  <c r="P367" i="3"/>
  <c r="BI365" i="3"/>
  <c r="BH365" i="3"/>
  <c r="BG365" i="3"/>
  <c r="BF365" i="3"/>
  <c r="T365" i="3"/>
  <c r="R365" i="3"/>
  <c r="P365" i="3"/>
  <c r="BI364" i="3"/>
  <c r="BH364" i="3"/>
  <c r="BG364" i="3"/>
  <c r="BF364" i="3"/>
  <c r="T364" i="3"/>
  <c r="R364" i="3"/>
  <c r="P364" i="3"/>
  <c r="BI362" i="3"/>
  <c r="BH362" i="3"/>
  <c r="BG362" i="3"/>
  <c r="BF362" i="3"/>
  <c r="T362" i="3"/>
  <c r="R362" i="3"/>
  <c r="P362" i="3"/>
  <c r="BI360" i="3"/>
  <c r="BH360" i="3"/>
  <c r="BG360" i="3"/>
  <c r="BF360" i="3"/>
  <c r="T360" i="3"/>
  <c r="R360" i="3"/>
  <c r="P360" i="3"/>
  <c r="BI358" i="3"/>
  <c r="BH358" i="3"/>
  <c r="BG358" i="3"/>
  <c r="BF358" i="3"/>
  <c r="T358" i="3"/>
  <c r="R358" i="3"/>
  <c r="P358" i="3"/>
  <c r="BI356" i="3"/>
  <c r="BH356" i="3"/>
  <c r="BG356" i="3"/>
  <c r="BF356" i="3"/>
  <c r="T356" i="3"/>
  <c r="R356" i="3"/>
  <c r="P356" i="3"/>
  <c r="BI354" i="3"/>
  <c r="BH354" i="3"/>
  <c r="BG354" i="3"/>
  <c r="BF354" i="3"/>
  <c r="T354" i="3"/>
  <c r="R354" i="3"/>
  <c r="P354" i="3"/>
  <c r="BI352" i="3"/>
  <c r="BH352" i="3"/>
  <c r="BG352" i="3"/>
  <c r="BF352" i="3"/>
  <c r="T352" i="3"/>
  <c r="R352" i="3"/>
  <c r="P352" i="3"/>
  <c r="BI350" i="3"/>
  <c r="BH350" i="3"/>
  <c r="BG350" i="3"/>
  <c r="BF350" i="3"/>
  <c r="T350" i="3"/>
  <c r="R350" i="3"/>
  <c r="P350" i="3"/>
  <c r="BI345" i="3"/>
  <c r="BH345" i="3"/>
  <c r="BG345" i="3"/>
  <c r="BF345" i="3"/>
  <c r="T345" i="3"/>
  <c r="R345" i="3"/>
  <c r="P345" i="3"/>
  <c r="BI343" i="3"/>
  <c r="BH343" i="3"/>
  <c r="BG343" i="3"/>
  <c r="BF343" i="3"/>
  <c r="T343" i="3"/>
  <c r="R343" i="3"/>
  <c r="P343" i="3"/>
  <c r="BI340" i="3"/>
  <c r="BH340" i="3"/>
  <c r="BG340" i="3"/>
  <c r="BF340" i="3"/>
  <c r="T340" i="3"/>
  <c r="R340" i="3"/>
  <c r="P340" i="3"/>
  <c r="BI337" i="3"/>
  <c r="BH337" i="3"/>
  <c r="BG337" i="3"/>
  <c r="BF337" i="3"/>
  <c r="T337" i="3"/>
  <c r="T336" i="3"/>
  <c r="R337" i="3"/>
  <c r="R336" i="3"/>
  <c r="P337" i="3"/>
  <c r="P336" i="3"/>
  <c r="BI335" i="3"/>
  <c r="BH335" i="3"/>
  <c r="BG335" i="3"/>
  <c r="BF335" i="3"/>
  <c r="T335" i="3"/>
  <c r="R335" i="3"/>
  <c r="P335" i="3"/>
  <c r="BI333" i="3"/>
  <c r="BH333" i="3"/>
  <c r="BG333" i="3"/>
  <c r="BF333" i="3"/>
  <c r="T333" i="3"/>
  <c r="R333" i="3"/>
  <c r="P333" i="3"/>
  <c r="BI332" i="3"/>
  <c r="BH332" i="3"/>
  <c r="BG332" i="3"/>
  <c r="BF332" i="3"/>
  <c r="T332" i="3"/>
  <c r="R332" i="3"/>
  <c r="P332" i="3"/>
  <c r="BI331" i="3"/>
  <c r="BH331" i="3"/>
  <c r="BG331" i="3"/>
  <c r="BF331" i="3"/>
  <c r="T331" i="3"/>
  <c r="R331" i="3"/>
  <c r="P331" i="3"/>
  <c r="BI329" i="3"/>
  <c r="BH329" i="3"/>
  <c r="BG329" i="3"/>
  <c r="BF329" i="3"/>
  <c r="T329" i="3"/>
  <c r="R329" i="3"/>
  <c r="P329" i="3"/>
  <c r="BI328" i="3"/>
  <c r="BH328" i="3"/>
  <c r="BG328" i="3"/>
  <c r="BF328" i="3"/>
  <c r="T328" i="3"/>
  <c r="R328" i="3"/>
  <c r="P328" i="3"/>
  <c r="BI327" i="3"/>
  <c r="BH327" i="3"/>
  <c r="BG327" i="3"/>
  <c r="BF327" i="3"/>
  <c r="T327" i="3"/>
  <c r="R327" i="3"/>
  <c r="P327" i="3"/>
  <c r="BI326" i="3"/>
  <c r="BH326" i="3"/>
  <c r="BG326" i="3"/>
  <c r="BF326" i="3"/>
  <c r="T326" i="3"/>
  <c r="R326" i="3"/>
  <c r="P326" i="3"/>
  <c r="BI321" i="3"/>
  <c r="BH321" i="3"/>
  <c r="BG321" i="3"/>
  <c r="BF321" i="3"/>
  <c r="T321" i="3"/>
  <c r="R321" i="3"/>
  <c r="P321" i="3"/>
  <c r="BI319" i="3"/>
  <c r="BH319" i="3"/>
  <c r="BG319" i="3"/>
  <c r="BF319" i="3"/>
  <c r="T319" i="3"/>
  <c r="R319" i="3"/>
  <c r="P319" i="3"/>
  <c r="BI317" i="3"/>
  <c r="BH317" i="3"/>
  <c r="BG317" i="3"/>
  <c r="BF317" i="3"/>
  <c r="T317" i="3"/>
  <c r="R317" i="3"/>
  <c r="P317" i="3"/>
  <c r="BI312" i="3"/>
  <c r="BH312" i="3"/>
  <c r="BG312" i="3"/>
  <c r="BF312" i="3"/>
  <c r="T312" i="3"/>
  <c r="R312" i="3"/>
  <c r="P312" i="3"/>
  <c r="BI310" i="3"/>
  <c r="BH310" i="3"/>
  <c r="BG310" i="3"/>
  <c r="BF310" i="3"/>
  <c r="T310" i="3"/>
  <c r="R310" i="3"/>
  <c r="P310" i="3"/>
  <c r="BI309" i="3"/>
  <c r="BH309" i="3"/>
  <c r="BG309" i="3"/>
  <c r="BF309" i="3"/>
  <c r="T309" i="3"/>
  <c r="R309" i="3"/>
  <c r="P309" i="3"/>
  <c r="BI307" i="3"/>
  <c r="BH307" i="3"/>
  <c r="BG307" i="3"/>
  <c r="BF307" i="3"/>
  <c r="T307" i="3"/>
  <c r="R307" i="3"/>
  <c r="P307" i="3"/>
  <c r="BI306" i="3"/>
  <c r="BH306" i="3"/>
  <c r="BG306" i="3"/>
  <c r="BF306" i="3"/>
  <c r="T306" i="3"/>
  <c r="R306" i="3"/>
  <c r="P306" i="3"/>
  <c r="BI305" i="3"/>
  <c r="BH305" i="3"/>
  <c r="BG305" i="3"/>
  <c r="BF305" i="3"/>
  <c r="T305" i="3"/>
  <c r="R305" i="3"/>
  <c r="P305" i="3"/>
  <c r="BI303" i="3"/>
  <c r="BH303" i="3"/>
  <c r="BG303" i="3"/>
  <c r="BF303" i="3"/>
  <c r="T303" i="3"/>
  <c r="R303" i="3"/>
  <c r="P303" i="3"/>
  <c r="BI301" i="3"/>
  <c r="BH301" i="3"/>
  <c r="BG301" i="3"/>
  <c r="BF301" i="3"/>
  <c r="T301" i="3"/>
  <c r="R301" i="3"/>
  <c r="P301" i="3"/>
  <c r="BI299" i="3"/>
  <c r="BH299" i="3"/>
  <c r="BG299" i="3"/>
  <c r="BF299" i="3"/>
  <c r="T299" i="3"/>
  <c r="R299" i="3"/>
  <c r="P299" i="3"/>
  <c r="BI298" i="3"/>
  <c r="BH298" i="3"/>
  <c r="BG298" i="3"/>
  <c r="BF298" i="3"/>
  <c r="T298" i="3"/>
  <c r="R298" i="3"/>
  <c r="P298" i="3"/>
  <c r="BI293" i="3"/>
  <c r="BH293" i="3"/>
  <c r="BG293" i="3"/>
  <c r="BF293" i="3"/>
  <c r="T293" i="3"/>
  <c r="R293" i="3"/>
  <c r="P293" i="3"/>
  <c r="BI286" i="3"/>
  <c r="BH286" i="3"/>
  <c r="BG286" i="3"/>
  <c r="BF286" i="3"/>
  <c r="T286" i="3"/>
  <c r="R286" i="3"/>
  <c r="P286" i="3"/>
  <c r="BI284" i="3"/>
  <c r="BH284" i="3"/>
  <c r="BG284" i="3"/>
  <c r="BF284" i="3"/>
  <c r="T284" i="3"/>
  <c r="R284" i="3"/>
  <c r="P284" i="3"/>
  <c r="BI278" i="3"/>
  <c r="BH278" i="3"/>
  <c r="BG278" i="3"/>
  <c r="BF278" i="3"/>
  <c r="T278" i="3"/>
  <c r="R278" i="3"/>
  <c r="P278" i="3"/>
  <c r="BI272" i="3"/>
  <c r="BH272" i="3"/>
  <c r="BG272" i="3"/>
  <c r="BF272" i="3"/>
  <c r="T272" i="3"/>
  <c r="R272" i="3"/>
  <c r="P272" i="3"/>
  <c r="BI269" i="3"/>
  <c r="BH269" i="3"/>
  <c r="BG269" i="3"/>
  <c r="BF269" i="3"/>
  <c r="T269" i="3"/>
  <c r="R269" i="3"/>
  <c r="P269" i="3"/>
  <c r="BI266" i="3"/>
  <c r="BH266" i="3"/>
  <c r="BG266" i="3"/>
  <c r="BF266" i="3"/>
  <c r="T266" i="3"/>
  <c r="R266" i="3"/>
  <c r="P266" i="3"/>
  <c r="BI265" i="3"/>
  <c r="BH265" i="3"/>
  <c r="BG265" i="3"/>
  <c r="BF265" i="3"/>
  <c r="T265" i="3"/>
  <c r="R265" i="3"/>
  <c r="P265" i="3"/>
  <c r="BI263" i="3"/>
  <c r="BH263" i="3"/>
  <c r="BG263" i="3"/>
  <c r="BF263" i="3"/>
  <c r="T263" i="3"/>
  <c r="R263" i="3"/>
  <c r="P263" i="3"/>
  <c r="BI261" i="3"/>
  <c r="BH261" i="3"/>
  <c r="BG261" i="3"/>
  <c r="BF261" i="3"/>
  <c r="T261" i="3"/>
  <c r="R261" i="3"/>
  <c r="P261" i="3"/>
  <c r="BI259" i="3"/>
  <c r="BH259" i="3"/>
  <c r="BG259" i="3"/>
  <c r="BF259" i="3"/>
  <c r="T259" i="3"/>
  <c r="R259" i="3"/>
  <c r="P259" i="3"/>
  <c r="BI257" i="3"/>
  <c r="BH257" i="3"/>
  <c r="BG257" i="3"/>
  <c r="BF257" i="3"/>
  <c r="T257" i="3"/>
  <c r="R257" i="3"/>
  <c r="P257" i="3"/>
  <c r="BI255" i="3"/>
  <c r="BH255" i="3"/>
  <c r="BG255" i="3"/>
  <c r="BF255" i="3"/>
  <c r="T255" i="3"/>
  <c r="R255" i="3"/>
  <c r="P255" i="3"/>
  <c r="BI250" i="3"/>
  <c r="BH250" i="3"/>
  <c r="BG250" i="3"/>
  <c r="BF250" i="3"/>
  <c r="T250" i="3"/>
  <c r="R250" i="3"/>
  <c r="P250" i="3"/>
  <c r="BI233" i="3"/>
  <c r="BH233" i="3"/>
  <c r="BG233" i="3"/>
  <c r="BF233" i="3"/>
  <c r="T233" i="3"/>
  <c r="R233" i="3"/>
  <c r="P233" i="3"/>
  <c r="BI228" i="3"/>
  <c r="BH228" i="3"/>
  <c r="BG228" i="3"/>
  <c r="BF228" i="3"/>
  <c r="T228" i="3"/>
  <c r="R228" i="3"/>
  <c r="P228" i="3"/>
  <c r="BI225" i="3"/>
  <c r="BH225" i="3"/>
  <c r="BG225" i="3"/>
  <c r="BF225" i="3"/>
  <c r="T225" i="3"/>
  <c r="R225" i="3"/>
  <c r="P225" i="3"/>
  <c r="BI219" i="3"/>
  <c r="BH219" i="3"/>
  <c r="BG219" i="3"/>
  <c r="BF219" i="3"/>
  <c r="T219" i="3"/>
  <c r="R219" i="3"/>
  <c r="P219" i="3"/>
  <c r="BI204" i="3"/>
  <c r="BH204" i="3"/>
  <c r="BG204" i="3"/>
  <c r="BF204" i="3"/>
  <c r="T204" i="3"/>
  <c r="R204" i="3"/>
  <c r="P204" i="3"/>
  <c r="BI197" i="3"/>
  <c r="BH197" i="3"/>
  <c r="BG197" i="3"/>
  <c r="BF197" i="3"/>
  <c r="T197" i="3"/>
  <c r="R197" i="3"/>
  <c r="P197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88" i="3"/>
  <c r="BH188" i="3"/>
  <c r="BG188" i="3"/>
  <c r="BF188" i="3"/>
  <c r="T188" i="3"/>
  <c r="R188" i="3"/>
  <c r="P188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1" i="3"/>
  <c r="BH151" i="3"/>
  <c r="BG151" i="3"/>
  <c r="BF151" i="3"/>
  <c r="T151" i="3"/>
  <c r="R151" i="3"/>
  <c r="P151" i="3"/>
  <c r="BI148" i="3"/>
  <c r="BH148" i="3"/>
  <c r="BG148" i="3"/>
  <c r="BF148" i="3"/>
  <c r="T148" i="3"/>
  <c r="R148" i="3"/>
  <c r="P148" i="3"/>
  <c r="BI141" i="3"/>
  <c r="BH141" i="3"/>
  <c r="BG141" i="3"/>
  <c r="BF141" i="3"/>
  <c r="T141" i="3"/>
  <c r="R141" i="3"/>
  <c r="P141" i="3"/>
  <c r="J134" i="3"/>
  <c r="F134" i="3"/>
  <c r="F132" i="3"/>
  <c r="E130" i="3"/>
  <c r="J91" i="3"/>
  <c r="F91" i="3"/>
  <c r="F89" i="3"/>
  <c r="E87" i="3"/>
  <c r="J24" i="3"/>
  <c r="E24" i="3"/>
  <c r="J135" i="3"/>
  <c r="J23" i="3"/>
  <c r="J18" i="3"/>
  <c r="E18" i="3"/>
  <c r="F135" i="3"/>
  <c r="J17" i="3"/>
  <c r="J12" i="3"/>
  <c r="J89" i="3" s="1"/>
  <c r="E7" i="3"/>
  <c r="E128" i="3"/>
  <c r="J37" i="2"/>
  <c r="J36" i="2"/>
  <c r="AY95" i="1"/>
  <c r="J35" i="2"/>
  <c r="AX95" i="1"/>
  <c r="BI441" i="2"/>
  <c r="BH441" i="2"/>
  <c r="BG441" i="2"/>
  <c r="BF441" i="2"/>
  <c r="T441" i="2"/>
  <c r="R441" i="2"/>
  <c r="P441" i="2"/>
  <c r="BI440" i="2"/>
  <c r="BH440" i="2"/>
  <c r="BG440" i="2"/>
  <c r="BF440" i="2"/>
  <c r="T440" i="2"/>
  <c r="R440" i="2"/>
  <c r="P440" i="2"/>
  <c r="BI439" i="2"/>
  <c r="BH439" i="2"/>
  <c r="BG439" i="2"/>
  <c r="BF439" i="2"/>
  <c r="T439" i="2"/>
  <c r="R439" i="2"/>
  <c r="P439" i="2"/>
  <c r="BI438" i="2"/>
  <c r="BH438" i="2"/>
  <c r="BG438" i="2"/>
  <c r="BF438" i="2"/>
  <c r="T438" i="2"/>
  <c r="R438" i="2"/>
  <c r="P438" i="2"/>
  <c r="BI437" i="2"/>
  <c r="BH437" i="2"/>
  <c r="BG437" i="2"/>
  <c r="BF437" i="2"/>
  <c r="T437" i="2"/>
  <c r="R437" i="2"/>
  <c r="P437" i="2"/>
  <c r="BI435" i="2"/>
  <c r="BH435" i="2"/>
  <c r="BG435" i="2"/>
  <c r="BF435" i="2"/>
  <c r="T435" i="2"/>
  <c r="R435" i="2"/>
  <c r="P435" i="2"/>
  <c r="BI433" i="2"/>
  <c r="BH433" i="2"/>
  <c r="BG433" i="2"/>
  <c r="BF433" i="2"/>
  <c r="T433" i="2"/>
  <c r="R433" i="2"/>
  <c r="P433" i="2"/>
  <c r="BI431" i="2"/>
  <c r="BH431" i="2"/>
  <c r="BG431" i="2"/>
  <c r="BF431" i="2"/>
  <c r="T431" i="2"/>
  <c r="R431" i="2"/>
  <c r="P431" i="2"/>
  <c r="BI430" i="2"/>
  <c r="BH430" i="2"/>
  <c r="BG430" i="2"/>
  <c r="BF430" i="2"/>
  <c r="T430" i="2"/>
  <c r="R430" i="2"/>
  <c r="P430" i="2"/>
  <c r="BI428" i="2"/>
  <c r="BH428" i="2"/>
  <c r="BG428" i="2"/>
  <c r="BF428" i="2"/>
  <c r="T428" i="2"/>
  <c r="R428" i="2"/>
  <c r="P428" i="2"/>
  <c r="BI425" i="2"/>
  <c r="BH425" i="2"/>
  <c r="BG425" i="2"/>
  <c r="BF425" i="2"/>
  <c r="T425" i="2"/>
  <c r="R425" i="2"/>
  <c r="P425" i="2"/>
  <c r="BI423" i="2"/>
  <c r="BH423" i="2"/>
  <c r="BG423" i="2"/>
  <c r="BF423" i="2"/>
  <c r="T423" i="2"/>
  <c r="R423" i="2"/>
  <c r="P423" i="2"/>
  <c r="BI420" i="2"/>
  <c r="BH420" i="2"/>
  <c r="BG420" i="2"/>
  <c r="BF420" i="2"/>
  <c r="T420" i="2"/>
  <c r="R420" i="2"/>
  <c r="P420" i="2"/>
  <c r="BI418" i="2"/>
  <c r="BH418" i="2"/>
  <c r="BG418" i="2"/>
  <c r="BF418" i="2"/>
  <c r="T418" i="2"/>
  <c r="R418" i="2"/>
  <c r="P418" i="2"/>
  <c r="BI417" i="2"/>
  <c r="BH417" i="2"/>
  <c r="BG417" i="2"/>
  <c r="BF417" i="2"/>
  <c r="T417" i="2"/>
  <c r="R417" i="2"/>
  <c r="P417" i="2"/>
  <c r="BI415" i="2"/>
  <c r="BH415" i="2"/>
  <c r="BG415" i="2"/>
  <c r="BF415" i="2"/>
  <c r="T415" i="2"/>
  <c r="R415" i="2"/>
  <c r="P415" i="2"/>
  <c r="BI412" i="2"/>
  <c r="BH412" i="2"/>
  <c r="BG412" i="2"/>
  <c r="BF412" i="2"/>
  <c r="T412" i="2"/>
  <c r="R412" i="2"/>
  <c r="P412" i="2"/>
  <c r="BI409" i="2"/>
  <c r="BH409" i="2"/>
  <c r="BG409" i="2"/>
  <c r="BF409" i="2"/>
  <c r="T409" i="2"/>
  <c r="R409" i="2"/>
  <c r="P409" i="2"/>
  <c r="BI408" i="2"/>
  <c r="BH408" i="2"/>
  <c r="BG408" i="2"/>
  <c r="BF408" i="2"/>
  <c r="T408" i="2"/>
  <c r="R408" i="2"/>
  <c r="P408" i="2"/>
  <c r="BI407" i="2"/>
  <c r="BH407" i="2"/>
  <c r="BG407" i="2"/>
  <c r="BF407" i="2"/>
  <c r="T407" i="2"/>
  <c r="R407" i="2"/>
  <c r="P407" i="2"/>
  <c r="BI406" i="2"/>
  <c r="BH406" i="2"/>
  <c r="BG406" i="2"/>
  <c r="BF406" i="2"/>
  <c r="T406" i="2"/>
  <c r="R406" i="2"/>
  <c r="P406" i="2"/>
  <c r="BI404" i="2"/>
  <c r="BH404" i="2"/>
  <c r="BG404" i="2"/>
  <c r="BF404" i="2"/>
  <c r="T404" i="2"/>
  <c r="R404" i="2"/>
  <c r="P404" i="2"/>
  <c r="BI403" i="2"/>
  <c r="BH403" i="2"/>
  <c r="BG403" i="2"/>
  <c r="BF403" i="2"/>
  <c r="T403" i="2"/>
  <c r="R403" i="2"/>
  <c r="P403" i="2"/>
  <c r="BI402" i="2"/>
  <c r="BH402" i="2"/>
  <c r="BG402" i="2"/>
  <c r="BF402" i="2"/>
  <c r="T402" i="2"/>
  <c r="R402" i="2"/>
  <c r="P402" i="2"/>
  <c r="BI399" i="2"/>
  <c r="BH399" i="2"/>
  <c r="BG399" i="2"/>
  <c r="BF399" i="2"/>
  <c r="T399" i="2"/>
  <c r="R399" i="2"/>
  <c r="P399" i="2"/>
  <c r="BI396" i="2"/>
  <c r="BH396" i="2"/>
  <c r="BG396" i="2"/>
  <c r="BF396" i="2"/>
  <c r="T396" i="2"/>
  <c r="R396" i="2"/>
  <c r="P396" i="2"/>
  <c r="BI394" i="2"/>
  <c r="BH394" i="2"/>
  <c r="BG394" i="2"/>
  <c r="BF394" i="2"/>
  <c r="T394" i="2"/>
  <c r="R394" i="2"/>
  <c r="P394" i="2"/>
  <c r="BI393" i="2"/>
  <c r="BH393" i="2"/>
  <c r="BG393" i="2"/>
  <c r="BF393" i="2"/>
  <c r="T393" i="2"/>
  <c r="R393" i="2"/>
  <c r="P393" i="2"/>
  <c r="BI391" i="2"/>
  <c r="BH391" i="2"/>
  <c r="BG391" i="2"/>
  <c r="BF391" i="2"/>
  <c r="T391" i="2"/>
  <c r="R391" i="2"/>
  <c r="P391" i="2"/>
  <c r="BI388" i="2"/>
  <c r="BH388" i="2"/>
  <c r="BG388" i="2"/>
  <c r="BF388" i="2"/>
  <c r="T388" i="2"/>
  <c r="R388" i="2"/>
  <c r="P388" i="2"/>
  <c r="BI386" i="2"/>
  <c r="BH386" i="2"/>
  <c r="BG386" i="2"/>
  <c r="BF386" i="2"/>
  <c r="T386" i="2"/>
  <c r="R386" i="2"/>
  <c r="P386" i="2"/>
  <c r="BI382" i="2"/>
  <c r="BH382" i="2"/>
  <c r="BG382" i="2"/>
  <c r="BF382" i="2"/>
  <c r="T382" i="2"/>
  <c r="R382" i="2"/>
  <c r="P382" i="2"/>
  <c r="BI380" i="2"/>
  <c r="BH380" i="2"/>
  <c r="BG380" i="2"/>
  <c r="BF380" i="2"/>
  <c r="T380" i="2"/>
  <c r="R380" i="2"/>
  <c r="P380" i="2"/>
  <c r="BI379" i="2"/>
  <c r="BH379" i="2"/>
  <c r="BG379" i="2"/>
  <c r="BF379" i="2"/>
  <c r="T379" i="2"/>
  <c r="R379" i="2"/>
  <c r="P379" i="2"/>
  <c r="BI376" i="2"/>
  <c r="BH376" i="2"/>
  <c r="BG376" i="2"/>
  <c r="BF376" i="2"/>
  <c r="T376" i="2"/>
  <c r="R376" i="2"/>
  <c r="P376" i="2"/>
  <c r="BI374" i="2"/>
  <c r="BH374" i="2"/>
  <c r="BG374" i="2"/>
  <c r="BF374" i="2"/>
  <c r="T374" i="2"/>
  <c r="R374" i="2"/>
  <c r="P374" i="2"/>
  <c r="BI373" i="2"/>
  <c r="BH373" i="2"/>
  <c r="BG373" i="2"/>
  <c r="BF373" i="2"/>
  <c r="T373" i="2"/>
  <c r="R373" i="2"/>
  <c r="P373" i="2"/>
  <c r="BI369" i="2"/>
  <c r="BH369" i="2"/>
  <c r="BG369" i="2"/>
  <c r="BF369" i="2"/>
  <c r="T369" i="2"/>
  <c r="R369" i="2"/>
  <c r="P369" i="2"/>
  <c r="BI367" i="2"/>
  <c r="BH367" i="2"/>
  <c r="BG367" i="2"/>
  <c r="BF367" i="2"/>
  <c r="T367" i="2"/>
  <c r="R367" i="2"/>
  <c r="P367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T362" i="2"/>
  <c r="R363" i="2"/>
  <c r="R362" i="2"/>
  <c r="P363" i="2"/>
  <c r="P362" i="2"/>
  <c r="BI361" i="2"/>
  <c r="BH361" i="2"/>
  <c r="BG361" i="2"/>
  <c r="BF361" i="2"/>
  <c r="T361" i="2"/>
  <c r="T360" i="2"/>
  <c r="R361" i="2"/>
  <c r="R360" i="2"/>
  <c r="P361" i="2"/>
  <c r="P360" i="2"/>
  <c r="BI359" i="2"/>
  <c r="BH359" i="2"/>
  <c r="BG359" i="2"/>
  <c r="BF359" i="2"/>
  <c r="T359" i="2"/>
  <c r="R359" i="2"/>
  <c r="P359" i="2"/>
  <c r="BI358" i="2"/>
  <c r="BH358" i="2"/>
  <c r="BG358" i="2"/>
  <c r="BF358" i="2"/>
  <c r="T358" i="2"/>
  <c r="R358" i="2"/>
  <c r="P358" i="2"/>
  <c r="BI356" i="2"/>
  <c r="BH356" i="2"/>
  <c r="BG356" i="2"/>
  <c r="BF356" i="2"/>
  <c r="T356" i="2"/>
  <c r="R356" i="2"/>
  <c r="P356" i="2"/>
  <c r="BI354" i="2"/>
  <c r="BH354" i="2"/>
  <c r="BG354" i="2"/>
  <c r="BF354" i="2"/>
  <c r="T354" i="2"/>
  <c r="R354" i="2"/>
  <c r="P354" i="2"/>
  <c r="BI352" i="2"/>
  <c r="BH352" i="2"/>
  <c r="BG352" i="2"/>
  <c r="BF352" i="2"/>
  <c r="T352" i="2"/>
  <c r="R352" i="2"/>
  <c r="P352" i="2"/>
  <c r="BI351" i="2"/>
  <c r="BH351" i="2"/>
  <c r="BG351" i="2"/>
  <c r="BF351" i="2"/>
  <c r="T351" i="2"/>
  <c r="R351" i="2"/>
  <c r="P351" i="2"/>
  <c r="BI349" i="2"/>
  <c r="BH349" i="2"/>
  <c r="BG349" i="2"/>
  <c r="BF349" i="2"/>
  <c r="T349" i="2"/>
  <c r="R349" i="2"/>
  <c r="P349" i="2"/>
  <c r="BI347" i="2"/>
  <c r="BH347" i="2"/>
  <c r="BG347" i="2"/>
  <c r="BF347" i="2"/>
  <c r="T347" i="2"/>
  <c r="R347" i="2"/>
  <c r="P347" i="2"/>
  <c r="BI345" i="2"/>
  <c r="BH345" i="2"/>
  <c r="BG345" i="2"/>
  <c r="BF345" i="2"/>
  <c r="T345" i="2"/>
  <c r="R345" i="2"/>
  <c r="P345" i="2"/>
  <c r="BI343" i="2"/>
  <c r="BH343" i="2"/>
  <c r="BG343" i="2"/>
  <c r="BF343" i="2"/>
  <c r="T343" i="2"/>
  <c r="R343" i="2"/>
  <c r="P343" i="2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7" i="2"/>
  <c r="BH337" i="2"/>
  <c r="BG337" i="2"/>
  <c r="BF337" i="2"/>
  <c r="T337" i="2"/>
  <c r="R337" i="2"/>
  <c r="P337" i="2"/>
  <c r="BI332" i="2"/>
  <c r="BH332" i="2"/>
  <c r="BG332" i="2"/>
  <c r="BF332" i="2"/>
  <c r="T332" i="2"/>
  <c r="R332" i="2"/>
  <c r="P332" i="2"/>
  <c r="BI330" i="2"/>
  <c r="BH330" i="2"/>
  <c r="BG330" i="2"/>
  <c r="BF330" i="2"/>
  <c r="T330" i="2"/>
  <c r="R330" i="2"/>
  <c r="P330" i="2"/>
  <c r="BI327" i="2"/>
  <c r="BH327" i="2"/>
  <c r="BG327" i="2"/>
  <c r="BF327" i="2"/>
  <c r="T327" i="2"/>
  <c r="R327" i="2"/>
  <c r="P327" i="2"/>
  <c r="BI324" i="2"/>
  <c r="BH324" i="2"/>
  <c r="BG324" i="2"/>
  <c r="BF324" i="2"/>
  <c r="T324" i="2"/>
  <c r="T323" i="2"/>
  <c r="R324" i="2"/>
  <c r="R323" i="2"/>
  <c r="P324" i="2"/>
  <c r="P323" i="2"/>
  <c r="BI322" i="2"/>
  <c r="BH322" i="2"/>
  <c r="BG322" i="2"/>
  <c r="BF322" i="2"/>
  <c r="T322" i="2"/>
  <c r="R322" i="2"/>
  <c r="P322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8" i="2"/>
  <c r="BH318" i="2"/>
  <c r="BG318" i="2"/>
  <c r="BF318" i="2"/>
  <c r="T318" i="2"/>
  <c r="R318" i="2"/>
  <c r="P318" i="2"/>
  <c r="BI316" i="2"/>
  <c r="BH316" i="2"/>
  <c r="BG316" i="2"/>
  <c r="BF316" i="2"/>
  <c r="T316" i="2"/>
  <c r="R316" i="2"/>
  <c r="P316" i="2"/>
  <c r="BI315" i="2"/>
  <c r="BH315" i="2"/>
  <c r="BG315" i="2"/>
  <c r="BF315" i="2"/>
  <c r="T315" i="2"/>
  <c r="R315" i="2"/>
  <c r="P315" i="2"/>
  <c r="BI314" i="2"/>
  <c r="BH314" i="2"/>
  <c r="BG314" i="2"/>
  <c r="BF314" i="2"/>
  <c r="T314" i="2"/>
  <c r="R314" i="2"/>
  <c r="P314" i="2"/>
  <c r="BI313" i="2"/>
  <c r="BH313" i="2"/>
  <c r="BG313" i="2"/>
  <c r="BF313" i="2"/>
  <c r="T313" i="2"/>
  <c r="R313" i="2"/>
  <c r="P313" i="2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2" i="2"/>
  <c r="BH302" i="2"/>
  <c r="BG302" i="2"/>
  <c r="BF302" i="2"/>
  <c r="T302" i="2"/>
  <c r="R302" i="2"/>
  <c r="P302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5" i="2"/>
  <c r="BH295" i="2"/>
  <c r="BG295" i="2"/>
  <c r="BF295" i="2"/>
  <c r="T295" i="2"/>
  <c r="R295" i="2"/>
  <c r="P295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89" i="2"/>
  <c r="BH289" i="2"/>
  <c r="BG289" i="2"/>
  <c r="BF289" i="2"/>
  <c r="T289" i="2"/>
  <c r="R289" i="2"/>
  <c r="P289" i="2"/>
  <c r="BI287" i="2"/>
  <c r="BH287" i="2"/>
  <c r="BG287" i="2"/>
  <c r="BF287" i="2"/>
  <c r="T287" i="2"/>
  <c r="R287" i="2"/>
  <c r="P287" i="2"/>
  <c r="BI285" i="2"/>
  <c r="BH285" i="2"/>
  <c r="BG285" i="2"/>
  <c r="BF285" i="2"/>
  <c r="T285" i="2"/>
  <c r="R285" i="2"/>
  <c r="P285" i="2"/>
  <c r="BI283" i="2"/>
  <c r="BH283" i="2"/>
  <c r="BG283" i="2"/>
  <c r="BF283" i="2"/>
  <c r="T283" i="2"/>
  <c r="R283" i="2"/>
  <c r="P283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7" i="2"/>
  <c r="BH277" i="2"/>
  <c r="BG277" i="2"/>
  <c r="BF277" i="2"/>
  <c r="T277" i="2"/>
  <c r="R277" i="2"/>
  <c r="P277" i="2"/>
  <c r="BI270" i="2"/>
  <c r="BH270" i="2"/>
  <c r="BG270" i="2"/>
  <c r="BF270" i="2"/>
  <c r="T270" i="2"/>
  <c r="R270" i="2"/>
  <c r="P270" i="2"/>
  <c r="BI268" i="2"/>
  <c r="BH268" i="2"/>
  <c r="BG268" i="2"/>
  <c r="BF268" i="2"/>
  <c r="T268" i="2"/>
  <c r="R268" i="2"/>
  <c r="P268" i="2"/>
  <c r="BI262" i="2"/>
  <c r="BH262" i="2"/>
  <c r="BG262" i="2"/>
  <c r="BF262" i="2"/>
  <c r="T262" i="2"/>
  <c r="R262" i="2"/>
  <c r="P262" i="2"/>
  <c r="BI256" i="2"/>
  <c r="BH256" i="2"/>
  <c r="BG256" i="2"/>
  <c r="BF256" i="2"/>
  <c r="T256" i="2"/>
  <c r="R256" i="2"/>
  <c r="P256" i="2"/>
  <c r="BI253" i="2"/>
  <c r="BH253" i="2"/>
  <c r="BG253" i="2"/>
  <c r="BF253" i="2"/>
  <c r="T253" i="2"/>
  <c r="R253" i="2"/>
  <c r="P253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3" i="2"/>
  <c r="BH233" i="2"/>
  <c r="BG233" i="2"/>
  <c r="BF233" i="2"/>
  <c r="T233" i="2"/>
  <c r="R233" i="2"/>
  <c r="P233" i="2"/>
  <c r="BI229" i="2"/>
  <c r="BH229" i="2"/>
  <c r="BG229" i="2"/>
  <c r="BF229" i="2"/>
  <c r="T229" i="2"/>
  <c r="R229" i="2"/>
  <c r="P229" i="2"/>
  <c r="BI224" i="2"/>
  <c r="BH224" i="2"/>
  <c r="BG224" i="2"/>
  <c r="BF224" i="2"/>
  <c r="T224" i="2"/>
  <c r="R224" i="2"/>
  <c r="P224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85" i="2"/>
  <c r="BH185" i="2"/>
  <c r="BG185" i="2"/>
  <c r="BF185" i="2"/>
  <c r="T185" i="2"/>
  <c r="R185" i="2"/>
  <c r="P185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J133" i="2"/>
  <c r="F133" i="2"/>
  <c r="F131" i="2"/>
  <c r="E129" i="2"/>
  <c r="J91" i="2"/>
  <c r="F91" i="2"/>
  <c r="F89" i="2"/>
  <c r="E87" i="2"/>
  <c r="J24" i="2"/>
  <c r="E24" i="2"/>
  <c r="J134" i="2"/>
  <c r="J23" i="2"/>
  <c r="J18" i="2"/>
  <c r="E18" i="2"/>
  <c r="F92" i="2"/>
  <c r="J17" i="2"/>
  <c r="J12" i="2"/>
  <c r="J89" i="2" s="1"/>
  <c r="E7" i="2"/>
  <c r="E127" i="2"/>
  <c r="L90" i="1"/>
  <c r="AM90" i="1"/>
  <c r="AM89" i="1"/>
  <c r="L89" i="1"/>
  <c r="L87" i="1"/>
  <c r="L85" i="1"/>
  <c r="L84" i="1"/>
  <c r="J128" i="6"/>
  <c r="BK138" i="6"/>
  <c r="BK127" i="6"/>
  <c r="BK133" i="7"/>
  <c r="BK137" i="7"/>
  <c r="J428" i="2"/>
  <c r="BK347" i="2"/>
  <c r="J345" i="2"/>
  <c r="J332" i="2"/>
  <c r="J324" i="2"/>
  <c r="BK298" i="2"/>
  <c r="J293" i="2"/>
  <c r="BK287" i="2"/>
  <c r="J256" i="2"/>
  <c r="J250" i="2"/>
  <c r="BK238" i="2"/>
  <c r="BK233" i="2"/>
  <c r="BK196" i="2"/>
  <c r="J170" i="2"/>
  <c r="BK162" i="2"/>
  <c r="BK159" i="2"/>
  <c r="J149" i="2"/>
  <c r="BK146" i="2"/>
  <c r="J439" i="2"/>
  <c r="J437" i="2"/>
  <c r="BK435" i="2"/>
  <c r="BK430" i="2"/>
  <c r="J423" i="2"/>
  <c r="BK420" i="2"/>
  <c r="BK415" i="2"/>
  <c r="BK412" i="2"/>
  <c r="J409" i="2"/>
  <c r="BK407" i="2"/>
  <c r="J406" i="2"/>
  <c r="J403" i="2"/>
  <c r="BK393" i="2"/>
  <c r="BK386" i="2"/>
  <c r="J379" i="2"/>
  <c r="BK374" i="2"/>
  <c r="J369" i="2"/>
  <c r="BK363" i="2"/>
  <c r="J358" i="2"/>
  <c r="J349" i="2"/>
  <c r="BK320" i="2"/>
  <c r="J316" i="2"/>
  <c r="J296" i="2"/>
  <c r="J287" i="2"/>
  <c r="J270" i="2"/>
  <c r="BK249" i="2"/>
  <c r="BK204" i="2"/>
  <c r="J174" i="2"/>
  <c r="BK160" i="2"/>
  <c r="J404" i="2"/>
  <c r="J402" i="2"/>
  <c r="BK394" i="2"/>
  <c r="J382" i="2"/>
  <c r="J374" i="2"/>
  <c r="BK367" i="2"/>
  <c r="BK359" i="2"/>
  <c r="J347" i="2"/>
  <c r="J343" i="2"/>
  <c r="J337" i="2"/>
  <c r="J320" i="2"/>
  <c r="J318" i="2"/>
  <c r="J308" i="2"/>
  <c r="BK293" i="2"/>
  <c r="J289" i="2"/>
  <c r="J281" i="2"/>
  <c r="BK270" i="2"/>
  <c r="BK245" i="2"/>
  <c r="BK207" i="2"/>
  <c r="BK199" i="2"/>
  <c r="BK174" i="2"/>
  <c r="BK149" i="2"/>
  <c r="J438" i="2"/>
  <c r="J418" i="2"/>
  <c r="BK402" i="2"/>
  <c r="J388" i="2"/>
  <c r="J376" i="2"/>
  <c r="J359" i="2"/>
  <c r="BK343" i="2"/>
  <c r="BK316" i="2"/>
  <c r="BK314" i="2"/>
  <c r="J292" i="2"/>
  <c r="BK280" i="2"/>
  <c r="J262" i="2"/>
  <c r="J249" i="2"/>
  <c r="J238" i="2"/>
  <c r="BK224" i="2"/>
  <c r="J196" i="2"/>
  <c r="BK172" i="2"/>
  <c r="J168" i="2"/>
  <c r="BK151" i="2"/>
  <c r="J468" i="3"/>
  <c r="J465" i="3"/>
  <c r="J460" i="3"/>
  <c r="J459" i="3"/>
  <c r="J453" i="3"/>
  <c r="J446" i="3"/>
  <c r="J438" i="3"/>
  <c r="BK422" i="3"/>
  <c r="BK416" i="3"/>
  <c r="J411" i="3"/>
  <c r="BK399" i="3"/>
  <c r="J387" i="3"/>
  <c r="J376" i="3"/>
  <c r="BK372" i="3"/>
  <c r="J365" i="3"/>
  <c r="BK352" i="3"/>
  <c r="J335" i="3"/>
  <c r="J327" i="3"/>
  <c r="J317" i="3"/>
  <c r="J307" i="3"/>
  <c r="J301" i="3"/>
  <c r="J293" i="3"/>
  <c r="BK284" i="3"/>
  <c r="J269" i="3"/>
  <c r="BK204" i="3"/>
  <c r="BK182" i="3"/>
  <c r="J170" i="3"/>
  <c r="J467" i="3"/>
  <c r="BK459" i="3"/>
  <c r="BK451" i="3"/>
  <c r="J427" i="3"/>
  <c r="BK421" i="3"/>
  <c r="J401" i="3"/>
  <c r="BK382" i="3"/>
  <c r="J371" i="3"/>
  <c r="J362" i="3"/>
  <c r="BK350" i="3"/>
  <c r="BK340" i="3"/>
  <c r="BK331" i="3"/>
  <c r="J319" i="3"/>
  <c r="J306" i="3"/>
  <c r="J298" i="3"/>
  <c r="J278" i="3"/>
  <c r="J257" i="3"/>
  <c r="J233" i="3"/>
  <c r="J165" i="3"/>
  <c r="BK157" i="3"/>
  <c r="BK148" i="3"/>
  <c r="BK467" i="3"/>
  <c r="BK444" i="3"/>
  <c r="J435" i="3"/>
  <c r="BK426" i="3"/>
  <c r="BK419" i="3"/>
  <c r="J408" i="3"/>
  <c r="J399" i="3"/>
  <c r="J382" i="3"/>
  <c r="BK371" i="3"/>
  <c r="BK364" i="3"/>
  <c r="BK356" i="3"/>
  <c r="J337" i="3"/>
  <c r="J326" i="3"/>
  <c r="J284" i="3"/>
  <c r="BK266" i="3"/>
  <c r="BK257" i="3"/>
  <c r="BK225" i="3"/>
  <c r="J182" i="3"/>
  <c r="J171" i="3"/>
  <c r="J167" i="3"/>
  <c r="J154" i="3"/>
  <c r="BK141" i="3"/>
  <c r="BK453" i="3"/>
  <c r="J445" i="3"/>
  <c r="BK435" i="3"/>
  <c r="BK408" i="3"/>
  <c r="BK395" i="3"/>
  <c r="BK387" i="3"/>
  <c r="J374" i="3"/>
  <c r="J354" i="3"/>
  <c r="J340" i="3"/>
  <c r="BK332" i="3"/>
  <c r="BK319" i="3"/>
  <c r="BK305" i="3"/>
  <c r="BK301" i="3"/>
  <c r="BK265" i="3"/>
  <c r="BK233" i="3"/>
  <c r="BK219" i="3"/>
  <c r="J194" i="3"/>
  <c r="J178" i="3"/>
  <c r="BK165" i="3"/>
  <c r="J407" i="4"/>
  <c r="BK400" i="4"/>
  <c r="BK385" i="4"/>
  <c r="J376" i="4"/>
  <c r="BK350" i="4"/>
  <c r="BK331" i="4"/>
  <c r="J321" i="4"/>
  <c r="BK317" i="4"/>
  <c r="BK302" i="4"/>
  <c r="BK290" i="4"/>
  <c r="BK288" i="4"/>
  <c r="BK278" i="4"/>
  <c r="BK269" i="4"/>
  <c r="J264" i="4"/>
  <c r="BK225" i="4"/>
  <c r="BK216" i="4"/>
  <c r="J163" i="4"/>
  <c r="BK398" i="4"/>
  <c r="BK387" i="4"/>
  <c r="BK376" i="4"/>
  <c r="BK369" i="4"/>
  <c r="J349" i="4"/>
  <c r="J343" i="4"/>
  <c r="BK328" i="4"/>
  <c r="BK315" i="4"/>
  <c r="BK309" i="4"/>
  <c r="J292" i="4"/>
  <c r="J288" i="4"/>
  <c r="BK274" i="4"/>
  <c r="BK260" i="4"/>
  <c r="BK250" i="4"/>
  <c r="J229" i="4"/>
  <c r="J216" i="4"/>
  <c r="BK174" i="4"/>
  <c r="BK168" i="4"/>
  <c r="BK157" i="4"/>
  <c r="J148" i="4"/>
  <c r="BK143" i="4"/>
  <c r="J411" i="4"/>
  <c r="BK409" i="4"/>
  <c r="BK407" i="4"/>
  <c r="BK402" i="4"/>
  <c r="BK379" i="4"/>
  <c r="BK373" i="4"/>
  <c r="BK363" i="4"/>
  <c r="BK352" i="4"/>
  <c r="BK343" i="4"/>
  <c r="BK329" i="4"/>
  <c r="J326" i="4"/>
  <c r="J315" i="4"/>
  <c r="BK297" i="4"/>
  <c r="J283" i="4"/>
  <c r="J266" i="4"/>
  <c r="J238" i="4"/>
  <c r="BK229" i="4"/>
  <c r="J221" i="4"/>
  <c r="BK172" i="4"/>
  <c r="J159" i="4"/>
  <c r="J146" i="4"/>
  <c r="BK404" i="4"/>
  <c r="J400" i="4"/>
  <c r="BK393" i="4"/>
  <c r="BK378" i="4"/>
  <c r="J373" i="4"/>
  <c r="BK358" i="4"/>
  <c r="BK337" i="4"/>
  <c r="J331" i="4"/>
  <c r="J324" i="4"/>
  <c r="J300" i="4"/>
  <c r="BK289" i="4"/>
  <c r="BK283" i="4"/>
  <c r="BK266" i="4"/>
  <c r="J250" i="4"/>
  <c r="BK238" i="4"/>
  <c r="BK223" i="4"/>
  <c r="BK191" i="4"/>
  <c r="BK178" i="4"/>
  <c r="J168" i="4"/>
  <c r="J151" i="4"/>
  <c r="BK148" i="4"/>
  <c r="J273" i="5"/>
  <c r="BK259" i="5"/>
  <c r="J235" i="5"/>
  <c r="J203" i="5"/>
  <c r="BK197" i="5"/>
  <c r="BK169" i="5"/>
  <c r="BK151" i="5"/>
  <c r="BK273" i="5"/>
  <c r="BK252" i="5"/>
  <c r="BK238" i="5"/>
  <c r="J233" i="5"/>
  <c r="BK206" i="5"/>
  <c r="J197" i="5"/>
  <c r="BK182" i="5"/>
  <c r="J154" i="5"/>
  <c r="J275" i="5"/>
  <c r="BK260" i="5"/>
  <c r="J248" i="5"/>
  <c r="J238" i="5"/>
  <c r="J224" i="5"/>
  <c r="J208" i="5"/>
  <c r="J194" i="5"/>
  <c r="J182" i="5"/>
  <c r="J170" i="5"/>
  <c r="J164" i="5"/>
  <c r="J148" i="5"/>
  <c r="J133" i="5"/>
  <c r="J255" i="5"/>
  <c r="BK248" i="5"/>
  <c r="BK240" i="5"/>
  <c r="J231" i="5"/>
  <c r="BK203" i="5"/>
  <c r="BK177" i="5"/>
  <c r="BK163" i="5"/>
  <c r="BK154" i="5"/>
  <c r="J142" i="5"/>
  <c r="J151" i="6"/>
  <c r="BK147" i="6"/>
  <c r="J135" i="6"/>
  <c r="J132" i="6"/>
  <c r="BK126" i="6"/>
  <c r="BK150" i="6"/>
  <c r="J146" i="6"/>
  <c r="J144" i="6"/>
  <c r="J138" i="6"/>
  <c r="BK124" i="6"/>
  <c r="BK144" i="6"/>
  <c r="J134" i="6"/>
  <c r="BK125" i="6"/>
  <c r="BK153" i="6"/>
  <c r="BK149" i="6"/>
  <c r="BK139" i="6"/>
  <c r="J126" i="6"/>
  <c r="J137" i="7"/>
  <c r="BK130" i="7"/>
  <c r="BK131" i="7"/>
  <c r="BK126" i="7"/>
  <c r="J135" i="7"/>
  <c r="J420" i="2"/>
  <c r="BK418" i="2"/>
  <c r="BK339" i="2"/>
  <c r="BK330" i="2"/>
  <c r="BK322" i="2"/>
  <c r="J295" i="2"/>
  <c r="BK291" i="2"/>
  <c r="J268" i="2"/>
  <c r="BK417" i="2"/>
  <c r="J408" i="2"/>
  <c r="BK404" i="2"/>
  <c r="BK396" i="2"/>
  <c r="BK391" i="2"/>
  <c r="BK380" i="2"/>
  <c r="BK376" i="2"/>
  <c r="J367" i="2"/>
  <c r="J361" i="2"/>
  <c r="J354" i="2"/>
  <c r="BK324" i="2"/>
  <c r="J319" i="2"/>
  <c r="J315" i="2"/>
  <c r="BK295" i="2"/>
  <c r="BK277" i="2"/>
  <c r="J253" i="2"/>
  <c r="J179" i="2"/>
  <c r="BK163" i="2"/>
  <c r="J154" i="2"/>
  <c r="J151" i="2"/>
  <c r="J146" i="2"/>
  <c r="J143" i="2"/>
  <c r="J140" i="2"/>
  <c r="BK441" i="2"/>
  <c r="J441" i="2"/>
  <c r="BK440" i="2"/>
  <c r="J440" i="2"/>
  <c r="BK439" i="2"/>
  <c r="BK438" i="2"/>
  <c r="BK437" i="2"/>
  <c r="J435" i="2"/>
  <c r="BK433" i="2"/>
  <c r="J431" i="2"/>
  <c r="BK428" i="2"/>
  <c r="BK425" i="2"/>
  <c r="BK423" i="2"/>
  <c r="J417" i="2"/>
  <c r="J415" i="2"/>
  <c r="BK409" i="2"/>
  <c r="BK408" i="2"/>
  <c r="J407" i="2"/>
  <c r="J396" i="2"/>
  <c r="J391" i="2"/>
  <c r="J380" i="2"/>
  <c r="J373" i="2"/>
  <c r="BK361" i="2"/>
  <c r="BK352" i="2"/>
  <c r="BK332" i="2"/>
  <c r="J313" i="2"/>
  <c r="BK302" i="2"/>
  <c r="BK292" i="2"/>
  <c r="BK283" i="2"/>
  <c r="J277" i="2"/>
  <c r="BK247" i="2"/>
  <c r="J229" i="2"/>
  <c r="J204" i="2"/>
  <c r="BK178" i="2"/>
  <c r="J159" i="2"/>
  <c r="BK143" i="2"/>
  <c r="J430" i="2"/>
  <c r="J412" i="2"/>
  <c r="J386" i="2"/>
  <c r="BK365" i="2"/>
  <c r="BK354" i="2"/>
  <c r="J352" i="2"/>
  <c r="J339" i="2"/>
  <c r="BK313" i="2"/>
  <c r="J302" i="2"/>
  <c r="BK285" i="2"/>
  <c r="BK256" i="2"/>
  <c r="J245" i="2"/>
  <c r="BK378" i="3"/>
  <c r="BK362" i="3"/>
  <c r="J350" i="3"/>
  <c r="J331" i="3"/>
  <c r="BK326" i="3"/>
  <c r="J310" i="3"/>
  <c r="J305" i="3"/>
  <c r="J299" i="3"/>
  <c r="BK278" i="3"/>
  <c r="J259" i="3"/>
  <c r="BK193" i="3"/>
  <c r="BK159" i="3"/>
  <c r="BK460" i="3"/>
  <c r="J456" i="3"/>
  <c r="J430" i="3"/>
  <c r="BK411" i="3"/>
  <c r="J393" i="3"/>
  <c r="J380" i="3"/>
  <c r="BK367" i="3"/>
  <c r="J356" i="3"/>
  <c r="J345" i="3"/>
  <c r="BK335" i="3"/>
  <c r="J329" i="3"/>
  <c r="BK312" i="3"/>
  <c r="BK299" i="3"/>
  <c r="J286" i="3"/>
  <c r="BK259" i="3"/>
  <c r="J250" i="3"/>
  <c r="BK194" i="3"/>
  <c r="BK180" i="3"/>
  <c r="BK178" i="3"/>
  <c r="BK167" i="3"/>
  <c r="J159" i="3"/>
  <c r="BK151" i="3"/>
  <c r="BK468" i="3"/>
  <c r="J462" i="3"/>
  <c r="BK438" i="3"/>
  <c r="J433" i="3"/>
  <c r="BK427" i="3"/>
  <c r="J422" i="3"/>
  <c r="J405" i="3"/>
  <c r="J395" i="3"/>
  <c r="J378" i="3"/>
  <c r="BK369" i="3"/>
  <c r="BK354" i="3"/>
  <c r="J332" i="3"/>
  <c r="BK309" i="3"/>
  <c r="BK272" i="3"/>
  <c r="BK263" i="3"/>
  <c r="J255" i="3"/>
  <c r="J219" i="3"/>
  <c r="BK176" i="3"/>
  <c r="BK168" i="3"/>
  <c r="J151" i="3"/>
  <c r="BK464" i="3"/>
  <c r="J451" i="3"/>
  <c r="J426" i="3"/>
  <c r="BK425" i="3"/>
  <c r="J424" i="3"/>
  <c r="J421" i="3"/>
  <c r="J420" i="3"/>
  <c r="J410" i="3"/>
  <c r="BK405" i="3"/>
  <c r="J392" i="3"/>
  <c r="J386" i="3"/>
  <c r="J364" i="3"/>
  <c r="J352" i="3"/>
  <c r="BK337" i="3"/>
  <c r="BK321" i="3"/>
  <c r="J312" i="3"/>
  <c r="J303" i="3"/>
  <c r="J263" i="3"/>
  <c r="J228" i="3"/>
  <c r="BK197" i="3"/>
  <c r="BK171" i="3"/>
  <c r="J156" i="3"/>
  <c r="J408" i="4"/>
  <c r="J401" i="4"/>
  <c r="J378" i="4"/>
  <c r="J361" i="4"/>
  <c r="BK349" i="4"/>
  <c r="BK324" i="4"/>
  <c r="J313" i="4"/>
  <c r="BK294" i="4"/>
  <c r="J274" i="4"/>
  <c r="BK265" i="4"/>
  <c r="J260" i="4"/>
  <c r="J223" i="4"/>
  <c r="J191" i="4"/>
  <c r="BK151" i="4"/>
  <c r="BK388" i="4"/>
  <c r="BK382" i="4"/>
  <c r="J364" i="4"/>
  <c r="J346" i="4"/>
  <c r="BK339" i="4"/>
  <c r="BK319" i="4"/>
  <c r="BK307" i="4"/>
  <c r="J290" i="4"/>
  <c r="BK276" i="4"/>
  <c r="J252" i="4"/>
  <c r="J235" i="4"/>
  <c r="J185" i="4"/>
  <c r="J172" i="4"/>
  <c r="J160" i="4"/>
  <c r="J149" i="4"/>
  <c r="BK140" i="4"/>
  <c r="BK410" i="4"/>
  <c r="J406" i="4"/>
  <c r="J388" i="4"/>
  <c r="J377" i="4"/>
  <c r="J372" i="4"/>
  <c r="BK361" i="4"/>
  <c r="J350" i="4"/>
  <c r="J339" i="4"/>
  <c r="J328" i="4"/>
  <c r="BK321" i="4"/>
  <c r="J309" i="4"/>
  <c r="J286" i="4"/>
  <c r="J269" i="4"/>
  <c r="BK235" i="4"/>
  <c r="J225" i="4"/>
  <c r="J178" i="4"/>
  <c r="BK160" i="4"/>
  <c r="J143" i="4"/>
  <c r="J402" i="4"/>
  <c r="J398" i="4"/>
  <c r="BK390" i="4"/>
  <c r="BK377" i="4"/>
  <c r="J369" i="4"/>
  <c r="BK346" i="4"/>
  <c r="J333" i="4"/>
  <c r="J317" i="4"/>
  <c r="J297" i="4"/>
  <c r="BK286" i="4"/>
  <c r="J276" i="4"/>
  <c r="BK244" i="4"/>
  <c r="BK231" i="4"/>
  <c r="BK199" i="4"/>
  <c r="BK179" i="4"/>
  <c r="BK170" i="4"/>
  <c r="BK159" i="4"/>
  <c r="J140" i="4"/>
  <c r="BK275" i="5"/>
  <c r="BK265" i="5"/>
  <c r="J227" i="5"/>
  <c r="BK199" i="5"/>
  <c r="BK171" i="5"/>
  <c r="BK148" i="5"/>
  <c r="BK262" i="5"/>
  <c r="J240" i="5"/>
  <c r="BK236" i="5"/>
  <c r="BK217" i="5"/>
  <c r="BK202" i="5"/>
  <c r="BK194" i="5"/>
  <c r="J158" i="5"/>
  <c r="J283" i="5"/>
  <c r="J262" i="5"/>
  <c r="J256" i="5"/>
  <c r="BK231" i="5"/>
  <c r="J217" i="5"/>
  <c r="J204" i="5"/>
  <c r="J177" i="5"/>
  <c r="J169" i="5"/>
  <c r="J163" i="5"/>
  <c r="BK142" i="5"/>
  <c r="J260" i="5"/>
  <c r="BK246" i="5"/>
  <c r="BK233" i="5"/>
  <c r="BK208" i="5"/>
  <c r="BK196" i="5"/>
  <c r="BK167" i="5"/>
  <c r="BK158" i="5"/>
  <c r="BK133" i="5"/>
  <c r="J148" i="6"/>
  <c r="J143" i="6"/>
  <c r="BK134" i="6"/>
  <c r="J127" i="6"/>
  <c r="J153" i="6"/>
  <c r="J147" i="6"/>
  <c r="BK142" i="6"/>
  <c r="J139" i="6"/>
  <c r="J125" i="6"/>
  <c r="BK143" i="6"/>
  <c r="J141" i="6"/>
  <c r="J136" i="6"/>
  <c r="BK135" i="6"/>
  <c r="J130" i="6"/>
  <c r="BK122" i="6"/>
  <c r="J150" i="6"/>
  <c r="BK140" i="6"/>
  <c r="BK130" i="6"/>
  <c r="J122" i="6"/>
  <c r="BK135" i="7"/>
  <c r="J128" i="7"/>
  <c r="BK128" i="7"/>
  <c r="J126" i="7"/>
  <c r="BK431" i="2"/>
  <c r="BK351" i="2"/>
  <c r="BK337" i="2"/>
  <c r="BK327" i="2"/>
  <c r="BK308" i="2"/>
  <c r="BK296" i="2"/>
  <c r="BK289" i="2"/>
  <c r="J285" i="2"/>
  <c r="BK253" i="2"/>
  <c r="BK241" i="2"/>
  <c r="BK237" i="2"/>
  <c r="BK229" i="2"/>
  <c r="BK185" i="2"/>
  <c r="J172" i="2"/>
  <c r="J163" i="2"/>
  <c r="J160" i="2"/>
  <c r="BK154" i="2"/>
  <c r="BK148" i="2"/>
  <c r="AS94" i="1"/>
  <c r="BK382" i="2"/>
  <c r="BK373" i="2"/>
  <c r="J365" i="2"/>
  <c r="BK356" i="2"/>
  <c r="J327" i="2"/>
  <c r="J322" i="2"/>
  <c r="BK318" i="2"/>
  <c r="J314" i="2"/>
  <c r="BK281" i="2"/>
  <c r="BK262" i="2"/>
  <c r="J237" i="2"/>
  <c r="J199" i="2"/>
  <c r="J178" i="2"/>
  <c r="J162" i="2"/>
  <c r="BK406" i="2"/>
  <c r="BK403" i="2"/>
  <c r="J399" i="2"/>
  <c r="J393" i="2"/>
  <c r="BK388" i="2"/>
  <c r="BK379" i="2"/>
  <c r="BK369" i="2"/>
  <c r="BK358" i="2"/>
  <c r="J351" i="2"/>
  <c r="BK345" i="2"/>
  <c r="BK341" i="2"/>
  <c r="J330" i="2"/>
  <c r="BK319" i="2"/>
  <c r="J306" i="2"/>
  <c r="J298" i="2"/>
  <c r="J291" i="2"/>
  <c r="J280" i="2"/>
  <c r="BK250" i="2"/>
  <c r="J241" i="2"/>
  <c r="J224" i="2"/>
  <c r="BK179" i="2"/>
  <c r="BK168" i="2"/>
  <c r="BK157" i="2"/>
  <c r="J148" i="2"/>
  <c r="J433" i="2"/>
  <c r="J425" i="2"/>
  <c r="BK399" i="2"/>
  <c r="J394" i="2"/>
  <c r="J363" i="2"/>
  <c r="J356" i="2"/>
  <c r="BK349" i="2"/>
  <c r="J341" i="2"/>
  <c r="BK315" i="2"/>
  <c r="BK306" i="2"/>
  <c r="J283" i="2"/>
  <c r="BK268" i="2"/>
  <c r="J247" i="2"/>
  <c r="J233" i="2"/>
  <c r="J207" i="2"/>
  <c r="J185" i="2"/>
  <c r="BK170" i="2"/>
  <c r="J157" i="2"/>
  <c r="BK140" i="2"/>
  <c r="J466" i="3"/>
  <c r="J464" i="3"/>
  <c r="BK462" i="3"/>
  <c r="BK458" i="3"/>
  <c r="BK448" i="3"/>
  <c r="J444" i="3"/>
  <c r="BK433" i="3"/>
  <c r="BK420" i="3"/>
  <c r="J419" i="3"/>
  <c r="J413" i="3"/>
  <c r="BK404" i="3"/>
  <c r="BK392" i="3"/>
  <c r="BK374" i="3"/>
  <c r="J367" i="3"/>
  <c r="J360" i="3"/>
  <c r="BK345" i="3"/>
  <c r="J328" i="3"/>
  <c r="J321" i="3"/>
  <c r="J309" i="3"/>
  <c r="BK303" i="3"/>
  <c r="BK298" i="3"/>
  <c r="BK286" i="3"/>
  <c r="J272" i="3"/>
  <c r="BK250" i="3"/>
  <c r="J188" i="3"/>
  <c r="BK162" i="3"/>
  <c r="BK465" i="3"/>
  <c r="J458" i="3"/>
  <c r="J448" i="3"/>
  <c r="BK424" i="3"/>
  <c r="BK410" i="3"/>
  <c r="J389" i="3"/>
  <c r="J372" i="3"/>
  <c r="J369" i="3"/>
  <c r="BK360" i="3"/>
  <c r="J343" i="3"/>
  <c r="BK333" i="3"/>
  <c r="BK328" i="3"/>
  <c r="BK310" i="3"/>
  <c r="BK293" i="3"/>
  <c r="J261" i="3"/>
  <c r="BK255" i="3"/>
  <c r="J197" i="3"/>
  <c r="J193" i="3"/>
  <c r="J176" i="3"/>
  <c r="J162" i="3"/>
  <c r="BK154" i="3"/>
  <c r="J141" i="3"/>
  <c r="BK466" i="3"/>
  <c r="BK445" i="3"/>
  <c r="J436" i="3"/>
  <c r="BK430" i="3"/>
  <c r="J425" i="3"/>
  <c r="J416" i="3"/>
  <c r="BK401" i="3"/>
  <c r="BK386" i="3"/>
  <c r="BK380" i="3"/>
  <c r="BK365" i="3"/>
  <c r="J358" i="3"/>
  <c r="J333" i="3"/>
  <c r="BK327" i="3"/>
  <c r="BK306" i="3"/>
  <c r="BK269" i="3"/>
  <c r="J265" i="3"/>
  <c r="BK228" i="3"/>
  <c r="BK188" i="3"/>
  <c r="BK170" i="3"/>
  <c r="BK156" i="3"/>
  <c r="J148" i="3"/>
  <c r="BK456" i="3"/>
  <c r="BK446" i="3"/>
  <c r="BK436" i="3"/>
  <c r="BK413" i="3"/>
  <c r="J404" i="3"/>
  <c r="BK393" i="3"/>
  <c r="BK389" i="3"/>
  <c r="BK376" i="3"/>
  <c r="BK358" i="3"/>
  <c r="BK343" i="3"/>
  <c r="BK329" i="3"/>
  <c r="BK317" i="3"/>
  <c r="BK307" i="3"/>
  <c r="J266" i="3"/>
  <c r="BK261" i="3"/>
  <c r="J225" i="3"/>
  <c r="J204" i="3"/>
  <c r="J180" i="3"/>
  <c r="J168" i="3"/>
  <c r="J157" i="3"/>
  <c r="J409" i="4"/>
  <c r="J404" i="4"/>
  <c r="J393" i="4"/>
  <c r="J379" i="4"/>
  <c r="J363" i="4"/>
  <c r="J352" i="4"/>
  <c r="BK333" i="4"/>
  <c r="J322" i="4"/>
  <c r="J319" i="4"/>
  <c r="BK311" i="4"/>
  <c r="BK292" i="4"/>
  <c r="J289" i="4"/>
  <c r="BK285" i="4"/>
  <c r="BK268" i="4"/>
  <c r="J262" i="4"/>
  <c r="J231" i="4"/>
  <c r="BK221" i="4"/>
  <c r="J199" i="4"/>
  <c r="J157" i="4"/>
  <c r="BK395" i="4"/>
  <c r="J385" i="4"/>
  <c r="BK372" i="4"/>
  <c r="BK366" i="4"/>
  <c r="J358" i="4"/>
  <c r="J344" i="4"/>
  <c r="J337" i="4"/>
  <c r="BK326" i="4"/>
  <c r="J311" i="4"/>
  <c r="BK300" i="4"/>
  <c r="J285" i="4"/>
  <c r="J265" i="4"/>
  <c r="BK262" i="4"/>
  <c r="J244" i="4"/>
  <c r="J179" i="4"/>
  <c r="J170" i="4"/>
  <c r="BK163" i="4"/>
  <c r="BK154" i="4"/>
  <c r="BK146" i="4"/>
  <c r="BK411" i="4"/>
  <c r="J410" i="4"/>
  <c r="BK408" i="4"/>
  <c r="J390" i="4"/>
  <c r="J387" i="4"/>
  <c r="J374" i="4"/>
  <c r="BK364" i="4"/>
  <c r="J356" i="4"/>
  <c r="BK344" i="4"/>
  <c r="BK335" i="4"/>
  <c r="BK322" i="4"/>
  <c r="BK313" i="4"/>
  <c r="J307" i="4"/>
  <c r="J284" i="4"/>
  <c r="J268" i="4"/>
  <c r="BK264" i="4"/>
  <c r="BK232" i="4"/>
  <c r="BK227" i="4"/>
  <c r="BK194" i="4"/>
  <c r="J162" i="4"/>
  <c r="J154" i="4"/>
  <c r="BK406" i="4"/>
  <c r="BK401" i="4"/>
  <c r="J395" i="4"/>
  <c r="J382" i="4"/>
  <c r="BK374" i="4"/>
  <c r="J366" i="4"/>
  <c r="BK356" i="4"/>
  <c r="J335" i="4"/>
  <c r="J329" i="4"/>
  <c r="J302" i="4"/>
  <c r="J294" i="4"/>
  <c r="BK284" i="4"/>
  <c r="J278" i="4"/>
  <c r="BK252" i="4"/>
  <c r="J232" i="4"/>
  <c r="J227" i="4"/>
  <c r="J194" i="4"/>
  <c r="BK185" i="4"/>
  <c r="J174" i="4"/>
  <c r="BK162" i="4"/>
  <c r="BK149" i="4"/>
  <c r="BK283" i="5"/>
  <c r="J270" i="5"/>
  <c r="BK263" i="5"/>
  <c r="BK256" i="5"/>
  <c r="J206" i="5"/>
  <c r="BK192" i="5"/>
  <c r="J162" i="5"/>
  <c r="J144" i="5"/>
  <c r="BK270" i="5"/>
  <c r="J246" i="5"/>
  <c r="BK235" i="5"/>
  <c r="BK224" i="5"/>
  <c r="BK204" i="5"/>
  <c r="J196" i="5"/>
  <c r="BK164" i="5"/>
  <c r="J146" i="5"/>
  <c r="J263" i="5"/>
  <c r="J259" i="5"/>
  <c r="BK255" i="5"/>
  <c r="BK244" i="5"/>
  <c r="BK227" i="5"/>
  <c r="BK211" i="5"/>
  <c r="J199" i="5"/>
  <c r="J192" i="5"/>
  <c r="J171" i="5"/>
  <c r="J167" i="5"/>
  <c r="BK146" i="5"/>
  <c r="BK144" i="5"/>
  <c r="J265" i="5"/>
  <c r="J252" i="5"/>
  <c r="J244" i="5"/>
  <c r="J236" i="5"/>
  <c r="J211" i="5"/>
  <c r="J202" i="5"/>
  <c r="BK170" i="5"/>
  <c r="BK162" i="5"/>
  <c r="J151" i="5"/>
  <c r="BK146" i="6"/>
  <c r="J140" i="6"/>
  <c r="J133" i="6"/>
  <c r="BK128" i="6"/>
  <c r="J124" i="6"/>
  <c r="BK148" i="6"/>
  <c r="J145" i="6"/>
  <c r="BK141" i="6"/>
  <c r="BK136" i="6"/>
  <c r="J149" i="6"/>
  <c r="J142" i="6"/>
  <c r="BK133" i="6"/>
  <c r="BK151" i="6"/>
  <c r="BK145" i="6"/>
  <c r="BK132" i="6"/>
  <c r="J131" i="7"/>
  <c r="J130" i="7"/>
  <c r="J133" i="7"/>
  <c r="R139" i="2" l="1"/>
  <c r="P167" i="2"/>
  <c r="BK203" i="2"/>
  <c r="J203" i="2"/>
  <c r="J100" i="2" s="1"/>
  <c r="BK244" i="2"/>
  <c r="J244" i="2" s="1"/>
  <c r="J101" i="2" s="1"/>
  <c r="BK269" i="2"/>
  <c r="J269" i="2"/>
  <c r="J102" i="2" s="1"/>
  <c r="BK286" i="2"/>
  <c r="J286" i="2" s="1"/>
  <c r="J103" i="2" s="1"/>
  <c r="T317" i="2"/>
  <c r="R326" i="2"/>
  <c r="P355" i="2"/>
  <c r="R364" i="2"/>
  <c r="R381" i="2"/>
  <c r="P395" i="2"/>
  <c r="P405" i="2"/>
  <c r="R419" i="2"/>
  <c r="P429" i="2"/>
  <c r="T436" i="2"/>
  <c r="P175" i="3"/>
  <c r="BK232" i="3"/>
  <c r="J232" i="3" s="1"/>
  <c r="J100" i="3" s="1"/>
  <c r="BK260" i="3"/>
  <c r="J260" i="3"/>
  <c r="J101" i="3" s="1"/>
  <c r="T285" i="3"/>
  <c r="T300" i="3"/>
  <c r="R330" i="3"/>
  <c r="R339" i="3"/>
  <c r="R368" i="3"/>
  <c r="R377" i="3"/>
  <c r="T394" i="3"/>
  <c r="T412" i="3"/>
  <c r="R423" i="3"/>
  <c r="R437" i="3"/>
  <c r="BK447" i="3"/>
  <c r="J447" i="3" s="1"/>
  <c r="J116" i="3" s="1"/>
  <c r="P457" i="3"/>
  <c r="R463" i="3"/>
  <c r="BK139" i="2"/>
  <c r="J139" i="2"/>
  <c r="J98" i="2" s="1"/>
  <c r="BK167" i="2"/>
  <c r="J167" i="2" s="1"/>
  <c r="J99" i="2" s="1"/>
  <c r="P203" i="2"/>
  <c r="P244" i="2"/>
  <c r="P269" i="2"/>
  <c r="R286" i="2"/>
  <c r="BK317" i="2"/>
  <c r="J317" i="2" s="1"/>
  <c r="J104" i="2" s="1"/>
  <c r="P326" i="2"/>
  <c r="R355" i="2"/>
  <c r="T364" i="2"/>
  <c r="P381" i="2"/>
  <c r="T395" i="2"/>
  <c r="T405" i="2"/>
  <c r="P419" i="2"/>
  <c r="T429" i="2"/>
  <c r="BK436" i="2"/>
  <c r="J436" i="2"/>
  <c r="J117" i="2" s="1"/>
  <c r="BK140" i="3"/>
  <c r="J140" i="3" s="1"/>
  <c r="J98" i="3" s="1"/>
  <c r="R140" i="3"/>
  <c r="R175" i="3"/>
  <c r="R232" i="3"/>
  <c r="T260" i="3"/>
  <c r="P285" i="3"/>
  <c r="R300" i="3"/>
  <c r="T330" i="3"/>
  <c r="T339" i="3"/>
  <c r="T368" i="3"/>
  <c r="BK377" i="3"/>
  <c r="J377" i="3" s="1"/>
  <c r="J111" i="3" s="1"/>
  <c r="BK394" i="3"/>
  <c r="J394" i="3" s="1"/>
  <c r="J112" i="3" s="1"/>
  <c r="BK412" i="3"/>
  <c r="J412" i="3" s="1"/>
  <c r="J113" i="3" s="1"/>
  <c r="P423" i="3"/>
  <c r="P437" i="3"/>
  <c r="P447" i="3"/>
  <c r="BK457" i="3"/>
  <c r="J457" i="3" s="1"/>
  <c r="J117" i="3" s="1"/>
  <c r="BK463" i="3"/>
  <c r="J463" i="3" s="1"/>
  <c r="J118" i="3" s="1"/>
  <c r="BK167" i="4"/>
  <c r="J167" i="4" s="1"/>
  <c r="J99" i="4" s="1"/>
  <c r="T167" i="4"/>
  <c r="R198" i="4"/>
  <c r="P226" i="4"/>
  <c r="P296" i="4"/>
  <c r="P325" i="4"/>
  <c r="R334" i="4"/>
  <c r="R351" i="4"/>
  <c r="P375" i="4"/>
  <c r="R399" i="4"/>
  <c r="P405" i="4"/>
  <c r="P157" i="5"/>
  <c r="BK191" i="5"/>
  <c r="J191" i="5"/>
  <c r="J101" i="5" s="1"/>
  <c r="R191" i="5"/>
  <c r="P201" i="5"/>
  <c r="BK210" i="5"/>
  <c r="J210" i="5" s="1"/>
  <c r="J105" i="5" s="1"/>
  <c r="R210" i="5"/>
  <c r="T223" i="5"/>
  <c r="P245" i="5"/>
  <c r="P269" i="5"/>
  <c r="BK121" i="6"/>
  <c r="J121" i="6"/>
  <c r="J97" i="6" s="1"/>
  <c r="P121" i="6"/>
  <c r="T121" i="6"/>
  <c r="BK129" i="6"/>
  <c r="J129" i="6"/>
  <c r="J98" i="6" s="1"/>
  <c r="P129" i="6"/>
  <c r="R129" i="6"/>
  <c r="T129" i="6"/>
  <c r="P137" i="6"/>
  <c r="T139" i="2"/>
  <c r="T167" i="2"/>
  <c r="T203" i="2"/>
  <c r="T244" i="2"/>
  <c r="T269" i="2"/>
  <c r="P286" i="2"/>
  <c r="R317" i="2"/>
  <c r="BK326" i="2"/>
  <c r="J326" i="2" s="1"/>
  <c r="J107" i="2" s="1"/>
  <c r="BK355" i="2"/>
  <c r="J355" i="2"/>
  <c r="J108" i="2" s="1"/>
  <c r="P364" i="2"/>
  <c r="T381" i="2"/>
  <c r="R395" i="2"/>
  <c r="R405" i="2"/>
  <c r="T419" i="2"/>
  <c r="R429" i="2"/>
  <c r="P436" i="2"/>
  <c r="P140" i="3"/>
  <c r="T175" i="3"/>
  <c r="T232" i="3"/>
  <c r="R260" i="3"/>
  <c r="R285" i="3"/>
  <c r="P300" i="3"/>
  <c r="P330" i="3"/>
  <c r="BK339" i="3"/>
  <c r="J339" i="3" s="1"/>
  <c r="J107" i="3" s="1"/>
  <c r="BK368" i="3"/>
  <c r="J368" i="3"/>
  <c r="J108" i="3" s="1"/>
  <c r="P377" i="3"/>
  <c r="P394" i="3"/>
  <c r="R412" i="3"/>
  <c r="BK423" i="3"/>
  <c r="J423" i="3" s="1"/>
  <c r="J114" i="3" s="1"/>
  <c r="BK437" i="3"/>
  <c r="J437" i="3" s="1"/>
  <c r="J115" i="3" s="1"/>
  <c r="R447" i="3"/>
  <c r="R457" i="3"/>
  <c r="T463" i="3"/>
  <c r="BK139" i="4"/>
  <c r="J139" i="4" s="1"/>
  <c r="J98" i="4" s="1"/>
  <c r="R139" i="4"/>
  <c r="P167" i="4"/>
  <c r="BK198" i="4"/>
  <c r="J198" i="4" s="1"/>
  <c r="J100" i="4" s="1"/>
  <c r="T198" i="4"/>
  <c r="R226" i="4"/>
  <c r="BK259" i="4"/>
  <c r="J259" i="4" s="1"/>
  <c r="J103" i="4" s="1"/>
  <c r="R259" i="4"/>
  <c r="BK287" i="4"/>
  <c r="J287" i="4" s="1"/>
  <c r="J104" i="4" s="1"/>
  <c r="R287" i="4"/>
  <c r="BK296" i="4"/>
  <c r="J296" i="4" s="1"/>
  <c r="J107" i="4" s="1"/>
  <c r="T296" i="4"/>
  <c r="T325" i="4"/>
  <c r="BK334" i="4"/>
  <c r="J334" i="4"/>
  <c r="J111" i="4" s="1"/>
  <c r="T334" i="4"/>
  <c r="P351" i="4"/>
  <c r="BK365" i="4"/>
  <c r="J365" i="4"/>
  <c r="J113" i="4" s="1"/>
  <c r="R365" i="4"/>
  <c r="T365" i="4"/>
  <c r="R375" i="4"/>
  <c r="BK389" i="4"/>
  <c r="J389" i="4" s="1"/>
  <c r="J115" i="4" s="1"/>
  <c r="T389" i="4"/>
  <c r="P399" i="4"/>
  <c r="T399" i="4"/>
  <c r="R405" i="4"/>
  <c r="P132" i="5"/>
  <c r="T132" i="5"/>
  <c r="P150" i="5"/>
  <c r="R150" i="5"/>
  <c r="T150" i="5"/>
  <c r="R157" i="5"/>
  <c r="P191" i="5"/>
  <c r="BK201" i="5"/>
  <c r="J201" i="5" s="1"/>
  <c r="J102" i="5" s="1"/>
  <c r="T201" i="5"/>
  <c r="P210" i="5"/>
  <c r="T210" i="5"/>
  <c r="R223" i="5"/>
  <c r="P239" i="5"/>
  <c r="R239" i="5"/>
  <c r="T239" i="5"/>
  <c r="R245" i="5"/>
  <c r="BK269" i="5"/>
  <c r="J269" i="5"/>
  <c r="J110" i="5" s="1"/>
  <c r="R269" i="5"/>
  <c r="R121" i="6"/>
  <c r="BK137" i="6"/>
  <c r="J137" i="6" s="1"/>
  <c r="J99" i="6" s="1"/>
  <c r="R137" i="6"/>
  <c r="P129" i="7"/>
  <c r="P124" i="7"/>
  <c r="P123" i="7"/>
  <c r="AU100" i="1" s="1"/>
  <c r="R129" i="7"/>
  <c r="R124" i="7" s="1"/>
  <c r="R123" i="7" s="1"/>
  <c r="P139" i="2"/>
  <c r="R167" i="2"/>
  <c r="R203" i="2"/>
  <c r="R244" i="2"/>
  <c r="R269" i="2"/>
  <c r="T286" i="2"/>
  <c r="P317" i="2"/>
  <c r="T326" i="2"/>
  <c r="T325" i="2" s="1"/>
  <c r="T355" i="2"/>
  <c r="BK364" i="2"/>
  <c r="J364" i="2"/>
  <c r="J111" i="2" s="1"/>
  <c r="BK381" i="2"/>
  <c r="J381" i="2" s="1"/>
  <c r="J112" i="2" s="1"/>
  <c r="BK395" i="2"/>
  <c r="J395" i="2"/>
  <c r="J113" i="2" s="1"/>
  <c r="BK405" i="2"/>
  <c r="J405" i="2" s="1"/>
  <c r="J114" i="2" s="1"/>
  <c r="BK419" i="2"/>
  <c r="J419" i="2"/>
  <c r="J115" i="2" s="1"/>
  <c r="BK429" i="2"/>
  <c r="J429" i="2"/>
  <c r="J116" i="2"/>
  <c r="R436" i="2"/>
  <c r="T140" i="3"/>
  <c r="T139" i="3" s="1"/>
  <c r="BK175" i="3"/>
  <c r="J175" i="3" s="1"/>
  <c r="J99" i="3" s="1"/>
  <c r="P232" i="3"/>
  <c r="P260" i="3"/>
  <c r="BK285" i="3"/>
  <c r="J285" i="3"/>
  <c r="J102" i="3" s="1"/>
  <c r="BK300" i="3"/>
  <c r="J300" i="3" s="1"/>
  <c r="J103" i="3" s="1"/>
  <c r="BK330" i="3"/>
  <c r="J330" i="3" s="1"/>
  <c r="J104" i="3" s="1"/>
  <c r="P339" i="3"/>
  <c r="P338" i="3" s="1"/>
  <c r="P368" i="3"/>
  <c r="T377" i="3"/>
  <c r="R394" i="3"/>
  <c r="P412" i="3"/>
  <c r="T423" i="3"/>
  <c r="T437" i="3"/>
  <c r="T447" i="3"/>
  <c r="T457" i="3"/>
  <c r="P463" i="3"/>
  <c r="P139" i="4"/>
  <c r="T139" i="4"/>
  <c r="R167" i="4"/>
  <c r="P198" i="4"/>
  <c r="BK226" i="4"/>
  <c r="J226" i="4" s="1"/>
  <c r="J101" i="4" s="1"/>
  <c r="T226" i="4"/>
  <c r="P259" i="4"/>
  <c r="T259" i="4"/>
  <c r="P287" i="4"/>
  <c r="T287" i="4"/>
  <c r="R296" i="4"/>
  <c r="BK325" i="4"/>
  <c r="J325" i="4" s="1"/>
  <c r="J108" i="4" s="1"/>
  <c r="R325" i="4"/>
  <c r="P334" i="4"/>
  <c r="BK351" i="4"/>
  <c r="J351" i="4"/>
  <c r="J112" i="4" s="1"/>
  <c r="T351" i="4"/>
  <c r="P365" i="4"/>
  <c r="BK375" i="4"/>
  <c r="J375" i="4" s="1"/>
  <c r="J114" i="4" s="1"/>
  <c r="T375" i="4"/>
  <c r="P389" i="4"/>
  <c r="R389" i="4"/>
  <c r="BK399" i="4"/>
  <c r="J399" i="4" s="1"/>
  <c r="J116" i="4" s="1"/>
  <c r="BK405" i="4"/>
  <c r="J405" i="4" s="1"/>
  <c r="J117" i="4" s="1"/>
  <c r="T405" i="4"/>
  <c r="BK132" i="5"/>
  <c r="J132" i="5" s="1"/>
  <c r="J98" i="5" s="1"/>
  <c r="R132" i="5"/>
  <c r="BK150" i="5"/>
  <c r="J150" i="5" s="1"/>
  <c r="J99" i="5" s="1"/>
  <c r="BK157" i="5"/>
  <c r="J157" i="5" s="1"/>
  <c r="J100" i="5" s="1"/>
  <c r="T157" i="5"/>
  <c r="T191" i="5"/>
  <c r="R201" i="5"/>
  <c r="BK223" i="5"/>
  <c r="J223" i="5"/>
  <c r="J106" i="5" s="1"/>
  <c r="P223" i="5"/>
  <c r="BK239" i="5"/>
  <c r="J239" i="5" s="1"/>
  <c r="J107" i="5" s="1"/>
  <c r="BK245" i="5"/>
  <c r="J245" i="5" s="1"/>
  <c r="J108" i="5" s="1"/>
  <c r="T245" i="5"/>
  <c r="T269" i="5"/>
  <c r="T137" i="6"/>
  <c r="BK129" i="7"/>
  <c r="J129" i="7" s="1"/>
  <c r="J100" i="7" s="1"/>
  <c r="T129" i="7"/>
  <c r="T124" i="7"/>
  <c r="T123" i="7"/>
  <c r="BK362" i="2"/>
  <c r="J362" i="2"/>
  <c r="J110" i="2" s="1"/>
  <c r="BK373" i="3"/>
  <c r="J373" i="3" s="1"/>
  <c r="J109" i="3" s="1"/>
  <c r="BK323" i="2"/>
  <c r="J323" i="2"/>
  <c r="J105" i="2" s="1"/>
  <c r="BK360" i="2"/>
  <c r="J360" i="2" s="1"/>
  <c r="J109" i="2" s="1"/>
  <c r="BK251" i="4"/>
  <c r="J251" i="4"/>
  <c r="J102" i="4" s="1"/>
  <c r="BK264" i="5"/>
  <c r="J264" i="5" s="1"/>
  <c r="J109" i="5" s="1"/>
  <c r="BK152" i="6"/>
  <c r="J152" i="6" s="1"/>
  <c r="J100" i="6" s="1"/>
  <c r="BK125" i="7"/>
  <c r="J125" i="7" s="1"/>
  <c r="J98" i="7" s="1"/>
  <c r="BK127" i="7"/>
  <c r="J127" i="7" s="1"/>
  <c r="J99" i="7" s="1"/>
  <c r="BK132" i="7"/>
  <c r="J132" i="7" s="1"/>
  <c r="J101" i="7" s="1"/>
  <c r="BK336" i="3"/>
  <c r="J336" i="3" s="1"/>
  <c r="J105" i="3" s="1"/>
  <c r="BK375" i="3"/>
  <c r="J375" i="3" s="1"/>
  <c r="J110" i="3" s="1"/>
  <c r="BK293" i="4"/>
  <c r="J293" i="4" s="1"/>
  <c r="J105" i="4" s="1"/>
  <c r="BK330" i="4"/>
  <c r="J330" i="4" s="1"/>
  <c r="J109" i="4" s="1"/>
  <c r="BK332" i="4"/>
  <c r="J332" i="4" s="1"/>
  <c r="J110" i="4" s="1"/>
  <c r="BK207" i="5"/>
  <c r="J207" i="5" s="1"/>
  <c r="J103" i="5" s="1"/>
  <c r="BK134" i="7"/>
  <c r="J134" i="7" s="1"/>
  <c r="J102" i="7" s="1"/>
  <c r="BK136" i="7"/>
  <c r="J136" i="7" s="1"/>
  <c r="J103" i="7" s="1"/>
  <c r="J89" i="7"/>
  <c r="J92" i="7"/>
  <c r="BE130" i="7"/>
  <c r="F92" i="7"/>
  <c r="BE126" i="7"/>
  <c r="BE131" i="7"/>
  <c r="BE133" i="7"/>
  <c r="BE135" i="7"/>
  <c r="BE137" i="7"/>
  <c r="E85" i="7"/>
  <c r="BE128" i="7"/>
  <c r="J89" i="6"/>
  <c r="BE125" i="6"/>
  <c r="BE133" i="6"/>
  <c r="BE141" i="6"/>
  <c r="BE142" i="6"/>
  <c r="BE143" i="6"/>
  <c r="BE145" i="6"/>
  <c r="BE148" i="6"/>
  <c r="J92" i="6"/>
  <c r="BE126" i="6"/>
  <c r="BE136" i="6"/>
  <c r="BE138" i="6"/>
  <c r="BE146" i="6"/>
  <c r="BE147" i="6"/>
  <c r="BE150" i="6"/>
  <c r="E110" i="6"/>
  <c r="BE122" i="6"/>
  <c r="BE127" i="6"/>
  <c r="BE128" i="6"/>
  <c r="BE130" i="6"/>
  <c r="BE132" i="6"/>
  <c r="BE134" i="6"/>
  <c r="BE144" i="6"/>
  <c r="BE151" i="6"/>
  <c r="BE153" i="6"/>
  <c r="F92" i="6"/>
  <c r="BE124" i="6"/>
  <c r="BE135" i="6"/>
  <c r="BE139" i="6"/>
  <c r="BE140" i="6"/>
  <c r="BE149" i="6"/>
  <c r="F92" i="5"/>
  <c r="BE133" i="5"/>
  <c r="BE142" i="5"/>
  <c r="BE144" i="5"/>
  <c r="BE146" i="5"/>
  <c r="BE192" i="5"/>
  <c r="BE197" i="5"/>
  <c r="BE206" i="5"/>
  <c r="BE211" i="5"/>
  <c r="BE224" i="5"/>
  <c r="BE233" i="5"/>
  <c r="BE240" i="5"/>
  <c r="BE259" i="5"/>
  <c r="BE262" i="5"/>
  <c r="E85" i="5"/>
  <c r="J89" i="5"/>
  <c r="J92" i="5"/>
  <c r="BE151" i="5"/>
  <c r="BE154" i="5"/>
  <c r="BE158" i="5"/>
  <c r="BE177" i="5"/>
  <c r="BE194" i="5"/>
  <c r="BE196" i="5"/>
  <c r="BE202" i="5"/>
  <c r="BE204" i="5"/>
  <c r="BE236" i="5"/>
  <c r="BE238" i="5"/>
  <c r="BE256" i="5"/>
  <c r="BE270" i="5"/>
  <c r="BE283" i="5"/>
  <c r="BE148" i="5"/>
  <c r="BE162" i="5"/>
  <c r="BE170" i="5"/>
  <c r="BE171" i="5"/>
  <c r="BE199" i="5"/>
  <c r="BE227" i="5"/>
  <c r="BE255" i="5"/>
  <c r="BE263" i="5"/>
  <c r="BE265" i="5"/>
  <c r="BE273" i="5"/>
  <c r="BE163" i="5"/>
  <c r="BE164" i="5"/>
  <c r="BE167" i="5"/>
  <c r="BE169" i="5"/>
  <c r="BE182" i="5"/>
  <c r="BE203" i="5"/>
  <c r="BE208" i="5"/>
  <c r="BE217" i="5"/>
  <c r="BE231" i="5"/>
  <c r="BE235" i="5"/>
  <c r="BE244" i="5"/>
  <c r="BE246" i="5"/>
  <c r="BE248" i="5"/>
  <c r="BE252" i="5"/>
  <c r="BE260" i="5"/>
  <c r="BE275" i="5"/>
  <c r="J89" i="4"/>
  <c r="BE140" i="4"/>
  <c r="BE143" i="4"/>
  <c r="BE191" i="4"/>
  <c r="BE216" i="4"/>
  <c r="BE227" i="4"/>
  <c r="BE232" i="4"/>
  <c r="BE235" i="4"/>
  <c r="BE262" i="4"/>
  <c r="BE264" i="4"/>
  <c r="BE268" i="4"/>
  <c r="BE269" i="4"/>
  <c r="BE286" i="4"/>
  <c r="BE290" i="4"/>
  <c r="BE309" i="4"/>
  <c r="BE311" i="4"/>
  <c r="BE319" i="4"/>
  <c r="BE322" i="4"/>
  <c r="BE349" i="4"/>
  <c r="BE361" i="4"/>
  <c r="BE382" i="4"/>
  <c r="BE385" i="4"/>
  <c r="BE387" i="4"/>
  <c r="BE407" i="4"/>
  <c r="E85" i="4"/>
  <c r="J92" i="4"/>
  <c r="BE149" i="4"/>
  <c r="BE151" i="4"/>
  <c r="BE157" i="4"/>
  <c r="BE163" i="4"/>
  <c r="BE168" i="4"/>
  <c r="BE185" i="4"/>
  <c r="BE199" i="4"/>
  <c r="BE221" i="4"/>
  <c r="BE231" i="4"/>
  <c r="BE250" i="4"/>
  <c r="BE252" i="4"/>
  <c r="BE260" i="4"/>
  <c r="BE274" i="4"/>
  <c r="BE276" i="4"/>
  <c r="BE285" i="4"/>
  <c r="BE288" i="4"/>
  <c r="BE289" i="4"/>
  <c r="BE292" i="4"/>
  <c r="BE294" i="4"/>
  <c r="BE300" i="4"/>
  <c r="BE302" i="4"/>
  <c r="BE315" i="4"/>
  <c r="BE317" i="4"/>
  <c r="BE324" i="4"/>
  <c r="BE331" i="4"/>
  <c r="BE333" i="4"/>
  <c r="BE337" i="4"/>
  <c r="BE346" i="4"/>
  <c r="BE366" i="4"/>
  <c r="BE374" i="4"/>
  <c r="BE395" i="4"/>
  <c r="BE400" i="4"/>
  <c r="BE409" i="4"/>
  <c r="BE410" i="4"/>
  <c r="BE411" i="4"/>
  <c r="F92" i="4"/>
  <c r="BE162" i="4"/>
  <c r="BE178" i="4"/>
  <c r="BE194" i="4"/>
  <c r="BE223" i="4"/>
  <c r="BE225" i="4"/>
  <c r="BE229" i="4"/>
  <c r="BE238" i="4"/>
  <c r="BE244" i="4"/>
  <c r="BE265" i="4"/>
  <c r="BE266" i="4"/>
  <c r="BE278" i="4"/>
  <c r="BE283" i="4"/>
  <c r="BE284" i="4"/>
  <c r="BE307" i="4"/>
  <c r="BE321" i="4"/>
  <c r="BE329" i="4"/>
  <c r="BE350" i="4"/>
  <c r="BE352" i="4"/>
  <c r="BE358" i="4"/>
  <c r="BE373" i="4"/>
  <c r="BE377" i="4"/>
  <c r="BE378" i="4"/>
  <c r="BE390" i="4"/>
  <c r="BE401" i="4"/>
  <c r="BE402" i="4"/>
  <c r="BE404" i="4"/>
  <c r="BE406" i="4"/>
  <c r="BE408" i="4"/>
  <c r="BE146" i="4"/>
  <c r="BE148" i="4"/>
  <c r="BE154" i="4"/>
  <c r="BE159" i="4"/>
  <c r="BE160" i="4"/>
  <c r="BE170" i="4"/>
  <c r="BE172" i="4"/>
  <c r="BE174" i="4"/>
  <c r="BE179" i="4"/>
  <c r="BE297" i="4"/>
  <c r="BE313" i="4"/>
  <c r="BE326" i="4"/>
  <c r="BE328" i="4"/>
  <c r="BE335" i="4"/>
  <c r="BE339" i="4"/>
  <c r="BE343" i="4"/>
  <c r="BE344" i="4"/>
  <c r="BE356" i="4"/>
  <c r="BE363" i="4"/>
  <c r="BE364" i="4"/>
  <c r="BE369" i="4"/>
  <c r="BE372" i="4"/>
  <c r="BE376" i="4"/>
  <c r="BE379" i="4"/>
  <c r="BE388" i="4"/>
  <c r="BE393" i="4"/>
  <c r="BE398" i="4"/>
  <c r="F92" i="3"/>
  <c r="J132" i="3"/>
  <c r="BE151" i="3"/>
  <c r="BE157" i="3"/>
  <c r="BE159" i="3"/>
  <c r="BE176" i="3"/>
  <c r="BE178" i="3"/>
  <c r="BE188" i="3"/>
  <c r="BE250" i="3"/>
  <c r="BE255" i="3"/>
  <c r="BE272" i="3"/>
  <c r="BE278" i="3"/>
  <c r="BE284" i="3"/>
  <c r="BE306" i="3"/>
  <c r="BE310" i="3"/>
  <c r="BE321" i="3"/>
  <c r="BE327" i="3"/>
  <c r="BE331" i="3"/>
  <c r="BE333" i="3"/>
  <c r="BE345" i="3"/>
  <c r="BE352" i="3"/>
  <c r="BE354" i="3"/>
  <c r="BE371" i="3"/>
  <c r="BE372" i="3"/>
  <c r="BE378" i="3"/>
  <c r="BE382" i="3"/>
  <c r="BE399" i="3"/>
  <c r="BE420" i="3"/>
  <c r="BE421" i="3"/>
  <c r="BE427" i="3"/>
  <c r="BE438" i="3"/>
  <c r="BE459" i="3"/>
  <c r="BE460" i="3"/>
  <c r="J92" i="3"/>
  <c r="BE141" i="3"/>
  <c r="BE148" i="3"/>
  <c r="BE154" i="3"/>
  <c r="BE180" i="3"/>
  <c r="BE193" i="3"/>
  <c r="BE194" i="3"/>
  <c r="BE233" i="3"/>
  <c r="BE259" i="3"/>
  <c r="BE286" i="3"/>
  <c r="BE293" i="3"/>
  <c r="BE298" i="3"/>
  <c r="BE299" i="3"/>
  <c r="BE305" i="3"/>
  <c r="BE307" i="3"/>
  <c r="BE326" i="3"/>
  <c r="BE332" i="3"/>
  <c r="BE335" i="3"/>
  <c r="BE340" i="3"/>
  <c r="BE343" i="3"/>
  <c r="BE350" i="3"/>
  <c r="BE358" i="3"/>
  <c r="BE360" i="3"/>
  <c r="BE386" i="3"/>
  <c r="BE387" i="3"/>
  <c r="BE392" i="3"/>
  <c r="BE401" i="3"/>
  <c r="BE411" i="3"/>
  <c r="BE446" i="3"/>
  <c r="BE448" i="3"/>
  <c r="BE451" i="3"/>
  <c r="BE456" i="3"/>
  <c r="BE458" i="3"/>
  <c r="BE465" i="3"/>
  <c r="E85" i="3"/>
  <c r="BE156" i="3"/>
  <c r="BE162" i="3"/>
  <c r="BE168" i="3"/>
  <c r="BE170" i="3"/>
  <c r="BE171" i="3"/>
  <c r="BE182" i="3"/>
  <c r="BE204" i="3"/>
  <c r="BE225" i="3"/>
  <c r="BE261" i="3"/>
  <c r="BE265" i="3"/>
  <c r="BE269" i="3"/>
  <c r="BE301" i="3"/>
  <c r="BE303" i="3"/>
  <c r="BE309" i="3"/>
  <c r="BE317" i="3"/>
  <c r="BE319" i="3"/>
  <c r="BE356" i="3"/>
  <c r="BE362" i="3"/>
  <c r="BE364" i="3"/>
  <c r="BE365" i="3"/>
  <c r="BE374" i="3"/>
  <c r="BE376" i="3"/>
  <c r="BE389" i="3"/>
  <c r="BE395" i="3"/>
  <c r="BE404" i="3"/>
  <c r="BE405" i="3"/>
  <c r="BE413" i="3"/>
  <c r="BE416" i="3"/>
  <c r="BE419" i="3"/>
  <c r="BE422" i="3"/>
  <c r="BE425" i="3"/>
  <c r="BE433" i="3"/>
  <c r="BE435" i="3"/>
  <c r="BE436" i="3"/>
  <c r="BE444" i="3"/>
  <c r="BE445" i="3"/>
  <c r="BE462" i="3"/>
  <c r="BE464" i="3"/>
  <c r="BE466" i="3"/>
  <c r="BE467" i="3"/>
  <c r="BE165" i="3"/>
  <c r="BE167" i="3"/>
  <c r="BE197" i="3"/>
  <c r="BE219" i="3"/>
  <c r="BE228" i="3"/>
  <c r="BE257" i="3"/>
  <c r="BE263" i="3"/>
  <c r="BE266" i="3"/>
  <c r="BE312" i="3"/>
  <c r="BE328" i="3"/>
  <c r="BE329" i="3"/>
  <c r="BE337" i="3"/>
  <c r="BE367" i="3"/>
  <c r="BE369" i="3"/>
  <c r="BE380" i="3"/>
  <c r="BE393" i="3"/>
  <c r="BE408" i="3"/>
  <c r="BE410" i="3"/>
  <c r="BE424" i="3"/>
  <c r="BE426" i="3"/>
  <c r="BE430" i="3"/>
  <c r="BE453" i="3"/>
  <c r="BE468" i="3"/>
  <c r="E85" i="2"/>
  <c r="J92" i="2"/>
  <c r="J131" i="2"/>
  <c r="BE143" i="2"/>
  <c r="BE146" i="2"/>
  <c r="BE157" i="2"/>
  <c r="BE159" i="2"/>
  <c r="BE162" i="2"/>
  <c r="BE178" i="2"/>
  <c r="BE179" i="2"/>
  <c r="BE250" i="2"/>
  <c r="BE270" i="2"/>
  <c r="BE280" i="2"/>
  <c r="BE281" i="2"/>
  <c r="BE287" i="2"/>
  <c r="BE293" i="2"/>
  <c r="BE296" i="2"/>
  <c r="BE308" i="2"/>
  <c r="BE316" i="2"/>
  <c r="BE318" i="2"/>
  <c r="BE319" i="2"/>
  <c r="BE324" i="2"/>
  <c r="BE330" i="2"/>
  <c r="BE337" i="2"/>
  <c r="BE361" i="2"/>
  <c r="BE367" i="2"/>
  <c r="BE373" i="2"/>
  <c r="BE374" i="2"/>
  <c r="BE379" i="2"/>
  <c r="BE409" i="2"/>
  <c r="BE423" i="2"/>
  <c r="BE437" i="2"/>
  <c r="F134" i="2"/>
  <c r="BE151" i="2"/>
  <c r="BE160" i="2"/>
  <c r="BE163" i="2"/>
  <c r="BE168" i="2"/>
  <c r="BE170" i="2"/>
  <c r="BE196" i="2"/>
  <c r="BE233" i="2"/>
  <c r="BE237" i="2"/>
  <c r="BE249" i="2"/>
  <c r="BE268" i="2"/>
  <c r="BE285" i="2"/>
  <c r="BE295" i="2"/>
  <c r="BE320" i="2"/>
  <c r="BE322" i="2"/>
  <c r="BE327" i="2"/>
  <c r="BE349" i="2"/>
  <c r="BE356" i="2"/>
  <c r="BE363" i="2"/>
  <c r="BE380" i="2"/>
  <c r="BE386" i="2"/>
  <c r="BE396" i="2"/>
  <c r="BE403" i="2"/>
  <c r="BE404" i="2"/>
  <c r="BE406" i="2"/>
  <c r="BE412" i="2"/>
  <c r="BE415" i="2"/>
  <c r="BE417" i="2"/>
  <c r="BE418" i="2"/>
  <c r="BE420" i="2"/>
  <c r="BE430" i="2"/>
  <c r="BE439" i="2"/>
  <c r="BE440" i="2"/>
  <c r="BE441" i="2"/>
  <c r="BE148" i="2"/>
  <c r="BE185" i="2"/>
  <c r="BE199" i="2"/>
  <c r="BE207" i="2"/>
  <c r="BE224" i="2"/>
  <c r="BE229" i="2"/>
  <c r="BE238" i="2"/>
  <c r="BE241" i="2"/>
  <c r="BE245" i="2"/>
  <c r="BE253" i="2"/>
  <c r="BE262" i="2"/>
  <c r="BE277" i="2"/>
  <c r="BE283" i="2"/>
  <c r="BE289" i="2"/>
  <c r="BE291" i="2"/>
  <c r="BE292" i="2"/>
  <c r="BE298" i="2"/>
  <c r="BE306" i="2"/>
  <c r="BE313" i="2"/>
  <c r="BE314" i="2"/>
  <c r="BE315" i="2"/>
  <c r="BE332" i="2"/>
  <c r="BE339" i="2"/>
  <c r="BE343" i="2"/>
  <c r="BE345" i="2"/>
  <c r="BE347" i="2"/>
  <c r="BE351" i="2"/>
  <c r="BE352" i="2"/>
  <c r="BE376" i="2"/>
  <c r="BE382" i="2"/>
  <c r="BE388" i="2"/>
  <c r="BE391" i="2"/>
  <c r="BE393" i="2"/>
  <c r="BE394" i="2"/>
  <c r="BE399" i="2"/>
  <c r="BE402" i="2"/>
  <c r="BE407" i="2"/>
  <c r="BE408" i="2"/>
  <c r="BE425" i="2"/>
  <c r="BE433" i="2"/>
  <c r="BE438" i="2"/>
  <c r="BE140" i="2"/>
  <c r="BE149" i="2"/>
  <c r="BE154" i="2"/>
  <c r="BE172" i="2"/>
  <c r="BE174" i="2"/>
  <c r="BE204" i="2"/>
  <c r="BE247" i="2"/>
  <c r="BE256" i="2"/>
  <c r="BE302" i="2"/>
  <c r="BE341" i="2"/>
  <c r="BE354" i="2"/>
  <c r="BE358" i="2"/>
  <c r="BE359" i="2"/>
  <c r="BE365" i="2"/>
  <c r="BE369" i="2"/>
  <c r="BE428" i="2"/>
  <c r="BE431" i="2"/>
  <c r="BE435" i="2"/>
  <c r="F35" i="2"/>
  <c r="BB95" i="1" s="1"/>
  <c r="F37" i="3"/>
  <c r="BD96" i="1" s="1"/>
  <c r="F37" i="4"/>
  <c r="BD97" i="1" s="1"/>
  <c r="J34" i="5"/>
  <c r="AW98" i="1" s="1"/>
  <c r="J34" i="6"/>
  <c r="AW99" i="1"/>
  <c r="F37" i="6"/>
  <c r="BD99" i="1" s="1"/>
  <c r="F37" i="2"/>
  <c r="BD95" i="1" s="1"/>
  <c r="F35" i="3"/>
  <c r="BB96" i="1" s="1"/>
  <c r="F36" i="3"/>
  <c r="BC96" i="1" s="1"/>
  <c r="F34" i="4"/>
  <c r="BA97" i="1" s="1"/>
  <c r="F35" i="4"/>
  <c r="BB97" i="1" s="1"/>
  <c r="F35" i="6"/>
  <c r="BB99" i="1" s="1"/>
  <c r="F37" i="7"/>
  <c r="BD100" i="1" s="1"/>
  <c r="J34" i="2"/>
  <c r="AW95" i="1" s="1"/>
  <c r="F36" i="2"/>
  <c r="BC95" i="1" s="1"/>
  <c r="F34" i="3"/>
  <c r="BA96" i="1" s="1"/>
  <c r="J34" i="4"/>
  <c r="AW97" i="1"/>
  <c r="F36" i="5"/>
  <c r="BC98" i="1" s="1"/>
  <c r="F37" i="5"/>
  <c r="BD98" i="1" s="1"/>
  <c r="J34" i="7"/>
  <c r="AW100" i="1" s="1"/>
  <c r="F35" i="7"/>
  <c r="BB100" i="1" s="1"/>
  <c r="F34" i="2"/>
  <c r="BA95" i="1" s="1"/>
  <c r="J34" i="3"/>
  <c r="AW96" i="1" s="1"/>
  <c r="F36" i="4"/>
  <c r="BC97" i="1" s="1"/>
  <c r="F35" i="5"/>
  <c r="BB98" i="1" s="1"/>
  <c r="F34" i="5"/>
  <c r="BA98" i="1" s="1"/>
  <c r="F36" i="6"/>
  <c r="BC99" i="1" s="1"/>
  <c r="F34" i="6"/>
  <c r="BA99" i="1" s="1"/>
  <c r="F34" i="7"/>
  <c r="BA100" i="1" s="1"/>
  <c r="F36" i="7"/>
  <c r="BC100" i="1" s="1"/>
  <c r="R295" i="4" l="1"/>
  <c r="P138" i="2"/>
  <c r="P137" i="2" s="1"/>
  <c r="AU95" i="1" s="1"/>
  <c r="R120" i="6"/>
  <c r="T209" i="5"/>
  <c r="T131" i="5"/>
  <c r="T130" i="5"/>
  <c r="T138" i="2"/>
  <c r="T137" i="2"/>
  <c r="R139" i="3"/>
  <c r="R325" i="2"/>
  <c r="P120" i="6"/>
  <c r="AU99" i="1"/>
  <c r="T138" i="4"/>
  <c r="P131" i="5"/>
  <c r="R138" i="4"/>
  <c r="R137" i="4"/>
  <c r="P139" i="3"/>
  <c r="P138" i="3" s="1"/>
  <c r="AU96" i="1" s="1"/>
  <c r="T120" i="6"/>
  <c r="T338" i="3"/>
  <c r="T138" i="3"/>
  <c r="P325" i="2"/>
  <c r="R338" i="3"/>
  <c r="R138" i="2"/>
  <c r="R137" i="2" s="1"/>
  <c r="R131" i="5"/>
  <c r="P138" i="4"/>
  <c r="P209" i="5"/>
  <c r="T295" i="4"/>
  <c r="R209" i="5"/>
  <c r="P295" i="4"/>
  <c r="BK338" i="3"/>
  <c r="J338" i="3" s="1"/>
  <c r="J106" i="3" s="1"/>
  <c r="BK120" i="6"/>
  <c r="J120" i="6" s="1"/>
  <c r="J96" i="6" s="1"/>
  <c r="BK138" i="2"/>
  <c r="BK325" i="2"/>
  <c r="J325" i="2" s="1"/>
  <c r="J106" i="2" s="1"/>
  <c r="BK139" i="3"/>
  <c r="J139" i="3" s="1"/>
  <c r="J97" i="3" s="1"/>
  <c r="BK138" i="4"/>
  <c r="J138" i="4" s="1"/>
  <c r="J97" i="4" s="1"/>
  <c r="BK295" i="4"/>
  <c r="J295" i="4" s="1"/>
  <c r="J106" i="4" s="1"/>
  <c r="BK131" i="5"/>
  <c r="J131" i="5" s="1"/>
  <c r="J97" i="5" s="1"/>
  <c r="BK209" i="5"/>
  <c r="J209" i="5"/>
  <c r="J104" i="5" s="1"/>
  <c r="BK124" i="7"/>
  <c r="BK123" i="7" s="1"/>
  <c r="J123" i="7" s="1"/>
  <c r="J96" i="7" s="1"/>
  <c r="F33" i="2"/>
  <c r="AZ95" i="1" s="1"/>
  <c r="F33" i="4"/>
  <c r="AZ97" i="1" s="1"/>
  <c r="J33" i="5"/>
  <c r="AV98" i="1"/>
  <c r="AT98" i="1"/>
  <c r="J33" i="7"/>
  <c r="AV100" i="1" s="1"/>
  <c r="AT100" i="1" s="1"/>
  <c r="BB94" i="1"/>
  <c r="W31" i="1" s="1"/>
  <c r="J33" i="2"/>
  <c r="AV95" i="1" s="1"/>
  <c r="AT95" i="1" s="1"/>
  <c r="J33" i="3"/>
  <c r="AV96" i="1" s="1"/>
  <c r="AT96" i="1" s="1"/>
  <c r="F33" i="5"/>
  <c r="AZ98" i="1" s="1"/>
  <c r="BD94" i="1"/>
  <c r="W33" i="1" s="1"/>
  <c r="BA94" i="1"/>
  <c r="W30" i="1" s="1"/>
  <c r="F33" i="3"/>
  <c r="AZ96" i="1" s="1"/>
  <c r="J33" i="4"/>
  <c r="AV97" i="1" s="1"/>
  <c r="AT97" i="1" s="1"/>
  <c r="F33" i="6"/>
  <c r="AZ99" i="1" s="1"/>
  <c r="J33" i="6"/>
  <c r="AV99" i="1" s="1"/>
  <c r="AT99" i="1" s="1"/>
  <c r="F33" i="7"/>
  <c r="AZ100" i="1" s="1"/>
  <c r="BC94" i="1"/>
  <c r="W32" i="1" s="1"/>
  <c r="P137" i="4" l="1"/>
  <c r="AU97" i="1"/>
  <c r="R130" i="5"/>
  <c r="P130" i="5"/>
  <c r="AU98" i="1" s="1"/>
  <c r="T137" i="4"/>
  <c r="R138" i="3"/>
  <c r="BK137" i="2"/>
  <c r="J137" i="2" s="1"/>
  <c r="J30" i="2" s="1"/>
  <c r="AG95" i="1" s="1"/>
  <c r="J138" i="2"/>
  <c r="J97" i="2" s="1"/>
  <c r="J124" i="7"/>
  <c r="J97" i="7" s="1"/>
  <c r="BK138" i="3"/>
  <c r="J138" i="3" s="1"/>
  <c r="J96" i="3" s="1"/>
  <c r="BK137" i="4"/>
  <c r="J137" i="4"/>
  <c r="J30" i="4" s="1"/>
  <c r="AG97" i="1" s="1"/>
  <c r="BK130" i="5"/>
  <c r="J130" i="5"/>
  <c r="J30" i="5" s="1"/>
  <c r="AG98" i="1" s="1"/>
  <c r="J30" i="7"/>
  <c r="AG100" i="1" s="1"/>
  <c r="J30" i="6"/>
  <c r="AG99" i="1" s="1"/>
  <c r="AZ94" i="1"/>
  <c r="W29" i="1" s="1"/>
  <c r="AX94" i="1"/>
  <c r="AW94" i="1"/>
  <c r="AK30" i="1" s="1"/>
  <c r="AY94" i="1"/>
  <c r="J39" i="6" l="1"/>
  <c r="J39" i="2"/>
  <c r="J39" i="5"/>
  <c r="J39" i="7"/>
  <c r="J39" i="4"/>
  <c r="J96" i="2"/>
  <c r="J96" i="4"/>
  <c r="J96" i="5"/>
  <c r="AN98" i="1"/>
  <c r="AN100" i="1"/>
  <c r="AN95" i="1"/>
  <c r="AN97" i="1"/>
  <c r="AN99" i="1"/>
  <c r="J30" i="3"/>
  <c r="AG96" i="1" s="1"/>
  <c r="AG94" i="1" s="1"/>
  <c r="AK26" i="1" s="1"/>
  <c r="AV94" i="1"/>
  <c r="AK29" i="1" s="1"/>
  <c r="AU94" i="1"/>
  <c r="AK35" i="1" l="1"/>
  <c r="J39" i="3"/>
  <c r="AN96" i="1"/>
  <c r="AT94" i="1"/>
  <c r="AN94" i="1" s="1"/>
</calcChain>
</file>

<file path=xl/sharedStrings.xml><?xml version="1.0" encoding="utf-8"?>
<sst xmlns="http://schemas.openxmlformats.org/spreadsheetml/2006/main" count="13364" uniqueCount="1524">
  <si>
    <t>Export Komplet</t>
  </si>
  <si>
    <t/>
  </si>
  <si>
    <t>2.0</t>
  </si>
  <si>
    <t>False</t>
  </si>
  <si>
    <t>{dcf16b96-528d-4afb-9ec4-ba8309958b30}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</si>
  <si>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</si>
  <si>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</si>
  <si>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</si>
  <si>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</si>
  <si>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</si>
  <si>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</si>
  <si>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</si>
  <si>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</si>
  <si>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2024-003</t>
  </si>
  <si>
    <t>Stavba:</t>
  </si>
  <si>
    <t>Výtahy TF ČZU Praha - zřízení bezbariérového vstupu a provozu všech podlaží hlavní budovy</t>
  </si>
  <si>
    <t>KSO:</t>
  </si>
  <si>
    <t>CC-CZ:</t>
  </si>
  <si>
    <t>Místo:</t>
  </si>
  <si>
    <t>parc.č. 1640</t>
  </si>
  <si>
    <t>Datum:</t>
  </si>
  <si>
    <t>Zadavatel:</t>
  </si>
  <si>
    <t>IČ:</t>
  </si>
  <si>
    <t>ČZU v Praze, Kamýcká 129, 165 00 P6</t>
  </si>
  <si>
    <t>DIČ:</t>
  </si>
  <si>
    <t>Zhotovitel:</t>
  </si>
  <si>
    <t xml:space="preserve"> </t>
  </si>
  <si>
    <t>Projektant:</t>
  </si>
  <si>
    <t>RH-ARCHITEKTI s.r.o., Vltavská 207/20, 150 00 P5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</si>
  <si>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</si>
  <si>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</si>
  <si>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</si>
  <si>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</si>
  <si>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</si>
  <si>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</si>
  <si>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</si>
  <si>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</si>
  <si>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</si>
  <si>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</si>
  <si>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</si>
  <si>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</si>
  <si>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</si>
  <si>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</si>
  <si>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</si>
  <si>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</si>
  <si>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</si>
  <si>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</si>
  <si>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</si>
  <si>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</si>
  <si>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</si>
  <si>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</si>
  <si>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</si>
  <si>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</si>
  <si>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</si>
  <si>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</si>
  <si>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</si>
  <si>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</si>
  <si>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</si>
  <si>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</si>
  <si>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</si>
  <si>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</si>
  <si>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</si>
  <si>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</si>
  <si>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</si>
  <si>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</si>
  <si>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</si>
  <si>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</si>
  <si>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</si>
  <si>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</si>
  <si>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</si>
  <si>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</si>
  <si>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</si>
  <si>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</si>
  <si>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</si>
  <si>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</si>
  <si>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</si>
  <si>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</si>
  <si>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</si>
  <si>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Budova I</t>
  </si>
  <si>
    <t>STA</t>
  </si>
  <si>
    <t>1</t>
  </si>
  <si>
    <t>{5dba0a6c-9a31-41cf-9a3b-70bc6038c1fb}</t>
  </si>
  <si>
    <t>2</t>
  </si>
  <si>
    <t>02</t>
  </si>
  <si>
    <t>Budova II</t>
  </si>
  <si>
    <t>{4c6b14ab-6393-443c-9bc7-5906a6257226}</t>
  </si>
  <si>
    <t>03</t>
  </si>
  <si>
    <t>Budova III</t>
  </si>
  <si>
    <t>{1354ea4f-7f8a-486f-963d-165c3fb75844}</t>
  </si>
  <si>
    <t>04</t>
  </si>
  <si>
    <t>Ostatní</t>
  </si>
  <si>
    <t>{85223904-6e1c-45ec-9d98-77eb2fdda514}</t>
  </si>
  <si>
    <t>05</t>
  </si>
  <si>
    <t>Vybavení interiéru</t>
  </si>
  <si>
    <t>{11a21d65-841a-4953-9d27-8e000d39e703}</t>
  </si>
  <si>
    <t>06</t>
  </si>
  <si>
    <t>Vedlejší a ostatní náklady</t>
  </si>
  <si>
    <t>VON</t>
  </si>
  <si>
    <t>{13e91630-c86d-4b03-9e63-29dc6f42334f}</t>
  </si>
  <si>
    <t>KRYCÍ LIST SOUPISU PRACÍ</t>
  </si>
  <si>
    <t>Objekt:</t>
  </si>
  <si>
    <t>01 - Budova I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</si>
  <si>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</si>
  <si>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</si>
  <si>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</si>
  <si>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</si>
  <si>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</si>
  <si>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</si>
  <si>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</si>
  <si>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</si>
  <si>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</si>
  <si>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</si>
  <si>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</si>
  <si>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</si>
  <si>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</si>
  <si>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</si>
  <si>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</si>
  <si>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</si>
  <si>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</si>
  <si>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741 - Elektroinstalace - silnoproud</t>
  </si>
  <si>
    <t xml:space="preserve">    761 - Konstrukce prosvětlovací</t>
  </si>
  <si>
    <t xml:space="preserve">    762 - Konstrukce tesařské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</si>
  <si>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</si>
  <si>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</si>
  <si>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</si>
  <si>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784 - Dokončovací práce - malby a tapety</t>
  </si>
  <si>
    <t xml:space="preserve">    787 - Dokončovací práce - zasklívání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</si>
  <si>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</si>
  <si>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</si>
  <si>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</si>
  <si>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</si>
  <si>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</si>
  <si>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</si>
  <si>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</si>
  <si>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</si>
  <si>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</si>
  <si>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</si>
  <si>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</si>
  <si>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</si>
  <si>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</si>
  <si>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</si>
  <si>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</si>
  <si>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</si>
  <si>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</si>
  <si>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</si>
  <si>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</si>
  <si>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133312821</t>
  </si>
  <si>
    <t>Hloubení zapažených šachet v hornině třídy těžitelnosti II skupiny 4 plocha výkopu do 4 m2 ručně</t>
  </si>
  <si>
    <t>m3</t>
  </si>
  <si>
    <t>CS ÚRS 2024 01</t>
  </si>
  <si>
    <t>4</t>
  </si>
  <si>
    <t>-706509037</t>
  </si>
  <si>
    <t>VV</t>
  </si>
  <si>
    <t>10% výkopu</t>
  </si>
  <si>
    <t>(4,2*3,0*4,40)*0,1</t>
  </si>
  <si>
    <t>133354102</t>
  </si>
  <si>
    <t>Hloubení šachet zapažených v hornině třídy těžitelnosti II skupiny 4 objem do 50 m3</t>
  </si>
  <si>
    <t>-785465395</t>
  </si>
  <si>
    <t>90% výkopu</t>
  </si>
  <si>
    <t>(4,2*3,0*4,40)*0,9</t>
  </si>
  <si>
    <t>3</t>
  </si>
  <si>
    <t>151101202</t>
  </si>
  <si>
    <t>Zřízení příložného pažení stěn výkopu hl přes 4 do 8 m</t>
  </si>
  <si>
    <t>m2</t>
  </si>
  <si>
    <t>1661894567</t>
  </si>
  <si>
    <t>(4,2+3,0*2)*4,40</t>
  </si>
  <si>
    <t>151101212</t>
  </si>
  <si>
    <t>Odstranění příložného pažení stěn hl přes 4 do 8 m</t>
  </si>
  <si>
    <t>-1313382819</t>
  </si>
  <si>
    <t>5</t>
  </si>
  <si>
    <t>161151113</t>
  </si>
  <si>
    <t>Svislé přemístění výkopku z horniny třídy těžitelnosti II skupiny 4 a 5 hl výkopu přes 4 do 8 m</t>
  </si>
  <si>
    <t>-796071861</t>
  </si>
  <si>
    <t>4,2*3,0*4,40</t>
  </si>
  <si>
    <t>6</t>
  </si>
  <si>
    <t>162251122</t>
  </si>
  <si>
    <t>Vodorovné přemístění přes 20 do 50 m výkopku/sypaniny z horniny třídy těžitelnosti II skupiny 4 a 5</t>
  </si>
  <si>
    <t>669266248</t>
  </si>
  <si>
    <t>zemina na zásyp (na meziskládku a zpět)</t>
  </si>
  <si>
    <t>25,265*2</t>
  </si>
  <si>
    <t>7</t>
  </si>
  <si>
    <t>162751137</t>
  </si>
  <si>
    <t>Vodorovné přemístění přes 9 000 do 10000 m výkopku/sypaniny z horniny třídy těžitelnosti II skupiny 4 a 5</t>
  </si>
  <si>
    <t>631557986</t>
  </si>
  <si>
    <t>odvoz přebytečné zeminy</t>
  </si>
  <si>
    <t>30,175</t>
  </si>
  <si>
    <t>8</t>
  </si>
  <si>
    <t>162751139</t>
  </si>
  <si>
    <t>Příplatek k vodorovnému přemístění výkopku/sypaniny z horniny třídy těžitelnosti II skupiny 4 a 5 ZKD 1000 m přes 10000 m</t>
  </si>
  <si>
    <t>-850104976</t>
  </si>
  <si>
    <t>30,175*10 'Přepočtené koeficientem množství</t>
  </si>
  <si>
    <t>9</t>
  </si>
  <si>
    <t>167151111</t>
  </si>
  <si>
    <t>Nakládání výkopku z hornin třídy těžitelnosti I skupiny 1 až 3 přes 100 m3</t>
  </si>
  <si>
    <t>1538988590</t>
  </si>
  <si>
    <t>10</t>
  </si>
  <si>
    <t>171201231</t>
  </si>
  <si>
    <t>Poplatek za uložení zeminy a kamení na recyklační skládce (skládkovné) kód odpadu 17 05 04</t>
  </si>
  <si>
    <t>t</t>
  </si>
  <si>
    <t>-1059822687</t>
  </si>
  <si>
    <t>30,175*1,75 'Přepočtené koeficientem množství</t>
  </si>
  <si>
    <t>11</t>
  </si>
  <si>
    <t>171251201</t>
  </si>
  <si>
    <t>Uložení sypaniny na skládky nebo meziskládky</t>
  </si>
  <si>
    <t>-654978666</t>
  </si>
  <si>
    <t>174111101</t>
  </si>
  <si>
    <t>Zásyp jam, šachet rýh nebo kolem objektů sypaninou se zhutněním ručně</t>
  </si>
  <si>
    <t>-400484757</t>
  </si>
  <si>
    <t>"výkop" 55,44</t>
  </si>
  <si>
    <t>"OP šachty" -30,175</t>
  </si>
  <si>
    <t>Součet</t>
  </si>
  <si>
    <t>Zakládání</t>
  </si>
  <si>
    <t>13</t>
  </si>
  <si>
    <t>271532212</t>
  </si>
  <si>
    <t>Podsyp pod základové konstrukce se zhutněním z hrubého kameniva frakce 16 až 32 mm</t>
  </si>
  <si>
    <t>-1667380555</t>
  </si>
  <si>
    <t>4,2*3,0*0,25</t>
  </si>
  <si>
    <t>14</t>
  </si>
  <si>
    <t>273313711</t>
  </si>
  <si>
    <t>Základové desky z betonu tř. C 20/25</t>
  </si>
  <si>
    <t>-2144094489</t>
  </si>
  <si>
    <t>3,44*2,38*0,1</t>
  </si>
  <si>
    <t>15</t>
  </si>
  <si>
    <t>273321511</t>
  </si>
  <si>
    <t>Základové desky ze ŽB bez zvýšených nároků na prostředí tř. C 25/30</t>
  </si>
  <si>
    <t>153453109</t>
  </si>
  <si>
    <t>3,33*2,38*0,3</t>
  </si>
  <si>
    <t>16</t>
  </si>
  <si>
    <t>273351121</t>
  </si>
  <si>
    <t>Zřízení bednění základových desek</t>
  </si>
  <si>
    <t>243414960</t>
  </si>
  <si>
    <t>(3,33+2,38)*2*0,3</t>
  </si>
  <si>
    <t>(3,44+2,38)*2*0,1</t>
  </si>
  <si>
    <t>17</t>
  </si>
  <si>
    <t>273351122</t>
  </si>
  <si>
    <t>Odstranění bednění základových desek</t>
  </si>
  <si>
    <t>2104741859</t>
  </si>
  <si>
    <t>18</t>
  </si>
  <si>
    <t>279113142</t>
  </si>
  <si>
    <t>Základová zeď tl přes 150 do 200 mm z tvárnic ztraceného bednění včetně výplně z betonu tř. C 20/25</t>
  </si>
  <si>
    <t>353449823</t>
  </si>
  <si>
    <t>stěny</t>
  </si>
  <si>
    <t>"ST1.3" 2,52*3,5</t>
  </si>
  <si>
    <t>-(0,9*2,1)</t>
  </si>
  <si>
    <t>-(1,4*0,3)</t>
  </si>
  <si>
    <t>19</t>
  </si>
  <si>
    <t>279113144</t>
  </si>
  <si>
    <t>Základová zeď tl přes 250 do 300 mm z tvárnic ztraceného bednění včetně výplně z betonu tř. C 20/25</t>
  </si>
  <si>
    <t>1240761671</t>
  </si>
  <si>
    <t>"ST1.1" 2,82*3,5</t>
  </si>
  <si>
    <t>"ST1.2" (1,78+0,49)*3,5</t>
  </si>
  <si>
    <t>"ST1.4" 2,08*3,5</t>
  </si>
  <si>
    <t>Mezisoučet</t>
  </si>
  <si>
    <t>odpočet otvory a překlady</t>
  </si>
  <si>
    <t>20</t>
  </si>
  <si>
    <t>279232513</t>
  </si>
  <si>
    <t>Postupná podezdívka základového zdiva cihlami betonovými na MC</t>
  </si>
  <si>
    <t>1179860688</t>
  </si>
  <si>
    <t>odhad množství - v případě podkopání stáv. základové spáry</t>
  </si>
  <si>
    <t>3,0*0,6*0,3</t>
  </si>
  <si>
    <t>279361821</t>
  </si>
  <si>
    <t>Výztuž základových zdí nosných betonářskou ocelí 10 505</t>
  </si>
  <si>
    <t>1414923084</t>
  </si>
  <si>
    <t>výztuž kompletní - deska, stěny, věnce, překlady</t>
  </si>
  <si>
    <t>dle Tabulky výztuže</t>
  </si>
  <si>
    <t>1370,2*0,001</t>
  </si>
  <si>
    <t>Svislé a kompletní konstrukce</t>
  </si>
  <si>
    <t>22</t>
  </si>
  <si>
    <t>311272125</t>
  </si>
  <si>
    <t>Zdivo z pórobetonových tvárnic na pero a drážku přes P2 do P4 do 450 kg/m3 na tenkovrstvou maltu tl 250 m</t>
  </si>
  <si>
    <t>1424937181</t>
  </si>
  <si>
    <t>kolem průduchu odvětrání</t>
  </si>
  <si>
    <t>0,48*13,53</t>
  </si>
  <si>
    <t>23</t>
  </si>
  <si>
    <t>311272225</t>
  </si>
  <si>
    <t>Zdivo z pórobetonových tvárnic hladkých přes P2 do P4 do 450 kg/m3 na tenkovrstvou maltu tl 300 m</t>
  </si>
  <si>
    <t>-853120012</t>
  </si>
  <si>
    <t>1.PP</t>
  </si>
  <si>
    <t>2,15*(2,1+0,25+0,5)</t>
  </si>
  <si>
    <t>-(1,25*0,25)</t>
  </si>
  <si>
    <t>2.NP</t>
  </si>
  <si>
    <t>2,22*2,83</t>
  </si>
  <si>
    <t>3.NP</t>
  </si>
  <si>
    <t>2,22*2,87</t>
  </si>
  <si>
    <t>24</t>
  </si>
  <si>
    <t>317143451</t>
  </si>
  <si>
    <t>Překlad nosný z pórobetonu ve zdech tl 300 mm dl do 1300 mm</t>
  </si>
  <si>
    <t>kus</t>
  </si>
  <si>
    <t>-1356182280</t>
  </si>
  <si>
    <t>"1.PP" 1</t>
  </si>
  <si>
    <t>"2.NP" 1</t>
  </si>
  <si>
    <t>"3.NP" 1</t>
  </si>
  <si>
    <t>25</t>
  </si>
  <si>
    <t>317321511</t>
  </si>
  <si>
    <t>Překlad ze ŽB tř. C 20/25</t>
  </si>
  <si>
    <t>-1851764965</t>
  </si>
  <si>
    <t>1,4*0,3*0,3</t>
  </si>
  <si>
    <t>1,4*0,2*0,3</t>
  </si>
  <si>
    <t>26</t>
  </si>
  <si>
    <t>317351101</t>
  </si>
  <si>
    <t>Zřízení bednění v do 4 m překladů</t>
  </si>
  <si>
    <t>1098348343</t>
  </si>
  <si>
    <t>1,4*(0,3+0,3*2)</t>
  </si>
  <si>
    <t>1,4*(0,2+0,3*2)</t>
  </si>
  <si>
    <t>27</t>
  </si>
  <si>
    <t>317351102</t>
  </si>
  <si>
    <t>Odstranění bednění v do 4 m překladů</t>
  </si>
  <si>
    <t>2078016647</t>
  </si>
  <si>
    <t>28</t>
  </si>
  <si>
    <t>342272205</t>
  </si>
  <si>
    <t>Příčka z pórobetonových hladkých tvárnic na tenkovrstvou maltu tl 50 mm</t>
  </si>
  <si>
    <t>1520610306</t>
  </si>
  <si>
    <t>0,45*13,53</t>
  </si>
  <si>
    <t>29</t>
  </si>
  <si>
    <t>342272245</t>
  </si>
  <si>
    <t>Příčka z pórobetonových hladkých tvárnic na tenkovrstvou maltu tl 150 mm</t>
  </si>
  <si>
    <t>-859065974</t>
  </si>
  <si>
    <t>Vodorovné konstrukce</t>
  </si>
  <si>
    <t>30</t>
  </si>
  <si>
    <t>411322525</t>
  </si>
  <si>
    <t>Stropy trámové nebo kazetové ze ŽB tř. C 20/25</t>
  </si>
  <si>
    <t>-1896322510</t>
  </si>
  <si>
    <t>1,1*0,08</t>
  </si>
  <si>
    <t>31</t>
  </si>
  <si>
    <t>411351011</t>
  </si>
  <si>
    <t>Zřízení bednění stropů deskových tl přes 5 do 25 cm bez podpěrné kce</t>
  </si>
  <si>
    <t>-1758259903</t>
  </si>
  <si>
    <t>(0,92+1,06)*2*0,1</t>
  </si>
  <si>
    <t>32</t>
  </si>
  <si>
    <t>411351012</t>
  </si>
  <si>
    <t>Odstranění bednění stropů deskových tl přes 5 do 25 cm bez podpěrné kce</t>
  </si>
  <si>
    <t>1272272124</t>
  </si>
  <si>
    <t>33</t>
  </si>
  <si>
    <t>411354233</t>
  </si>
  <si>
    <t>Bednění stropů ztracené z hraněných trapézových vln v 35 mm plech pozinkovaný tl 0,75 mm</t>
  </si>
  <si>
    <t>339724387</t>
  </si>
  <si>
    <t>P</t>
  </si>
  <si>
    <t>Poznámka k položce:_x000D_
TR 35/207/0,75</t>
  </si>
  <si>
    <t>"TR" 1,1</t>
  </si>
  <si>
    <t>34</t>
  </si>
  <si>
    <t>411362021</t>
  </si>
  <si>
    <t>Výztuž stropů svařovanými sítěmi Kari</t>
  </si>
  <si>
    <t>1476921711</t>
  </si>
  <si>
    <t>TR - 150/150/8</t>
  </si>
  <si>
    <t>18,2*0,001</t>
  </si>
  <si>
    <t>35</t>
  </si>
  <si>
    <t>417321414</t>
  </si>
  <si>
    <t>Ztužující pásy a věnce ze ŽB tř. C 20/25</t>
  </si>
  <si>
    <t>844277768</t>
  </si>
  <si>
    <t>"V1.1" 2,8*0,3*0,23</t>
  </si>
  <si>
    <t>"V1.2" (1,78+0,49)*0,3*0,23</t>
  </si>
  <si>
    <t>"V1.3" 2,52*0,2*0,23</t>
  </si>
  <si>
    <t>"V1.4" 2,08*0,3*0,23</t>
  </si>
  <si>
    <t>36</t>
  </si>
  <si>
    <t>417351115</t>
  </si>
  <si>
    <t>Zřízení bednění ztužujících věnců</t>
  </si>
  <si>
    <t>-693264700</t>
  </si>
  <si>
    <t>"V1.1" 2,8*0,23*2</t>
  </si>
  <si>
    <t>"V1.2" (1,78+0,49)*0,23*2</t>
  </si>
  <si>
    <t>"V1.3" 2,52*0,23*2</t>
  </si>
  <si>
    <t>"V1.4" 2,08*0,23*2</t>
  </si>
  <si>
    <t>37</t>
  </si>
  <si>
    <t>417351116</t>
  </si>
  <si>
    <t>Odstranění bednění ztužujících věnců</t>
  </si>
  <si>
    <t>356665632</t>
  </si>
  <si>
    <t>Úpravy povrchů, podlahy a osazování výplní</t>
  </si>
  <si>
    <t>38</t>
  </si>
  <si>
    <t>612325225</t>
  </si>
  <si>
    <t>Vápenocementová štuková omítka malých ploch přes 1 do 4 m2 na stěnách</t>
  </si>
  <si>
    <t>-1038571651</t>
  </si>
  <si>
    <t>4ks/ podlaží (dozdívky, zazdívky, menší lokální opravy)</t>
  </si>
  <si>
    <t>"1.PP" 4</t>
  </si>
  <si>
    <t>"1.NP" 4</t>
  </si>
  <si>
    <t>"2.NP" 4</t>
  </si>
  <si>
    <t>"3.NP" 4</t>
  </si>
  <si>
    <t>39</t>
  </si>
  <si>
    <t>622142001</t>
  </si>
  <si>
    <t>Potažení vnějších stěn sklovláknitým pletivem vtlačeným do tenkovrstvé hmoty</t>
  </si>
  <si>
    <t>1415272914</t>
  </si>
  <si>
    <t>kolem průduchu kotelny</t>
  </si>
  <si>
    <t>(0,48*2+0,85)*13,53</t>
  </si>
  <si>
    <t>40</t>
  </si>
  <si>
    <t>622151031</t>
  </si>
  <si>
    <t>Penetrační silikonový nátěr vnějších pastovitých tenkovrstvých omítek stěn</t>
  </si>
  <si>
    <t>-44250842</t>
  </si>
  <si>
    <t>41</t>
  </si>
  <si>
    <t>622252002</t>
  </si>
  <si>
    <t>Montáž profilů kontaktního zateplení lepených</t>
  </si>
  <si>
    <t>m</t>
  </si>
  <si>
    <t>-1650433065</t>
  </si>
  <si>
    <t>13,53*2</t>
  </si>
  <si>
    <t>42</t>
  </si>
  <si>
    <t>M</t>
  </si>
  <si>
    <t>63127464</t>
  </si>
  <si>
    <t>profil rohový Al 15x15mm s výztužnou tkaninou š 100mm pro ETICS</t>
  </si>
  <si>
    <t>1586299296</t>
  </si>
  <si>
    <t>27,06*1,05 'Přepočtené koeficientem množství</t>
  </si>
  <si>
    <t>43</t>
  </si>
  <si>
    <t>622531022</t>
  </si>
  <si>
    <t>Tenkovrstvá silikonová zrnitá omítka zrnitost 2,0 mm vnějších stěn</t>
  </si>
  <si>
    <t>1745090899</t>
  </si>
  <si>
    <t>Ostatní konstrukce a práce, bourání</t>
  </si>
  <si>
    <t>44</t>
  </si>
  <si>
    <t>941111122</t>
  </si>
  <si>
    <t>Montáž lešení řadového trubkového lehkého s podlahami zatížení do 200 kg/m2 š od 0,9 do 1,2 m v přes 10 do 25 m</t>
  </si>
  <si>
    <t>-976858604</t>
  </si>
  <si>
    <t>8,0*12,5</t>
  </si>
  <si>
    <t>45</t>
  </si>
  <si>
    <t>941111222</t>
  </si>
  <si>
    <t>Příplatek k lešení řadovému trubkovému lehkému s podlahami do 200 kg/m2 š od 0,9 do 1,2 m v přes 10 do 25 m za každý den použití</t>
  </si>
  <si>
    <t>-686039730</t>
  </si>
  <si>
    <t>100*30 'Přepočtené koeficientem množství</t>
  </si>
  <si>
    <t>46</t>
  </si>
  <si>
    <t>941111822</t>
  </si>
  <si>
    <t>Demontáž lešení řadového trubkového lehkého s podlahami zatížení do 200 kg/m2 š od 0,9 do 1,2 m v přes 10 do 25 m</t>
  </si>
  <si>
    <t>2057959155</t>
  </si>
  <si>
    <t>47</t>
  </si>
  <si>
    <t>944511111</t>
  </si>
  <si>
    <t>Montáž ochranné sítě z textilie z umělých vláken</t>
  </si>
  <si>
    <t>-1621306610</t>
  </si>
  <si>
    <t>48</t>
  </si>
  <si>
    <t>944511211</t>
  </si>
  <si>
    <t>Příplatek k ochranné síti za každý den použití</t>
  </si>
  <si>
    <t>-1692807653</t>
  </si>
  <si>
    <t>49</t>
  </si>
  <si>
    <t>944511811</t>
  </si>
  <si>
    <t>Demontáž ochranné sítě z textilie z umělých vláken</t>
  </si>
  <si>
    <t>1471941102</t>
  </si>
  <si>
    <t>50</t>
  </si>
  <si>
    <t>962031133</t>
  </si>
  <si>
    <t>Bourání příček z cihel pálených na MVC tl do 150 mm</t>
  </si>
  <si>
    <t>1438317676</t>
  </si>
  <si>
    <t>"1.PP" (0,98+1,5+0,4+0,87)*1,71</t>
  </si>
  <si>
    <t>51</t>
  </si>
  <si>
    <t>962032240</t>
  </si>
  <si>
    <t>Bourání zdiva z cihel pálených nebo vápenopískových na MC do 1 m3</t>
  </si>
  <si>
    <t>-558330411</t>
  </si>
  <si>
    <t>"2.NP" 2,22*0,33*0,32</t>
  </si>
  <si>
    <t>"3.NP" 2,22*0,37*0,32</t>
  </si>
  <si>
    <t>52</t>
  </si>
  <si>
    <t>962032241</t>
  </si>
  <si>
    <t>Bourání zdiva z cihel pálených nebo vápenopískových na MC přes 1 m3</t>
  </si>
  <si>
    <t>1754885581</t>
  </si>
  <si>
    <t>"1.PP" 2,2*1,97*0,32</t>
  </si>
  <si>
    <t>"odkouření" 1,02*0,65*11,7</t>
  </si>
  <si>
    <t>53</t>
  </si>
  <si>
    <t>968082016</t>
  </si>
  <si>
    <t>Vybourání plastových rámů oken včetně křídel plochy přes 1 do 2 m2</t>
  </si>
  <si>
    <t>1449471832</t>
  </si>
  <si>
    <t>"1.PP" 2,2*0,85</t>
  </si>
  <si>
    <t>54</t>
  </si>
  <si>
    <t>968082018</t>
  </si>
  <si>
    <t>Vybourání plastových rámů oken včetně křídel plochy přes 4 m2</t>
  </si>
  <si>
    <t>-1707121959</t>
  </si>
  <si>
    <t>2,22*2,49</t>
  </si>
  <si>
    <t>2,22*2,52</t>
  </si>
  <si>
    <t>5,04*2,623*2</t>
  </si>
  <si>
    <t>55</t>
  </si>
  <si>
    <t>989111001</t>
  </si>
  <si>
    <t xml:space="preserve">Úprava pozice funkčního odvětrání </t>
  </si>
  <si>
    <t>soubor</t>
  </si>
  <si>
    <t>-2132026931</t>
  </si>
  <si>
    <t>56</t>
  </si>
  <si>
    <t>989111002</t>
  </si>
  <si>
    <t>Prostupy včetně utěsnění (manžety atd)</t>
  </si>
  <si>
    <t>2100547420</t>
  </si>
  <si>
    <t>57</t>
  </si>
  <si>
    <t>989111003</t>
  </si>
  <si>
    <t>Pilíře tryskové injektáže - možnost kolize s novou konstrukcí ŽB šachty výtahu - ubourání pilíře při výkopových pracích (odhad - řešeno dle skutečnosti)</t>
  </si>
  <si>
    <t>792100931</t>
  </si>
  <si>
    <t>58</t>
  </si>
  <si>
    <t>989111005</t>
  </si>
  <si>
    <t>Zpevněné plochy v okolí výtahu (chodníky, obrubníky, asfaltové komunikace) dle potřeby a současného stavu</t>
  </si>
  <si>
    <t>-1138838685</t>
  </si>
  <si>
    <t>997</t>
  </si>
  <si>
    <t>Přesun sutě</t>
  </si>
  <si>
    <t>59</t>
  </si>
  <si>
    <t>997013213</t>
  </si>
  <si>
    <t>Vnitrostaveništní doprava suti a vybouraných hmot pro budovy v přes 9 do 12 m ručně</t>
  </si>
  <si>
    <t>1844656408</t>
  </si>
  <si>
    <t>60</t>
  </si>
  <si>
    <t>997013501</t>
  </si>
  <si>
    <t>Odvoz suti a vybouraných hmot na skládku nebo meziskládku do 1 km se složením</t>
  </si>
  <si>
    <t>-1813567453</t>
  </si>
  <si>
    <t>61</t>
  </si>
  <si>
    <t>997013509</t>
  </si>
  <si>
    <t>Příplatek k odvozu suti a vybouraných hmot na skládku ZKD 1 km přes 1 km</t>
  </si>
  <si>
    <t>1337938167</t>
  </si>
  <si>
    <t>23,798*19 'Přepočtené koeficientem množství</t>
  </si>
  <si>
    <t>62</t>
  </si>
  <si>
    <t>997013631</t>
  </si>
  <si>
    <t>Poplatek za uložení na skládce (skládkovné) stavebního odpadu směsného kód odpadu 17 09 04</t>
  </si>
  <si>
    <t>-1856022215</t>
  </si>
  <si>
    <t>998</t>
  </si>
  <si>
    <t>Přesun hmot</t>
  </si>
  <si>
    <t>63</t>
  </si>
  <si>
    <t>998017002</t>
  </si>
  <si>
    <t>Přesun hmot s omezením mechanizace pro budovy v přes 6 do 12 m</t>
  </si>
  <si>
    <t>CS ÚRS 2023 02</t>
  </si>
  <si>
    <t>134223182</t>
  </si>
  <si>
    <t>PSV</t>
  </si>
  <si>
    <t>Práce a dodávky PSV</t>
  </si>
  <si>
    <t>711</t>
  </si>
  <si>
    <t>Izolace proti vodě, vlhkosti a plynům</t>
  </si>
  <si>
    <t>64</t>
  </si>
  <si>
    <t>711111011</t>
  </si>
  <si>
    <t>Provedení izolace proti zemní vlhkosti vodorovné za studena suspenzí asfaltovou</t>
  </si>
  <si>
    <t>-1660344202</t>
  </si>
  <si>
    <t>základová deska</t>
  </si>
  <si>
    <t>3,33*2,38</t>
  </si>
  <si>
    <t>65</t>
  </si>
  <si>
    <t>11163153</t>
  </si>
  <si>
    <t>emulze asfaltová penetrační</t>
  </si>
  <si>
    <t>litr</t>
  </si>
  <si>
    <t>388523897</t>
  </si>
  <si>
    <t>7,925*0,4 'Přepočtené koeficientem množství</t>
  </si>
  <si>
    <t>66</t>
  </si>
  <si>
    <t>711112011</t>
  </si>
  <si>
    <t>Provedení izolace proti zemní vlhkosti svislé za studena suspenzí asfaltovou</t>
  </si>
  <si>
    <t>290091750</t>
  </si>
  <si>
    <t>stěny výtahová šachty</t>
  </si>
  <si>
    <t>11,38*4,03</t>
  </si>
  <si>
    <t>-(0,9*2,1*2)</t>
  </si>
  <si>
    <t>67</t>
  </si>
  <si>
    <t>-741507154</t>
  </si>
  <si>
    <t>42,081*0,4 'Přepočtené koeficientem množství</t>
  </si>
  <si>
    <t>68</t>
  </si>
  <si>
    <t>711141559</t>
  </si>
  <si>
    <t>Provedení izolace proti zemní vlhkosti pásy přitavením vodorovné NAIP</t>
  </si>
  <si>
    <t>-1346206914</t>
  </si>
  <si>
    <t>7,925*2</t>
  </si>
  <si>
    <t>69</t>
  </si>
  <si>
    <t>62853004</t>
  </si>
  <si>
    <t>pás asfaltový natavitelný modifikovaný SBS s vložkou ze skleněné tkaniny a spalitelnou PE fólií nebo jemnozrnným minerálním posypem na horním povrchu tl 4,0mm</t>
  </si>
  <si>
    <t>-547139137</t>
  </si>
  <si>
    <t>7,925*1,1655 'Přepočtené koeficientem množství</t>
  </si>
  <si>
    <t>70</t>
  </si>
  <si>
    <t>62855001</t>
  </si>
  <si>
    <t>pás asfaltový natavitelný modifikovaný SBS s vložkou z polyesterové rohože a spalitelnou PE fólií nebo jemnozrnným minerálním posypem na horním povrchu tl 4,0mm</t>
  </si>
  <si>
    <t>2053101712</t>
  </si>
  <si>
    <t>71</t>
  </si>
  <si>
    <t>711142559</t>
  </si>
  <si>
    <t>Provedení izolace proti zemní vlhkosti pásy přitavením svislé NAIP</t>
  </si>
  <si>
    <t>-1744392265</t>
  </si>
  <si>
    <t>42,081*2</t>
  </si>
  <si>
    <t>72</t>
  </si>
  <si>
    <t>-1688927990</t>
  </si>
  <si>
    <t>42,081*1,221 'Přepočtené koeficientem množství</t>
  </si>
  <si>
    <t>73</t>
  </si>
  <si>
    <t>349333868</t>
  </si>
  <si>
    <t>74</t>
  </si>
  <si>
    <t>711161273</t>
  </si>
  <si>
    <t>Provedení izolace proti zemní vlhkosti svislé z nopové fólie</t>
  </si>
  <si>
    <t>-924244592</t>
  </si>
  <si>
    <t>75</t>
  </si>
  <si>
    <t>28323005</t>
  </si>
  <si>
    <t>fólie profilovaná (nopová) drenážní HDPE s výškou nopů 8mm</t>
  </si>
  <si>
    <t>-187524324</t>
  </si>
  <si>
    <t>76</t>
  </si>
  <si>
    <t>998711102</t>
  </si>
  <si>
    <t>Přesun hmot tonážní pro izolace proti vodě, vlhkosti a plynům v objektech v přes 6 do 12 m</t>
  </si>
  <si>
    <t>915753990</t>
  </si>
  <si>
    <t>721</t>
  </si>
  <si>
    <t>Zdravotechnika - vnitřní kanalizace</t>
  </si>
  <si>
    <t>77</t>
  </si>
  <si>
    <t>720911001</t>
  </si>
  <si>
    <t>Demontáž vpusti dešťové kanalizace, ověření a úprava potrubí kanalizace - napojení pro novou vpusť</t>
  </si>
  <si>
    <t>690772440</t>
  </si>
  <si>
    <t>Poznámka k položce:_x000D_
včetně stavebních přípomocí</t>
  </si>
  <si>
    <t>78</t>
  </si>
  <si>
    <t>721211621</t>
  </si>
  <si>
    <t>Vtok dvorní se svislým odtokem a izolační přírubou DN 110/160 mříž litina 226x226</t>
  </si>
  <si>
    <t>374707702</t>
  </si>
  <si>
    <t>79</t>
  </si>
  <si>
    <t>998721102</t>
  </si>
  <si>
    <t>Přesun hmot tonážní pro vnitřní kanalizaci v objektech v přes 6 do 12 m</t>
  </si>
  <si>
    <t>288337621</t>
  </si>
  <si>
    <t>741</t>
  </si>
  <si>
    <t>Elektroinstalace - silnoproud</t>
  </si>
  <si>
    <t>80</t>
  </si>
  <si>
    <t>741990101</t>
  </si>
  <si>
    <t>Revize a kontrola osvětlovacích těles a doplnění nového spínače ke dveřím výtahu, napojení na stávající rozvody (1.PP)</t>
  </si>
  <si>
    <t>-1710112906</t>
  </si>
  <si>
    <t>761</t>
  </si>
  <si>
    <t>Konstrukce prosvětlovací</t>
  </si>
  <si>
    <t>81</t>
  </si>
  <si>
    <t>761661805</t>
  </si>
  <si>
    <t>Demontáž sklepního světlíku (anglického dvorku) hl přes 1,00 m</t>
  </si>
  <si>
    <t>521048812</t>
  </si>
  <si>
    <t>762</t>
  </si>
  <si>
    <t>Konstrukce tesařské</t>
  </si>
  <si>
    <t>82</t>
  </si>
  <si>
    <t>762341150</t>
  </si>
  <si>
    <t>Bednění střech rovných sklon do 60° z cementotřískových desek tl 30 mm na pero a drážku šroubovaných na rošt</t>
  </si>
  <si>
    <t>-1974942536</t>
  </si>
  <si>
    <t>2,63*2,195</t>
  </si>
  <si>
    <t>83</t>
  </si>
  <si>
    <t>762395000</t>
  </si>
  <si>
    <t>Spojovací prostředky krovů, bednění, laťování, nadstřešních konstrukcí</t>
  </si>
  <si>
    <t>1643735180</t>
  </si>
  <si>
    <t>5,773*0,03</t>
  </si>
  <si>
    <t>84</t>
  </si>
  <si>
    <t>762430036</t>
  </si>
  <si>
    <t>Obložení stěn z cementotřískových desek tl 22 mm broušených na pero a drážku šroubovaných</t>
  </si>
  <si>
    <t>726547626</t>
  </si>
  <si>
    <t>(0,81*2+0,45)*2,5</t>
  </si>
  <si>
    <t>1,53*0,65</t>
  </si>
  <si>
    <t>85</t>
  </si>
  <si>
    <t>762495000</t>
  </si>
  <si>
    <t>Spojovací prostředky pro montáž olištování, obložení stropů, střešních podhledů a stěn</t>
  </si>
  <si>
    <t>1127214594</t>
  </si>
  <si>
    <t>86</t>
  </si>
  <si>
    <t>762823210</t>
  </si>
  <si>
    <t>Montáž stropního trámu z hoblovaného řeziva průřezové pl do 144 cm2 s výměnami</t>
  </si>
  <si>
    <t>-1735283313</t>
  </si>
  <si>
    <t>"K1" 2,3*4</t>
  </si>
  <si>
    <t>87</t>
  </si>
  <si>
    <t>60512125</t>
  </si>
  <si>
    <t>hranol stavební řezivo průřezu do 120cm2 do dl 6m</t>
  </si>
  <si>
    <t>1521874577</t>
  </si>
  <si>
    <t>2,3*4*(0,08*0,12)</t>
  </si>
  <si>
    <t>0,088*1,05 'Přepočtené koeficientem množství</t>
  </si>
  <si>
    <t>88</t>
  </si>
  <si>
    <t>762895000</t>
  </si>
  <si>
    <t>Spojovací prostředky pro montáž záklopu, stropnice a podbíjení</t>
  </si>
  <si>
    <t>114868318</t>
  </si>
  <si>
    <t>89</t>
  </si>
  <si>
    <t>998762102</t>
  </si>
  <si>
    <t>Přesun hmot tonážní pro kce tesařské v objektech v přes 6 do 12 m</t>
  </si>
  <si>
    <t>645019301</t>
  </si>
  <si>
    <t>766</t>
  </si>
  <si>
    <t>Konstrukce truhlářské</t>
  </si>
  <si>
    <t>90</t>
  </si>
  <si>
    <t>766622117</t>
  </si>
  <si>
    <t>Montáž plastových oken plochy přes 1 m2 pevných v přes 2,5 m s rámem do zdiva</t>
  </si>
  <si>
    <t>2056052571</t>
  </si>
  <si>
    <t>"04" 1,7*2,623</t>
  </si>
  <si>
    <t>"05" 1,93*2,623</t>
  </si>
  <si>
    <t>91</t>
  </si>
  <si>
    <t>61140047</t>
  </si>
  <si>
    <t>okno plastové s fixním zasklením dvojsklo přes plochu 1m2 přes v 2,5m</t>
  </si>
  <si>
    <t>-609537462</t>
  </si>
  <si>
    <t>Poznámka k položce:_x000D_
sestava oken ozn. 04 a 05 (kompletní provedení dle PD)</t>
  </si>
  <si>
    <t>92</t>
  </si>
  <si>
    <t>766660481</t>
  </si>
  <si>
    <t>Montáž vchodových dveří včetně rámu dvoukřídlových s díly a nadsvětlíkem do zdiva</t>
  </si>
  <si>
    <t>-924085376</t>
  </si>
  <si>
    <t>dveře 01</t>
  </si>
  <si>
    <t>93</t>
  </si>
  <si>
    <t>61140D01</t>
  </si>
  <si>
    <t>dveře dvoukřídlé plastové bílé prosklené s bočními díly a nadsvětlíkem, celkový rozměr 3330x2623mm - ozn. 01 (kompletní provedení dle PD)</t>
  </si>
  <si>
    <t>-184564435</t>
  </si>
  <si>
    <t>3,33*2,623</t>
  </si>
  <si>
    <t>94</t>
  </si>
  <si>
    <t>766911D02</t>
  </si>
  <si>
    <t>Dodávka a montáž vstupních posuvných dveří včetně bočních dílů a nadsvětlíku, celkový rozměr 3330x2623mm - ozn. 02 (kompletní provedení dle PD)</t>
  </si>
  <si>
    <t>858720249</t>
  </si>
  <si>
    <t>95</t>
  </si>
  <si>
    <t>998766102</t>
  </si>
  <si>
    <t>Přesun hmot tonážní pro kce truhlářské v objektech v přes 6 do 12 m</t>
  </si>
  <si>
    <t>548920345</t>
  </si>
  <si>
    <t>767</t>
  </si>
  <si>
    <t>Konstrukce zámečnické</t>
  </si>
  <si>
    <t>96</t>
  </si>
  <si>
    <t>767995113</t>
  </si>
  <si>
    <t>Montáž ostatních atypických zámečnických konstrukcí</t>
  </si>
  <si>
    <t>kg</t>
  </si>
  <si>
    <t>-239032796</t>
  </si>
  <si>
    <t>Výpis oceli - statická část</t>
  </si>
  <si>
    <t>2109,43</t>
  </si>
  <si>
    <t>97</t>
  </si>
  <si>
    <t>145503OK</t>
  </si>
  <si>
    <t>mateiál pro ocelovou konstrukci šachty dle tabulky "Výkaz materiálu - ocel S 235"</t>
  </si>
  <si>
    <t>-1199424485</t>
  </si>
  <si>
    <t>2109,43*0,001</t>
  </si>
  <si>
    <t>2,109*1,08 'Přepočtené koeficientem množství</t>
  </si>
  <si>
    <t>98</t>
  </si>
  <si>
    <t>767999000</t>
  </si>
  <si>
    <t xml:space="preserve">Nátěr prvků OK </t>
  </si>
  <si>
    <t>-552010002</t>
  </si>
  <si>
    <t>99</t>
  </si>
  <si>
    <t>767999001</t>
  </si>
  <si>
    <t>Kotevní a spojovací materiál pro OK</t>
  </si>
  <si>
    <t>1408797787</t>
  </si>
  <si>
    <t>100</t>
  </si>
  <si>
    <t>998767102</t>
  </si>
  <si>
    <t>Přesun hmot tonážní pro zámečnické konstrukce v objektech v přes 6 do 12 m</t>
  </si>
  <si>
    <t>196181021</t>
  </si>
  <si>
    <t>771</t>
  </si>
  <si>
    <t>Podlahy z dlaždic</t>
  </si>
  <si>
    <t>101</t>
  </si>
  <si>
    <t>771111011</t>
  </si>
  <si>
    <t>Vysátí podkladu před pokládkou dlažby</t>
  </si>
  <si>
    <t>-1424342536</t>
  </si>
  <si>
    <t>102</t>
  </si>
  <si>
    <t>771121011</t>
  </si>
  <si>
    <t>Nátěr penetrační na podlahu</t>
  </si>
  <si>
    <t>1932503539</t>
  </si>
  <si>
    <t>103</t>
  </si>
  <si>
    <t>771151022</t>
  </si>
  <si>
    <t>Samonivelační stěrka podlah pevnosti 30 MPa tl přes 3 do 5 mm</t>
  </si>
  <si>
    <t>-1322015274</t>
  </si>
  <si>
    <t>104</t>
  </si>
  <si>
    <t>771573810</t>
  </si>
  <si>
    <t>Demontáž podlah z dlaždic keramických lepených</t>
  </si>
  <si>
    <t>598867705</t>
  </si>
  <si>
    <t>prostory zádveří a turniketů</t>
  </si>
  <si>
    <t>43,8</t>
  </si>
  <si>
    <t>105</t>
  </si>
  <si>
    <t>771574413</t>
  </si>
  <si>
    <t>Montáž podlah keramických hladkých lepených cementovým flexibilním lepidlem přes 2 do 4 ks/m2</t>
  </si>
  <si>
    <t>-1370635948</t>
  </si>
  <si>
    <t>106</t>
  </si>
  <si>
    <t>59761136</t>
  </si>
  <si>
    <t>dlažba keramická slinutá mrazuvzdorná povrch hladký/lesklý tl do 10mm přes 2 do 4ks/m2</t>
  </si>
  <si>
    <t>200574681</t>
  </si>
  <si>
    <t>43,8*1,15 'Přepočtené koeficientem množství</t>
  </si>
  <si>
    <t>107</t>
  </si>
  <si>
    <t>771592011</t>
  </si>
  <si>
    <t>Čištění vnitřních ploch podlah nebo schodišť po položení dlažby chemickými prostředky</t>
  </si>
  <si>
    <t>-798067539</t>
  </si>
  <si>
    <t>108</t>
  </si>
  <si>
    <t>998771102</t>
  </si>
  <si>
    <t>Přesun hmot tonážní pro podlahy z dlaždic v objektech v přes 6 do 12 m</t>
  </si>
  <si>
    <t>-739479596</t>
  </si>
  <si>
    <t>784</t>
  </si>
  <si>
    <t>Dokončovací práce - malby a tapety</t>
  </si>
  <si>
    <t>109</t>
  </si>
  <si>
    <t>784171121</t>
  </si>
  <si>
    <t>Zakrytí vnitřních ploch konstrukcí nebo prvků v místnostech v do 3,80 m</t>
  </si>
  <si>
    <t>-1182118311</t>
  </si>
  <si>
    <t>odhad množství</t>
  </si>
  <si>
    <t>100,0</t>
  </si>
  <si>
    <t>110</t>
  </si>
  <si>
    <t>28323156</t>
  </si>
  <si>
    <t>fólie pro malířské potřeby zakrývací tl 41µ 4x5m</t>
  </si>
  <si>
    <t>-1539810648</t>
  </si>
  <si>
    <t>100*1,05 'Přepočtené koeficientem množství</t>
  </si>
  <si>
    <t>111</t>
  </si>
  <si>
    <t>784181101</t>
  </si>
  <si>
    <t>Základní akrylátová jednonásobná bezbarvá penetrace podkladu v místnostech v do 3,80 m</t>
  </si>
  <si>
    <t>1752164132</t>
  </si>
  <si>
    <t>prostor stavebních úprav - výtahová šachta (dozdívky, zazdívky atd)</t>
  </si>
  <si>
    <t>250,0</t>
  </si>
  <si>
    <t>112</t>
  </si>
  <si>
    <t>784211101</t>
  </si>
  <si>
    <t>Dvojnásobné bílé malby ze směsí za mokra výborně oděruvzdorných v místnostech v do 3,80 m</t>
  </si>
  <si>
    <t>252944256</t>
  </si>
  <si>
    <t>787</t>
  </si>
  <si>
    <t>Dokončovací práce - zasklívání</t>
  </si>
  <si>
    <t>113</t>
  </si>
  <si>
    <t>787113517</t>
  </si>
  <si>
    <t>Zasklívání výtahových šachet do profilového těsnění sklem válcovaným s drátěnou vložkou tl přes 6 do 8 mm</t>
  </si>
  <si>
    <t>1697189741</t>
  </si>
  <si>
    <t>114</t>
  </si>
  <si>
    <t>787911111</t>
  </si>
  <si>
    <t>Montáž bezpečnostní fólie na sklo</t>
  </si>
  <si>
    <t>476890172</t>
  </si>
  <si>
    <t>60,8</t>
  </si>
  <si>
    <t>115</t>
  </si>
  <si>
    <t>63479019</t>
  </si>
  <si>
    <t>fólie na sklo ochranné a bezpečnostní čirá 82%</t>
  </si>
  <si>
    <t>812149468</t>
  </si>
  <si>
    <t>60,8*1,03 'Přepočtené koeficientem množství</t>
  </si>
  <si>
    <t>116</t>
  </si>
  <si>
    <t>998787102</t>
  </si>
  <si>
    <t>Přesun hmot tonážní pro zasklívání v objektech v přes 6 do 12 m</t>
  </si>
  <si>
    <t>-1822126764</t>
  </si>
  <si>
    <t>OST</t>
  </si>
  <si>
    <t>117</t>
  </si>
  <si>
    <t>OST11901</t>
  </si>
  <si>
    <t>Dodávka a montáž nového výtahu včetně technologie</t>
  </si>
  <si>
    <t>512</t>
  </si>
  <si>
    <t>-1313199657</t>
  </si>
  <si>
    <t>118</t>
  </si>
  <si>
    <t>OST11902</t>
  </si>
  <si>
    <t>Výtah příplatky - Nouzový dojezd (v případě výpadku el. energie kabina přijede do nejbližší stanice a otevřou se dveře)</t>
  </si>
  <si>
    <t>404970334</t>
  </si>
  <si>
    <t>119</t>
  </si>
  <si>
    <t>OST11903</t>
  </si>
  <si>
    <t>Výtah příplatky - Sklopná nerezová sedačka</t>
  </si>
  <si>
    <t>123438024</t>
  </si>
  <si>
    <t>120</t>
  </si>
  <si>
    <t>OST12901</t>
  </si>
  <si>
    <t>Dodávka a montáž vstupní turniket 2-dílný - ozn. 07 (kompletní provedení dle PD - Tabulka prvků)</t>
  </si>
  <si>
    <t>-1211535390</t>
  </si>
  <si>
    <t>121</t>
  </si>
  <si>
    <t>OST12903</t>
  </si>
  <si>
    <t>Dodávka a montáž bezpečnostní zábrana z ocelových trubek - ozn. 06 (kompletní provedení dle PD - Tabulka prvků)</t>
  </si>
  <si>
    <t>-819196633</t>
  </si>
  <si>
    <t>02 - Budova II</t>
  </si>
  <si>
    <t xml:space="preserve">    783 - Dokončovací práce - nátěry</t>
  </si>
  <si>
    <t>132212131</t>
  </si>
  <si>
    <t>Hloubení nezapažených rýh šířky do 800 mm v soudržných horninách třídy těžitelnosti I skupiny 3 ručně</t>
  </si>
  <si>
    <t>141171162</t>
  </si>
  <si>
    <t>základové pásy pro rampu</t>
  </si>
  <si>
    <t>3,7*0,3*0,5*2</t>
  </si>
  <si>
    <t>1,1*0,3*0,5*2</t>
  </si>
  <si>
    <t>1,25*0,3*0,5*2</t>
  </si>
  <si>
    <t>1,7*0,3*0,5</t>
  </si>
  <si>
    <t>1891721677</t>
  </si>
  <si>
    <t>(4,0*3,7*4,40)*0,1</t>
  </si>
  <si>
    <t>601479935</t>
  </si>
  <si>
    <t>(4,0*3,7*4,40)*0,9</t>
  </si>
  <si>
    <t>-866000774</t>
  </si>
  <si>
    <t>(4,0+3,7*2)*4,40</t>
  </si>
  <si>
    <t>440579424</t>
  </si>
  <si>
    <t>-444052328</t>
  </si>
  <si>
    <t>4,0*3,7*4,40</t>
  </si>
  <si>
    <t>-1170713882</t>
  </si>
  <si>
    <t>32,57*2</t>
  </si>
  <si>
    <t>1065060072</t>
  </si>
  <si>
    <t>36,07+2,07</t>
  </si>
  <si>
    <t>1373128286</t>
  </si>
  <si>
    <t>38,14*10 'Přepočtené koeficientem množství</t>
  </si>
  <si>
    <t>-1675296081</t>
  </si>
  <si>
    <t>-1441040368</t>
  </si>
  <si>
    <t>38,14*1,75 'Přepočtené koeficientem množství</t>
  </si>
  <si>
    <t>-2029926141</t>
  </si>
  <si>
    <t>-848880376</t>
  </si>
  <si>
    <t>"výkop" 65,12</t>
  </si>
  <si>
    <t>"OP šachty" -36,07</t>
  </si>
  <si>
    <t>-95676560</t>
  </si>
  <si>
    <t>4,0*3,7*0,25</t>
  </si>
  <si>
    <t>-541134886</t>
  </si>
  <si>
    <t>2,95*3,15*0,1</t>
  </si>
  <si>
    <t>1858961297</t>
  </si>
  <si>
    <t>2,75*3,1*0,3</t>
  </si>
  <si>
    <t>273322611</t>
  </si>
  <si>
    <t>Základové desky ze ŽB se zvýšenými nároky na prostředí tř. C 30/37</t>
  </si>
  <si>
    <t>-1102180430</t>
  </si>
  <si>
    <t>rampa</t>
  </si>
  <si>
    <t>1,6*1,6*0,2</t>
  </si>
  <si>
    <t>1,6*1,562*0,2</t>
  </si>
  <si>
    <t>1,6*2,066*0,2</t>
  </si>
  <si>
    <t>-1464985613</t>
  </si>
  <si>
    <t>(2,75+3,1)*2*0,3</t>
  </si>
  <si>
    <t>(2,95+3,15)*2*0,1</t>
  </si>
  <si>
    <t>(1,6*4+2,066*2+1,562*2)*0,25</t>
  </si>
  <si>
    <t>1709951645</t>
  </si>
  <si>
    <t>273362021</t>
  </si>
  <si>
    <t>Výztuž základových desek svařovanými sítěmi Kari</t>
  </si>
  <si>
    <t>653104259</t>
  </si>
  <si>
    <t>rampa - 100/100/8</t>
  </si>
  <si>
    <t>142,2*0,001</t>
  </si>
  <si>
    <t>274313711</t>
  </si>
  <si>
    <t>Základové pásy z betonu tř. C 20/25</t>
  </si>
  <si>
    <t>1588745760</t>
  </si>
  <si>
    <t>762836218</t>
  </si>
  <si>
    <t>"ST2.3" 2,15*3,5</t>
  </si>
  <si>
    <t>1,6*0,344*2</t>
  </si>
  <si>
    <t>1,2*0,344</t>
  </si>
  <si>
    <t>1,6*0,15</t>
  </si>
  <si>
    <t>0,348*2</t>
  </si>
  <si>
    <t>1,6*0,5</t>
  </si>
  <si>
    <t>0,845*2</t>
  </si>
  <si>
    <t>-809725105</t>
  </si>
  <si>
    <t>"ST2.1" 2,75*3,5</t>
  </si>
  <si>
    <t>"ST2.2" 2,8*3,5</t>
  </si>
  <si>
    <t>"ST2.4" 2,8*3,5</t>
  </si>
  <si>
    <t>1222017027</t>
  </si>
  <si>
    <t>-1896422054</t>
  </si>
  <si>
    <t>1576,2*0,001</t>
  </si>
  <si>
    <t>-710298681</t>
  </si>
  <si>
    <t>2,23*(2,1+0,25+0,5)</t>
  </si>
  <si>
    <t>2,22*2,85</t>
  </si>
  <si>
    <t>-1498464370</t>
  </si>
  <si>
    <t>-539370970</t>
  </si>
  <si>
    <t>-1502828805</t>
  </si>
  <si>
    <t>-1400980190</t>
  </si>
  <si>
    <t>70775286</t>
  </si>
  <si>
    <t>1,9*0,08</t>
  </si>
  <si>
    <t>-861069293</t>
  </si>
  <si>
    <t>(0,94+1,79)*2*0,1</t>
  </si>
  <si>
    <t>-2080116248</t>
  </si>
  <si>
    <t>1975868769</t>
  </si>
  <si>
    <t>"TR" 1,9</t>
  </si>
  <si>
    <t>978402885</t>
  </si>
  <si>
    <t>-1846987497</t>
  </si>
  <si>
    <t>"V2.1" 2,75*0,3*0,23</t>
  </si>
  <si>
    <t>"V2.2" 2,8*0,3*0,23</t>
  </si>
  <si>
    <t>"V2.3" 2,15*0,2*0,23</t>
  </si>
  <si>
    <t>"V2.4" 2,8*0,3*0,23</t>
  </si>
  <si>
    <t>-397684407</t>
  </si>
  <si>
    <t>"V2.1" 2,75*(0,3+0,23*2)</t>
  </si>
  <si>
    <t>"V2.2" 2,8*(0,3+0,23*2)</t>
  </si>
  <si>
    <t>"V2.3" 2,15*(0,2+0,23*2)</t>
  </si>
  <si>
    <t>"V2.4" 2,8*(0,3+0,23*2)</t>
  </si>
  <si>
    <t>-938490818</t>
  </si>
  <si>
    <t>1904614459</t>
  </si>
  <si>
    <t>1481204433</t>
  </si>
  <si>
    <t>zazdívky mimo výtahovou šachtu</t>
  </si>
  <si>
    <t>0,5*2,83</t>
  </si>
  <si>
    <t>0,5*2,87</t>
  </si>
  <si>
    <t>873709390</t>
  </si>
  <si>
    <t>763429387</t>
  </si>
  <si>
    <t>1753020726</t>
  </si>
  <si>
    <t>9,5*12,5</t>
  </si>
  <si>
    <t>-1451463244</t>
  </si>
  <si>
    <t>118,75*30 'Přepočtené koeficientem množství</t>
  </si>
  <si>
    <t>1683723433</t>
  </si>
  <si>
    <t>1804393718</t>
  </si>
  <si>
    <t>-1941264587</t>
  </si>
  <si>
    <t>1503317629</t>
  </si>
  <si>
    <t>1373926246</t>
  </si>
  <si>
    <t>"1.PP" 1,3*1,5</t>
  </si>
  <si>
    <t>-1790127093</t>
  </si>
  <si>
    <t>"1.NP" 0,9*0,4*2,25*2</t>
  </si>
  <si>
    <t>"2.NP" 2,22*0,34*0,32</t>
  </si>
  <si>
    <t>698473045</t>
  </si>
  <si>
    <t>"1.PP" 2,23*1,97*0,32+1,3*1,5*0,32+2,23*1,5*0,18</t>
  </si>
  <si>
    <t>-1547530443</t>
  </si>
  <si>
    <t>"1.PP" 2,23*0,85</t>
  </si>
  <si>
    <t>-463438334</t>
  </si>
  <si>
    <t>5,07*2,623*2</t>
  </si>
  <si>
    <t>-1543303669</t>
  </si>
  <si>
    <t>-1231926675</t>
  </si>
  <si>
    <t>-311331645</t>
  </si>
  <si>
    <t>2029402217</t>
  </si>
  <si>
    <t>-564767561</t>
  </si>
  <si>
    <t>-327666686</t>
  </si>
  <si>
    <t>1273824878</t>
  </si>
  <si>
    <t>13,136*19 'Přepočtené koeficientem množství</t>
  </si>
  <si>
    <t>-1663512788</t>
  </si>
  <si>
    <t>1129835650</t>
  </si>
  <si>
    <t>-502178799</t>
  </si>
  <si>
    <t>2,75*3,1</t>
  </si>
  <si>
    <t>-829381053</t>
  </si>
  <si>
    <t>8,525*0,4 'Přepočtené koeficientem množství</t>
  </si>
  <si>
    <t>291924421</t>
  </si>
  <si>
    <t>11,9*4,03</t>
  </si>
  <si>
    <t>925967285</t>
  </si>
  <si>
    <t>46,067*0,4 'Přepočtené koeficientem množství</t>
  </si>
  <si>
    <t>-336572847</t>
  </si>
  <si>
    <t>8,525*2</t>
  </si>
  <si>
    <t>-2144374554</t>
  </si>
  <si>
    <t>8,525*1,1655 'Přepočtené koeficientem množství</t>
  </si>
  <si>
    <t>-720173312</t>
  </si>
  <si>
    <t>-1626019065</t>
  </si>
  <si>
    <t>46,067*2</t>
  </si>
  <si>
    <t>1682257228</t>
  </si>
  <si>
    <t>46,067*1,221 'Přepočtené koeficientem množství</t>
  </si>
  <si>
    <t>1708281565</t>
  </si>
  <si>
    <t>293291404</t>
  </si>
  <si>
    <t>-1530824501</t>
  </si>
  <si>
    <t>971501364</t>
  </si>
  <si>
    <t>737315629</t>
  </si>
  <si>
    <t>-1296419827</t>
  </si>
  <si>
    <t>-668226307</t>
  </si>
  <si>
    <t>741990102</t>
  </si>
  <si>
    <t>Revize a kontrola osvětlovacích těles a doplnění nového spínače ke dveřím výtahu + dvou svítidel do chodby, napojení na stávající rozvody (1.PP)</t>
  </si>
  <si>
    <t>-2073782465</t>
  </si>
  <si>
    <t>-541573106</t>
  </si>
  <si>
    <t>-353933108</t>
  </si>
  <si>
    <t>2,56*2,955</t>
  </si>
  <si>
    <t>-2042470345</t>
  </si>
  <si>
    <t>7,565*0,03</t>
  </si>
  <si>
    <t>107020956</t>
  </si>
  <si>
    <t>(0,91*2+0,58+0,5)*2,5</t>
  </si>
  <si>
    <t>1,99*0,88</t>
  </si>
  <si>
    <t>-856888958</t>
  </si>
  <si>
    <t>-1380528655</t>
  </si>
  <si>
    <t>"K2" 3,0*4</t>
  </si>
  <si>
    <t>273661051</t>
  </si>
  <si>
    <t>3,0*4*(0,08*0,12)</t>
  </si>
  <si>
    <t>0,115*1,05 'Přepočtené koeficientem množství</t>
  </si>
  <si>
    <t>-662221805</t>
  </si>
  <si>
    <t>-1844351161</t>
  </si>
  <si>
    <t>-818529816</t>
  </si>
  <si>
    <t>1583292609</t>
  </si>
  <si>
    <t>766660411</t>
  </si>
  <si>
    <t>Montáž vchodových dveří včetně rámu jednokřídlových bez nadsvětlíku do zdiva</t>
  </si>
  <si>
    <t>-288737466</t>
  </si>
  <si>
    <t>dveře 03</t>
  </si>
  <si>
    <t>61140D03</t>
  </si>
  <si>
    <t>dveře jednokřídlé plastové bílé prosklené bezbariérové, 1000x2100mm - ozn. 03 (kompletní provedení dle PD)</t>
  </si>
  <si>
    <t>-1633943497</t>
  </si>
  <si>
    <t>1704800164</t>
  </si>
  <si>
    <t>14571252</t>
  </si>
  <si>
    <t>49051740</t>
  </si>
  <si>
    <t>1103253117</t>
  </si>
  <si>
    <t>-1407272599</t>
  </si>
  <si>
    <t>3190,63</t>
  </si>
  <si>
    <t>2028661691</t>
  </si>
  <si>
    <t>3190,63*0,001</t>
  </si>
  <si>
    <t>3,191*1,08 'Přepočtené koeficientem množství</t>
  </si>
  <si>
    <t>-462677659</t>
  </si>
  <si>
    <t>723508977</t>
  </si>
  <si>
    <t>767999002</t>
  </si>
  <si>
    <t>Dodávka a montáž zábradlí venkovní bazbariérové rampy, povrchová úprava broušený nerez včetně kotvení (kompletní provedení dle PD)</t>
  </si>
  <si>
    <t>1850058008</t>
  </si>
  <si>
    <t>214246085</t>
  </si>
  <si>
    <t>564874380</t>
  </si>
  <si>
    <t>372723663</t>
  </si>
  <si>
    <t>22759155</t>
  </si>
  <si>
    <t>1645327096</t>
  </si>
  <si>
    <t>44,3</t>
  </si>
  <si>
    <t>1402948438</t>
  </si>
  <si>
    <t>1810029979</t>
  </si>
  <si>
    <t>44,3*1,15 'Přepočtené koeficientem množství</t>
  </si>
  <si>
    <t>1487265670</t>
  </si>
  <si>
    <t>-142626608</t>
  </si>
  <si>
    <t>783</t>
  </si>
  <si>
    <t>Dokončovací práce - nátěry</t>
  </si>
  <si>
    <t>783901453</t>
  </si>
  <si>
    <t>Vysátí betonových podlah před provedením nátěru</t>
  </si>
  <si>
    <t>-407891722</t>
  </si>
  <si>
    <t>1,6*1,6</t>
  </si>
  <si>
    <t>1,6*1,562</t>
  </si>
  <si>
    <t>1,6*2,066</t>
  </si>
  <si>
    <t>783933151</t>
  </si>
  <si>
    <t>Penetrační epoxidový nátěr hladkých betonových podlah</t>
  </si>
  <si>
    <t>1257755842</t>
  </si>
  <si>
    <t>783937163</t>
  </si>
  <si>
    <t>Krycí dvojnásobný epoxidový rozpouštědlový nátěr betonové podlahy</t>
  </si>
  <si>
    <t>1362149760</t>
  </si>
  <si>
    <t>783997151</t>
  </si>
  <si>
    <t>Příplatek k cenám krycího nátěru betonové podlahy za protiskluznou úpravu</t>
  </si>
  <si>
    <t>-570392471</t>
  </si>
  <si>
    <t>1344024242</t>
  </si>
  <si>
    <t>-1402906977</t>
  </si>
  <si>
    <t>-1774751724</t>
  </si>
  <si>
    <t>1053676138</t>
  </si>
  <si>
    <t>1021613524</t>
  </si>
  <si>
    <t>1685401003</t>
  </si>
  <si>
    <t>-1486839766</t>
  </si>
  <si>
    <t>78,93*1,03 'Přepočtené koeficientem množství</t>
  </si>
  <si>
    <t>122</t>
  </si>
  <si>
    <t>-1195449719</t>
  </si>
  <si>
    <t>123</t>
  </si>
  <si>
    <t>1425699704</t>
  </si>
  <si>
    <t>124</t>
  </si>
  <si>
    <t>1933495725</t>
  </si>
  <si>
    <t>125</t>
  </si>
  <si>
    <t>-1892013450</t>
  </si>
  <si>
    <t>126</t>
  </si>
  <si>
    <t>-989471338</t>
  </si>
  <si>
    <t>127</t>
  </si>
  <si>
    <t>675498235</t>
  </si>
  <si>
    <t>03 - Budova III</t>
  </si>
  <si>
    <t>-310782793</t>
  </si>
  <si>
    <t>(4,4*3,1*4,40)*0,1</t>
  </si>
  <si>
    <t>-1290784674</t>
  </si>
  <si>
    <t>(4,4*3,1*4,40)*0,9</t>
  </si>
  <si>
    <t>-2097315404</t>
  </si>
  <si>
    <t>(4,4+3,1*2)*4,40</t>
  </si>
  <si>
    <t>-849870944</t>
  </si>
  <si>
    <t>1222719900</t>
  </si>
  <si>
    <t>4,4*3,1*4,40</t>
  </si>
  <si>
    <t>-1985021192</t>
  </si>
  <si>
    <t>24,236*2</t>
  </si>
  <si>
    <t>-1951988285</t>
  </si>
  <si>
    <t>35,78</t>
  </si>
  <si>
    <t>-1360248465</t>
  </si>
  <si>
    <t>35,78*10 'Přepočtené koeficientem množství</t>
  </si>
  <si>
    <t>-344410092</t>
  </si>
  <si>
    <t>1844914949</t>
  </si>
  <si>
    <t>35,78*1,75 'Přepočtené koeficientem množství</t>
  </si>
  <si>
    <t>565212389</t>
  </si>
  <si>
    <t>-1070950535</t>
  </si>
  <si>
    <t>"výkop" 60,016</t>
  </si>
  <si>
    <t>"OP šachty" -35,78</t>
  </si>
  <si>
    <t>-1847182100</t>
  </si>
  <si>
    <t>4,4*3,1*0,25</t>
  </si>
  <si>
    <t>2085698963</t>
  </si>
  <si>
    <t>3,32*2,6*0,1</t>
  </si>
  <si>
    <t>169651084</t>
  </si>
  <si>
    <t>3,12*2,5*0,3</t>
  </si>
  <si>
    <t>675066877</t>
  </si>
  <si>
    <t>(3,12+2,5)*2*0,3</t>
  </si>
  <si>
    <t>(3,32+2,6)*2*0,1</t>
  </si>
  <si>
    <t>1434543076</t>
  </si>
  <si>
    <t>-1297627565</t>
  </si>
  <si>
    <t>"ST3.3" 2,52*3,5</t>
  </si>
  <si>
    <t>-1150857103</t>
  </si>
  <si>
    <t>"ST3.1" 3,12*3,5</t>
  </si>
  <si>
    <t>"ST3.2" 2,2*3,5</t>
  </si>
  <si>
    <t>"ST3.4" 2,2*3,5</t>
  </si>
  <si>
    <t>2022715137</t>
  </si>
  <si>
    <t>3,3*0,6*0,3</t>
  </si>
  <si>
    <t>-428159093</t>
  </si>
  <si>
    <t>1387,7*0,001</t>
  </si>
  <si>
    <t>2111055094</t>
  </si>
  <si>
    <t>1525206807</t>
  </si>
  <si>
    <t>1323272593</t>
  </si>
  <si>
    <t>1591143430</t>
  </si>
  <si>
    <t>-1639924940</t>
  </si>
  <si>
    <t>-142663377</t>
  </si>
  <si>
    <t>-1502495599</t>
  </si>
  <si>
    <t>(0,94+1,712)*2*0,1</t>
  </si>
  <si>
    <t>698717948</t>
  </si>
  <si>
    <t>-1659824536</t>
  </si>
  <si>
    <t>460402509</t>
  </si>
  <si>
    <t>-1210390570</t>
  </si>
  <si>
    <t>"V3.1" 3,12*0,3*0,23</t>
  </si>
  <si>
    <t>"V3.2" 2,2*0,3*0,23</t>
  </si>
  <si>
    <t>"V3.3" 2,52*0,2*0,23</t>
  </si>
  <si>
    <t>"V3.4" 2,2*0,3*0,23</t>
  </si>
  <si>
    <t>1756697535</t>
  </si>
  <si>
    <t>"V3.1" 3,12*(0,3+0,23*2)</t>
  </si>
  <si>
    <t>"V3.2" 2,2*(0,3+0,23*2)</t>
  </si>
  <si>
    <t>"V3.3" 2,52*(0,2+0,23*2)</t>
  </si>
  <si>
    <t>"V3.4" 2,2*(0,3+0,23*2)</t>
  </si>
  <si>
    <t>-644769054</t>
  </si>
  <si>
    <t>-1829970219</t>
  </si>
  <si>
    <t>199566564</t>
  </si>
  <si>
    <t>-412432718</t>
  </si>
  <si>
    <t>-1769934402</t>
  </si>
  <si>
    <t>1716163565</t>
  </si>
  <si>
    <t>-369846302</t>
  </si>
  <si>
    <t>-142869587</t>
  </si>
  <si>
    <t>-1586887282</t>
  </si>
  <si>
    <t>"1.NP" 0,9*2,5*0,365</t>
  </si>
  <si>
    <t>"2.NP" 2,22*0,37*0,32</t>
  </si>
  <si>
    <t>-1150526689</t>
  </si>
  <si>
    <t>"1.PP" 2,23*1,97*0,32</t>
  </si>
  <si>
    <t>361780372</t>
  </si>
  <si>
    <t>449242398</t>
  </si>
  <si>
    <t>5,03*2,623*2</t>
  </si>
  <si>
    <t>-554405085</t>
  </si>
  <si>
    <t>1146097004</t>
  </si>
  <si>
    <t>591728764</t>
  </si>
  <si>
    <t>1665226527</t>
  </si>
  <si>
    <t>160062194</t>
  </si>
  <si>
    <t>498942126</t>
  </si>
  <si>
    <t>114247115</t>
  </si>
  <si>
    <t>8,647*19 'Přepočtené koeficientem množství</t>
  </si>
  <si>
    <t>-1723003093</t>
  </si>
  <si>
    <t>-1770059302</t>
  </si>
  <si>
    <t>117733090</t>
  </si>
  <si>
    <t>3,12*2,5</t>
  </si>
  <si>
    <t>-870206211</t>
  </si>
  <si>
    <t>7,8*0,4 'Přepočtené koeficientem množství</t>
  </si>
  <si>
    <t>2127259880</t>
  </si>
  <si>
    <t>11,24*4,03</t>
  </si>
  <si>
    <t>1819630633</t>
  </si>
  <si>
    <t>43,407*0,4 'Přepočtené koeficientem množství</t>
  </si>
  <si>
    <t>509315709</t>
  </si>
  <si>
    <t>7,8*2</t>
  </si>
  <si>
    <t>-2096598169</t>
  </si>
  <si>
    <t>7,8*1,1655 'Přepočtené koeficientem množství</t>
  </si>
  <si>
    <t>1159397780</t>
  </si>
  <si>
    <t>-796826044</t>
  </si>
  <si>
    <t>43,407*2</t>
  </si>
  <si>
    <t>-1603597728</t>
  </si>
  <si>
    <t>43,407*1,221 'Přepočtené koeficientem množství</t>
  </si>
  <si>
    <t>-1837875945</t>
  </si>
  <si>
    <t>-1559078943</t>
  </si>
  <si>
    <t>1607832468</t>
  </si>
  <si>
    <t>-1062462931</t>
  </si>
  <si>
    <t>-1993360400</t>
  </si>
  <si>
    <t>-213312461</t>
  </si>
  <si>
    <t>1279409326</t>
  </si>
  <si>
    <t>-2135822175</t>
  </si>
  <si>
    <t>-1465316801</t>
  </si>
  <si>
    <t>-863656753</t>
  </si>
  <si>
    <t>2,93*2,313</t>
  </si>
  <si>
    <t>-1741153330</t>
  </si>
  <si>
    <t>6,777*0,03</t>
  </si>
  <si>
    <t>1863812448</t>
  </si>
  <si>
    <t>(0,3*2+0,58+0,46)*2,5</t>
  </si>
  <si>
    <t>2,0*0,265</t>
  </si>
  <si>
    <t>-1936842379</t>
  </si>
  <si>
    <t>290035782</t>
  </si>
  <si>
    <t>"K3" 2,4*4</t>
  </si>
  <si>
    <t>353744604</t>
  </si>
  <si>
    <t>2,4*4*(0,08*0,12)</t>
  </si>
  <si>
    <t>0,092*1,05 'Přepočtené koeficientem množství</t>
  </si>
  <si>
    <t>-1070204936</t>
  </si>
  <si>
    <t>730599282</t>
  </si>
  <si>
    <t>-1876416493</t>
  </si>
  <si>
    <t>-2100283244</t>
  </si>
  <si>
    <t>1354811948</t>
  </si>
  <si>
    <t>-1879910069</t>
  </si>
  <si>
    <t>697520735</t>
  </si>
  <si>
    <t>-372205099</t>
  </si>
  <si>
    <t>1145906795</t>
  </si>
  <si>
    <t>2553,49</t>
  </si>
  <si>
    <t>1839492600</t>
  </si>
  <si>
    <t>2553,49*0,001</t>
  </si>
  <si>
    <t>2,553*1,08 'Přepočtené koeficientem množství</t>
  </si>
  <si>
    <t>98322688</t>
  </si>
  <si>
    <t>1076994701</t>
  </si>
  <si>
    <t>2056930611</t>
  </si>
  <si>
    <t>-1464496773</t>
  </si>
  <si>
    <t>853856087</t>
  </si>
  <si>
    <t>1831481772</t>
  </si>
  <si>
    <t>-1395075480</t>
  </si>
  <si>
    <t>42,6</t>
  </si>
  <si>
    <t>-605499295</t>
  </si>
  <si>
    <t>1061794116</t>
  </si>
  <si>
    <t>42,6*1,15 'Přepočtené koeficientem množství</t>
  </si>
  <si>
    <t>-242150501</t>
  </si>
  <si>
    <t>845507796</t>
  </si>
  <si>
    <t>-1955546200</t>
  </si>
  <si>
    <t>-1158323941</t>
  </si>
  <si>
    <t>-23626936</t>
  </si>
  <si>
    <t>-1528533090</t>
  </si>
  <si>
    <t>-1691988524</t>
  </si>
  <si>
    <t>-1751456567</t>
  </si>
  <si>
    <t>-1916377396</t>
  </si>
  <si>
    <t>70,38*1,03 'Přepočtené koeficientem množství</t>
  </si>
  <si>
    <t>611712727</t>
  </si>
  <si>
    <t>-1880301265</t>
  </si>
  <si>
    <t>-1066252142</t>
  </si>
  <si>
    <t>315352563</t>
  </si>
  <si>
    <t>-2048825568</t>
  </si>
  <si>
    <t>OST12902</t>
  </si>
  <si>
    <t>Dodávka a montáž bezpečnostní branka 2-dílná - ozn. 08 (kompletní provedení dle PD - Tabulka prvků)</t>
  </si>
  <si>
    <t>-223217532</t>
  </si>
  <si>
    <t>2021595144</t>
  </si>
  <si>
    <t>04 - Ostatní</t>
  </si>
  <si>
    <t xml:space="preserve">    763 - Konstrukce suché výstavby</t>
  </si>
  <si>
    <t xml:space="preserve">    764 - Konstrukce klempířské</t>
  </si>
  <si>
    <t>317941123</t>
  </si>
  <si>
    <t>Osazování ocelových válcovaných nosníků na zdivu I, IE, U, UE nebo L přes č. 14 do č. 22 nebo výšky do 220 mm</t>
  </si>
  <si>
    <t>-1277828717</t>
  </si>
  <si>
    <t>překlady</t>
  </si>
  <si>
    <t>I140 - 14,4kg/m</t>
  </si>
  <si>
    <t>1,5*2*2*14,4*0,001</t>
  </si>
  <si>
    <t>I220 - 31,1kg/m</t>
  </si>
  <si>
    <t>3,5*2*31,1*0,001</t>
  </si>
  <si>
    <t>13010716</t>
  </si>
  <si>
    <t>ocel profilová jakost S235JR (11 375) průřez I (IPN) 140</t>
  </si>
  <si>
    <t>1288600039</t>
  </si>
  <si>
    <t>0,086*1,08 'Přepočtené koeficientem množství</t>
  </si>
  <si>
    <t>13010724</t>
  </si>
  <si>
    <t>ocel profilová jakost S235JR (11 375) průřez I (IPN) 220</t>
  </si>
  <si>
    <t>1785217812</t>
  </si>
  <si>
    <t>0,218*1,08 'Přepočtené koeficientem množství</t>
  </si>
  <si>
    <t>346244381</t>
  </si>
  <si>
    <t>Plentování jednostranné v do 200 mm válcovaných nosníků cihlami</t>
  </si>
  <si>
    <t>1020126094</t>
  </si>
  <si>
    <t>1,5*0,15*2*2</t>
  </si>
  <si>
    <t>346244382</t>
  </si>
  <si>
    <t>Plentování jednostranné v přes 200 do 300 mm válcovaných nosníků cihlami</t>
  </si>
  <si>
    <t>-335132094</t>
  </si>
  <si>
    <t>3,5*0,25*2</t>
  </si>
  <si>
    <t>413232211</t>
  </si>
  <si>
    <t>Zazdívka zhlaví válcovaných nosníků v do 150 mm</t>
  </si>
  <si>
    <t>495504346</t>
  </si>
  <si>
    <t>pro I 140</t>
  </si>
  <si>
    <t>413232221</t>
  </si>
  <si>
    <t>Zazdívka zhlaví válcovaných nosníků v přes 150 do 300 mm</t>
  </si>
  <si>
    <t>1123583452</t>
  </si>
  <si>
    <t>pro I 220</t>
  </si>
  <si>
    <t>611131121</t>
  </si>
  <si>
    <t>Penetrační disperzní nátěr vnitřních stropů nanášený ručně</t>
  </si>
  <si>
    <t>292551039</t>
  </si>
  <si>
    <t>(0,49*2+0,5)*4,815</t>
  </si>
  <si>
    <t>(0,49*2+0,275)*4,815</t>
  </si>
  <si>
    <t>611142001</t>
  </si>
  <si>
    <t>Pletivo sklovláknité vnitřních stropů vtlačené do tmelu</t>
  </si>
  <si>
    <t>1797561950</t>
  </si>
  <si>
    <t>611321132</t>
  </si>
  <si>
    <t>Vápenocementový štuk vnitřních žebrových stropů tloušťky do 3 mm</t>
  </si>
  <si>
    <t>-772016038</t>
  </si>
  <si>
    <t>611325223</t>
  </si>
  <si>
    <t>Vápenocementová štuková omítka malých ploch přes 0,25 do 1 m2 na stropech</t>
  </si>
  <si>
    <t>-1512184031</t>
  </si>
  <si>
    <t>menší lokální opravy</t>
  </si>
  <si>
    <t>612131121</t>
  </si>
  <si>
    <t>Penetrační disperzní nátěr vnitřních stěn nanášený ručně</t>
  </si>
  <si>
    <t>746909216</t>
  </si>
  <si>
    <t>(6,02+0,17+0,9+0,585)*2,5</t>
  </si>
  <si>
    <t>612142001</t>
  </si>
  <si>
    <t>Pletivo sklovláknité vnitřních stěn vtlačené do tmelu</t>
  </si>
  <si>
    <t>856158975</t>
  </si>
  <si>
    <t>612321131</t>
  </si>
  <si>
    <t>Vápenocementový štuk vnitřních stěn tloušťky do 3 mm</t>
  </si>
  <si>
    <t>-1373640710</t>
  </si>
  <si>
    <t>612325223</t>
  </si>
  <si>
    <t>Vápenocementová štuková omítka malých ploch přes 0,25 do 1 m2 na stěnách</t>
  </si>
  <si>
    <t>-339039408</t>
  </si>
  <si>
    <t>612325302</t>
  </si>
  <si>
    <t>Vápenocementová štuková omítka ostění nebo nadpraží</t>
  </si>
  <si>
    <t>-1184228235</t>
  </si>
  <si>
    <t>nová okna</t>
  </si>
  <si>
    <t>(1,1+2,1*2)*0,3*2</t>
  </si>
  <si>
    <t>(3,0+2,1*2)*0,3</t>
  </si>
  <si>
    <t>619995001</t>
  </si>
  <si>
    <t>Začištění omítek kolem oken, dveří, podlah nebo obkladů</t>
  </si>
  <si>
    <t>1146955381</t>
  </si>
  <si>
    <t>(1,1+2,1)*2*2</t>
  </si>
  <si>
    <t>(3,0+2,1)*2*2</t>
  </si>
  <si>
    <t>ostatní</t>
  </si>
  <si>
    <t>50,0</t>
  </si>
  <si>
    <t>962032231</t>
  </si>
  <si>
    <t>Bourání zdiva z cihel pálených nebo vápenopískových na MV nebo MVC přes 1 m3</t>
  </si>
  <si>
    <t>-740083396</t>
  </si>
  <si>
    <t>3,0*2,1*0,33</t>
  </si>
  <si>
    <t>971033651</t>
  </si>
  <si>
    <t>Vybourání otvorů ve zdivu cihelném pl do 4 m2 na MVC nebo MV tl do 600 mm</t>
  </si>
  <si>
    <t>-1654686891</t>
  </si>
  <si>
    <t>1,1*2,1*0,33*2</t>
  </si>
  <si>
    <t>973031324</t>
  </si>
  <si>
    <t>Vysekání kapes ve zdivu cihelném na MV nebo MVC pl do 0,10 m2 hl do 150 mm</t>
  </si>
  <si>
    <t>1717740761</t>
  </si>
  <si>
    <t>974031664</t>
  </si>
  <si>
    <t>Vysekání rýh ve zdivu cihelném pro vtahování nosníků hl do 150 mm v do 150 mm</t>
  </si>
  <si>
    <t>-1543192519</t>
  </si>
  <si>
    <t>1,5*2*2</t>
  </si>
  <si>
    <t>974031666</t>
  </si>
  <si>
    <t>Vysekání rýh ve zdivu cihelném pro vtahování nosníků hl do 150 mm v do 250 mm</t>
  </si>
  <si>
    <t>824475303</t>
  </si>
  <si>
    <t>3,5*2</t>
  </si>
  <si>
    <t>997013153</t>
  </si>
  <si>
    <t>Vnitrostaveništní doprava suti a vybouraných hmot pro budovy v přes 9 do 12 m s omezením mechanizace</t>
  </si>
  <si>
    <t>-677120713</t>
  </si>
  <si>
    <t>-2070748763</t>
  </si>
  <si>
    <t>-441620042</t>
  </si>
  <si>
    <t>8,423*19 'Přepočtené koeficientem množství</t>
  </si>
  <si>
    <t>-346882466</t>
  </si>
  <si>
    <t>998011009</t>
  </si>
  <si>
    <t>Přesun hmot pro budovy zděné s omezením mechanizace pro budovy v přes 6 do 12 m</t>
  </si>
  <si>
    <t>211291008</t>
  </si>
  <si>
    <t>741911001</t>
  </si>
  <si>
    <t>Úprava elektroinstalace včetně napojení na stávající rozvody + kompletace nových prvků</t>
  </si>
  <si>
    <t>2063139281</t>
  </si>
  <si>
    <t>"studovna 01" 3</t>
  </si>
  <si>
    <t>"studovna 02" 3</t>
  </si>
  <si>
    <t>"odpočinková zóna" 1</t>
  </si>
  <si>
    <t>"chodba" 1</t>
  </si>
  <si>
    <t>741911901</t>
  </si>
  <si>
    <t xml:space="preserve">Stavební přípomoce pro elektro </t>
  </si>
  <si>
    <t>-1314279900</t>
  </si>
  <si>
    <t>763</t>
  </si>
  <si>
    <t>Konstrukce suché výstavby</t>
  </si>
  <si>
    <t>763111313</t>
  </si>
  <si>
    <t>SDK příčka tl 100 mm profil CW+UW 75 desky 1xA 12,5 bez izolace do EI 30</t>
  </si>
  <si>
    <t>1251210437</t>
  </si>
  <si>
    <t>pro kotvení barové desky</t>
  </si>
  <si>
    <t>0,6*3,0</t>
  </si>
  <si>
    <t>763111327</t>
  </si>
  <si>
    <t>SDK příčka tl 280 mm profil CW+UW desky 1xDF 12,5 s izolací EI 45 Rw do 51 dB</t>
  </si>
  <si>
    <t>-276258584</t>
  </si>
  <si>
    <t>"studovna 1" 0,89*2,88*3</t>
  </si>
  <si>
    <t>"studovna 2" 0,89*2,88*3</t>
  </si>
  <si>
    <t>763111717</t>
  </si>
  <si>
    <t>SDK příčka základní penetrační nátěr (oboustranně)</t>
  </si>
  <si>
    <t>-1913623680</t>
  </si>
  <si>
    <t>15,38+1,8</t>
  </si>
  <si>
    <t>763121411</t>
  </si>
  <si>
    <t>SDK stěna předsazená tl 62,5 mm profil CW+UW 50 deska 1xA 12,5 bez izolace EI 15</t>
  </si>
  <si>
    <t>-1220891550</t>
  </si>
  <si>
    <t>6,02*2,5</t>
  </si>
  <si>
    <t>763121714</t>
  </si>
  <si>
    <t>SDK stěna předsazená základní penetrační nátěr</t>
  </si>
  <si>
    <t>51982428</t>
  </si>
  <si>
    <t>763911001</t>
  </si>
  <si>
    <t>Vytvoření niky v SDK příčce pro novou pozici hydrantu</t>
  </si>
  <si>
    <t>1644821114</t>
  </si>
  <si>
    <t>2*3</t>
  </si>
  <si>
    <t>998763322</t>
  </si>
  <si>
    <t>Přesun hmot tonážní pro konstrukce montované z desek s omezením mechanizace v objektech v přes 6 do 12 m</t>
  </si>
  <si>
    <t>800812459</t>
  </si>
  <si>
    <t>764</t>
  </si>
  <si>
    <t>Konstrukce klempířské</t>
  </si>
  <si>
    <t>764226403</t>
  </si>
  <si>
    <t>Oplechování parapetů rovných mechanicky kotvené z Al plechu rš 250 mm</t>
  </si>
  <si>
    <t>1379667174</t>
  </si>
  <si>
    <t>1,1*2</t>
  </si>
  <si>
    <t>3,0</t>
  </si>
  <si>
    <t>998764112</t>
  </si>
  <si>
    <t>Přesun hmot tonážní pro konstrukce klempířské s omezením mechanizace v objektech v přes 6 do 12 m</t>
  </si>
  <si>
    <t>287499102</t>
  </si>
  <si>
    <t>766411811</t>
  </si>
  <si>
    <t>Demontáž truhlářského obložení stěn z panelů plochy do 1,5 m2</t>
  </si>
  <si>
    <t>-869843817</t>
  </si>
  <si>
    <t>766421811</t>
  </si>
  <si>
    <t>Demontáž truhlářského obložení podhledů z panelů plochy do 1,5 m2</t>
  </si>
  <si>
    <t>837819536</t>
  </si>
  <si>
    <t>766622116</t>
  </si>
  <si>
    <t>Montáž plastových oken plochy přes 1 m2 pevných v do 2,5 m s rámem do zdiva</t>
  </si>
  <si>
    <t>-276273389</t>
  </si>
  <si>
    <t>okno 09</t>
  </si>
  <si>
    <t>3,0*2,1</t>
  </si>
  <si>
    <t>61140045</t>
  </si>
  <si>
    <t>okno plastové s fixním zasklením dvojsklo přes plochu 1m2 v 1,5-2,5m</t>
  </si>
  <si>
    <t>1393743745</t>
  </si>
  <si>
    <t>766622132</t>
  </si>
  <si>
    <t>Montáž plastových oken plochy přes 1 m2 otevíravých v do 2,5 m s rámem do zdiva</t>
  </si>
  <si>
    <t>452461808</t>
  </si>
  <si>
    <t>okno 10</t>
  </si>
  <si>
    <t>1,1*2,1*2</t>
  </si>
  <si>
    <t>61140053</t>
  </si>
  <si>
    <t>okno plastové otevíravé/sklopné dvojsklo přes plochu 1m2 v 1,5-2,5m</t>
  </si>
  <si>
    <t>-1626951127</t>
  </si>
  <si>
    <t>766694116</t>
  </si>
  <si>
    <t>Montáž parapetních desek dřevěných nebo plastových š do 30 cm</t>
  </si>
  <si>
    <t>1526084461</t>
  </si>
  <si>
    <t>1,1*2+3,0</t>
  </si>
  <si>
    <t>60794102</t>
  </si>
  <si>
    <t>parapet dřevotřískový vnitřní povrch laminátový š 260mm</t>
  </si>
  <si>
    <t>-655800703</t>
  </si>
  <si>
    <t>998766112</t>
  </si>
  <si>
    <t>Přesun hmot tonážní pro kce truhlářské s omezením mechanizace v objektech v přes 6 do 12 m</t>
  </si>
  <si>
    <t>1171635070</t>
  </si>
  <si>
    <t>767161823</t>
  </si>
  <si>
    <t>Demontáž zábradlí schodišťového nerozebíratelného hmotnosti 1 m zábradlí do 20 kg do suti</t>
  </si>
  <si>
    <t>-130492400</t>
  </si>
  <si>
    <t>"studovna 1" (3,29+0,2)*3</t>
  </si>
  <si>
    <t>"studovna 2" (3,29+0,2)*3</t>
  </si>
  <si>
    <t>-936992146</t>
  </si>
  <si>
    <t>200</t>
  </si>
  <si>
    <t>56607687</t>
  </si>
  <si>
    <t>200*1,05 'Přepočtené koeficientem množství</t>
  </si>
  <si>
    <t>-1678670021</t>
  </si>
  <si>
    <t xml:space="preserve">prostor stavebních úprav </t>
  </si>
  <si>
    <t>"studovna 01" 40,0*3</t>
  </si>
  <si>
    <t>"studovna 02" 40,0*3</t>
  </si>
  <si>
    <t>"chodba" 90,0</t>
  </si>
  <si>
    <t>"odpočinková zóna" 125,0</t>
  </si>
  <si>
    <t>"rezerva" 50,0</t>
  </si>
  <si>
    <t>37170242</t>
  </si>
  <si>
    <t>05 - Vybavení interiéru</t>
  </si>
  <si>
    <t>D1 - VÝPIS PRVKŮ - Studovna 01</t>
  </si>
  <si>
    <t>D2 - VÝPIS PRVKŮ - Studovna 02</t>
  </si>
  <si>
    <t>D3 - VÝPIS PRVKŮ - Odpočinková zóna</t>
  </si>
  <si>
    <t>D4 - VÝPIS PRVKŮ - Chodba</t>
  </si>
  <si>
    <t>D1</t>
  </si>
  <si>
    <t>VÝPIS PRVKŮ - Studovna 01</t>
  </si>
  <si>
    <t>S102</t>
  </si>
  <si>
    <t>skleněná příčka včetně integrovaných dveří ocelová rámová konstrukce, členění na sloupce dle návrhu architekta, barva atracit; výplň bezpečnostní čiré sklo s matovou folií</t>
  </si>
  <si>
    <t>-933909997</t>
  </si>
  <si>
    <t>15,263*3 'Přepočtené koeficientem množství</t>
  </si>
  <si>
    <t>S103</t>
  </si>
  <si>
    <t>pracovní stůl deska lamino barva antracit, nohy metalické na kolečkách</t>
  </si>
  <si>
    <t>939838827</t>
  </si>
  <si>
    <t>S104</t>
  </si>
  <si>
    <t>židle porypropylenová konstrukce, barva antracit RAL</t>
  </si>
  <si>
    <t>70674268</t>
  </si>
  <si>
    <t>S105</t>
  </si>
  <si>
    <t>dotykový displej uhlopříčka min 55", rozlišení 4K 3840x2160, připojení wifi</t>
  </si>
  <si>
    <t>-391847780</t>
  </si>
  <si>
    <t>S106</t>
  </si>
  <si>
    <t>hydrantová skříň - přemístění stávajícího hydrantu</t>
  </si>
  <si>
    <t>-1664131727</t>
  </si>
  <si>
    <t>A2</t>
  </si>
  <si>
    <t>svítidlo LED stropní svítidlo, barva teplá bílá, 20W, 3000K svítivost 2500lm</t>
  </si>
  <si>
    <t>650503299</t>
  </si>
  <si>
    <t>D2</t>
  </si>
  <si>
    <t>VÝPIS PRVKŮ - Studovna 02</t>
  </si>
  <si>
    <t>S202</t>
  </si>
  <si>
    <t>skleněná příčka včetně integrovaných dveří ocelová rámová konstrukce, členění na sloupce dle návrhu architekta, barva atracit; výplň bezpečnostní čiré sklo</t>
  </si>
  <si>
    <t>15,101*3 'Přepočtené koeficientem množství</t>
  </si>
  <si>
    <t>S203</t>
  </si>
  <si>
    <t>podokenní křeslo konstrukce lavice dřevovláknitá deska; čalouněný sedák, zátěžová tkanina barva šedá RAL</t>
  </si>
  <si>
    <t>S204</t>
  </si>
  <si>
    <t>box na sezení konstrukce boxu dřevovláknitá deska; čalouněný sedák, zátěžová tkanina barva šedá RAL</t>
  </si>
  <si>
    <t>S205</t>
  </si>
  <si>
    <t>odkládací stolek ocelová konstrukce, dřevěná deska, barva matná černá RAL 9005</t>
  </si>
  <si>
    <t>S206</t>
  </si>
  <si>
    <t xml:space="preserve">hydrantová skříň - přemístění stávajícího hydrantu </t>
  </si>
  <si>
    <t>D3</t>
  </si>
  <si>
    <t>VÝPIS PRVKŮ - Odpočinková zóna</t>
  </si>
  <si>
    <t>OZ01</t>
  </si>
  <si>
    <t>knihovna LTD barva světlé dřevo</t>
  </si>
  <si>
    <t>OZ02A</t>
  </si>
  <si>
    <t>podokenní knihovna LTD barva světlé dřevo; čalouněný sedák, zátěžová tkanina barva šedá RAL 7012</t>
  </si>
  <si>
    <t>OZ02B</t>
  </si>
  <si>
    <t>OZ04</t>
  </si>
  <si>
    <t>dělící příčka AKU konstrukce jackl 50/50/4, barva černá RAL 9005 mat; vložené LTD panely (perforované akustické, plné) skladba dle výkresu</t>
  </si>
  <si>
    <t>OZ05</t>
  </si>
  <si>
    <t>barová deska pracovní deska LTD tl. 40 mm, barva olivově zelená RAL 6011 mat</t>
  </si>
  <si>
    <t>OZ06</t>
  </si>
  <si>
    <t>barová židle konstrukce plast, barva černá RAL 9005 mat</t>
  </si>
  <si>
    <t>OZ07</t>
  </si>
  <si>
    <t>kuchyňská linka LTD tl. 20 mm, barva olivově zelená RAL 6011 mat; baterie dřezová páková, chrom, dřez nerez</t>
  </si>
  <si>
    <t>OZ08</t>
  </si>
  <si>
    <t>pytel na sezení látka polyester, barevnost dle výběru architekta</t>
  </si>
  <si>
    <t>OZ09</t>
  </si>
  <si>
    <t>OZ10</t>
  </si>
  <si>
    <t>obrazovka uhlopříčka 65", rozlišení 4K UHD, připojení wifi</t>
  </si>
  <si>
    <t>OZ11</t>
  </si>
  <si>
    <t>zelená stěna vertikální zahrada - živá stěna, systém automatické závlahy</t>
  </si>
  <si>
    <t>OZ12</t>
  </si>
  <si>
    <t>nástěnka</t>
  </si>
  <si>
    <t>A1</t>
  </si>
  <si>
    <t>svítidlo LED žárovka, barva teplá bílá, 20W, 3000K svítivost 2500lm</t>
  </si>
  <si>
    <t>D4</t>
  </si>
  <si>
    <t>VÝPIS PRVKŮ - Chodba</t>
  </si>
  <si>
    <t>CH01</t>
  </si>
  <si>
    <t>uzamykatelná vitrýna záda tvoří magnetická nástěnka</t>
  </si>
  <si>
    <t>06 -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</si>
  <si>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</si>
  <si>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</si>
  <si>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</si>
  <si>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</si>
  <si>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</si>
  <si>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</si>
  <si>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</si>
  <si>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</si>
  <si>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</si>
  <si>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</si>
  <si>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</si>
  <si>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010001000</t>
  </si>
  <si>
    <t>1024</t>
  </si>
  <si>
    <t>-2139044122</t>
  </si>
  <si>
    <t>VRN3</t>
  </si>
  <si>
    <t>Zařízení staveniště</t>
  </si>
  <si>
    <t>030001000</t>
  </si>
  <si>
    <t>-2106710065</t>
  </si>
  <si>
    <t>VRN4</t>
  </si>
  <si>
    <t>Inženýrská činnost</t>
  </si>
  <si>
    <t>043002000</t>
  </si>
  <si>
    <t>Zkoušky a ostatní měření</t>
  </si>
  <si>
    <t>2092964760</t>
  </si>
  <si>
    <t>045002000</t>
  </si>
  <si>
    <t>Kompletační a koordinační činnost</t>
  </si>
  <si>
    <t>1099560270</t>
  </si>
  <si>
    <t>VRN6</t>
  </si>
  <si>
    <t>Územní vlivy</t>
  </si>
  <si>
    <t>060001000</t>
  </si>
  <si>
    <t>-173106687</t>
  </si>
  <si>
    <t>VRN7</t>
  </si>
  <si>
    <t>Provozní vlivy</t>
  </si>
  <si>
    <t>070001000</t>
  </si>
  <si>
    <t>67323632</t>
  </si>
  <si>
    <t>VRN9</t>
  </si>
  <si>
    <t>Ostatní náklady</t>
  </si>
  <si>
    <t>094002000</t>
  </si>
  <si>
    <t>Ostatní náklady související s výstavbou</t>
  </si>
  <si>
    <t>300141893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</si>
</sst>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4" fontId="21" fillId="0" borderId="22" xfId="0" applyNumberFormat="1" applyFont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0" borderId="22" xfId="0" applyNumberFormat="1" applyFont="1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4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0" borderId="22" xfId="0" applyNumberFormat="1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0" borderId="14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21" fillId="4" borderId="17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4" xfId="0" applyBorder="1"/>
    <xf numFmtId="0" fontId="16" fillId="0" borderId="5" xfId="0" applyFont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opLeftCell="A71" workbookViewId="0">
      <selection activeCell="BE94" sqref="BE94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7" t="s">
        <v>0</v>
      </c>
      <c r="AZ1" s="7" t="s">
        <v>1</v>
      </c>
      <c r="BA1" s="7" t="s">
        <v>2</v>
      </c>
      <c r="BB1" s="7" t="s">
        <v>1</v>
      </c>
      <c r="BT1" s="7" t="s">
        <v>3</v>
      </c>
      <c r="BU1" s="7" t="s">
        <v>3</v>
      </c>
      <c r="BV1" s="7" t="s">
        <v>4</v>
      </c>
    </row>
    <row r="2" spans="1:74" ht="36.950000000000003" customHeight="1" x14ac:dyDescent="0.2">
      <c r="AR2" s="218" t="s">
        <v>5</v>
      </c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S2" s="8" t="s">
        <v>6</v>
      </c>
      <c r="BT2" s="8" t="s">
        <v>7</v>
      </c>
    </row>
    <row r="3" spans="1:74" ht="6.95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  <c r="BS3" s="8" t="s">
        <v>6</v>
      </c>
      <c r="BT3" s="8" t="s">
        <v>8</v>
      </c>
    </row>
    <row r="4" spans="1:74" ht="24.95" customHeight="1" x14ac:dyDescent="0.2">
      <c r="B4" s="11"/>
      <c r="D4" s="59" t="s">
        <v>9</v>
      </c>
      <c r="AR4" s="11"/>
      <c r="AS4" s="12" t="s">
        <v>10</v>
      </c>
      <c r="BS4" s="8" t="s">
        <v>11</v>
      </c>
    </row>
    <row r="5" spans="1:74" ht="12" customHeight="1" x14ac:dyDescent="0.2">
      <c r="B5" s="11"/>
      <c r="D5" s="60" t="s">
        <v>12</v>
      </c>
      <c r="K5" s="211" t="s">
        <v>13</v>
      </c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R5" s="11"/>
      <c r="BS5" s="8" t="s">
        <v>6</v>
      </c>
    </row>
    <row r="6" spans="1:74" ht="36.950000000000003" customHeight="1" x14ac:dyDescent="0.2">
      <c r="B6" s="11"/>
      <c r="D6" s="62" t="s">
        <v>14</v>
      </c>
      <c r="K6" s="213" t="s">
        <v>15</v>
      </c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R6" s="11"/>
      <c r="BS6" s="8" t="s">
        <v>6</v>
      </c>
    </row>
    <row r="7" spans="1:74" ht="12" customHeight="1" x14ac:dyDescent="0.2">
      <c r="B7" s="11"/>
      <c r="D7" s="63" t="s">
        <v>16</v>
      </c>
      <c r="K7" s="61" t="s">
        <v>1</v>
      </c>
      <c r="AK7" s="63" t="s">
        <v>17</v>
      </c>
      <c r="AN7" s="61" t="s">
        <v>1</v>
      </c>
      <c r="AR7" s="11"/>
      <c r="BS7" s="8" t="s">
        <v>6</v>
      </c>
    </row>
    <row r="8" spans="1:74" ht="12" customHeight="1" x14ac:dyDescent="0.2">
      <c r="B8" s="11"/>
      <c r="D8" s="63" t="s">
        <v>18</v>
      </c>
      <c r="K8" s="61" t="s">
        <v>19</v>
      </c>
      <c r="AK8" s="63" t="s">
        <v>20</v>
      </c>
      <c r="AN8" s="61"/>
      <c r="AR8" s="11"/>
      <c r="BS8" s="8" t="s">
        <v>6</v>
      </c>
    </row>
    <row r="9" spans="1:74" ht="14.45" customHeight="1" x14ac:dyDescent="0.2">
      <c r="B9" s="11"/>
      <c r="AR9" s="11"/>
      <c r="BS9" s="8" t="s">
        <v>6</v>
      </c>
    </row>
    <row r="10" spans="1:74" ht="12" customHeight="1" x14ac:dyDescent="0.2">
      <c r="B10" s="11"/>
      <c r="D10" s="63" t="s">
        <v>21</v>
      </c>
      <c r="AK10" s="63" t="s">
        <v>22</v>
      </c>
      <c r="AN10" s="61" t="s">
        <v>1</v>
      </c>
      <c r="AR10" s="11"/>
      <c r="BS10" s="8" t="s">
        <v>6</v>
      </c>
    </row>
    <row r="11" spans="1:74" ht="18.399999999999999" customHeight="1" x14ac:dyDescent="0.2">
      <c r="B11" s="11"/>
      <c r="E11" s="61" t="s">
        <v>23</v>
      </c>
      <c r="AK11" s="63" t="s">
        <v>24</v>
      </c>
      <c r="AN11" s="61" t="s">
        <v>1</v>
      </c>
      <c r="AR11" s="11"/>
      <c r="BS11" s="8" t="s">
        <v>6</v>
      </c>
    </row>
    <row r="12" spans="1:74" ht="6.95" customHeight="1" x14ac:dyDescent="0.2">
      <c r="B12" s="11"/>
      <c r="AR12" s="11"/>
      <c r="BS12" s="8" t="s">
        <v>6</v>
      </c>
    </row>
    <row r="13" spans="1:74" ht="12" customHeight="1" x14ac:dyDescent="0.2">
      <c r="B13" s="11"/>
      <c r="D13" s="63" t="s">
        <v>25</v>
      </c>
      <c r="AK13" s="63" t="s">
        <v>22</v>
      </c>
      <c r="AN13" s="61" t="s">
        <v>1</v>
      </c>
      <c r="AR13" s="11"/>
      <c r="BS13" s="8" t="s">
        <v>6</v>
      </c>
    </row>
    <row r="14" spans="1:74" ht="12.75" x14ac:dyDescent="0.2">
      <c r="B14" s="11"/>
      <c r="E14" s="61" t="s">
        <v>26</v>
      </c>
      <c r="AK14" s="63" t="s">
        <v>24</v>
      </c>
      <c r="AN14" s="61" t="s">
        <v>1</v>
      </c>
      <c r="AR14" s="11"/>
      <c r="BS14" s="8" t="s">
        <v>6</v>
      </c>
    </row>
    <row r="15" spans="1:74" ht="6.95" customHeight="1" x14ac:dyDescent="0.2">
      <c r="B15" s="11"/>
      <c r="AR15" s="11"/>
      <c r="BS15" s="8" t="s">
        <v>3</v>
      </c>
    </row>
    <row r="16" spans="1:74" ht="12" customHeight="1" x14ac:dyDescent="0.2">
      <c r="B16" s="11"/>
      <c r="D16" s="63" t="s">
        <v>27</v>
      </c>
      <c r="AK16" s="63" t="s">
        <v>22</v>
      </c>
      <c r="AN16" s="61" t="s">
        <v>1</v>
      </c>
      <c r="AR16" s="11"/>
      <c r="BS16" s="8" t="s">
        <v>3</v>
      </c>
    </row>
    <row r="17" spans="2:71" ht="18.399999999999999" customHeight="1" x14ac:dyDescent="0.2">
      <c r="B17" s="11"/>
      <c r="E17" s="61" t="s">
        <v>28</v>
      </c>
      <c r="AK17" s="63" t="s">
        <v>24</v>
      </c>
      <c r="AN17" s="61" t="s">
        <v>1</v>
      </c>
      <c r="AR17" s="11"/>
      <c r="BS17" s="8" t="s">
        <v>29</v>
      </c>
    </row>
    <row r="18" spans="2:71" ht="6.95" customHeight="1" x14ac:dyDescent="0.2">
      <c r="B18" s="11"/>
      <c r="AR18" s="11"/>
      <c r="BS18" s="8" t="s">
        <v>6</v>
      </c>
    </row>
    <row r="19" spans="2:71" ht="12" customHeight="1" x14ac:dyDescent="0.2">
      <c r="B19" s="11"/>
      <c r="D19" s="63" t="s">
        <v>30</v>
      </c>
      <c r="AK19" s="63" t="s">
        <v>22</v>
      </c>
      <c r="AN19" s="61" t="s">
        <v>1</v>
      </c>
      <c r="AR19" s="11"/>
      <c r="BS19" s="8" t="s">
        <v>6</v>
      </c>
    </row>
    <row r="20" spans="2:71" ht="18.399999999999999" customHeight="1" x14ac:dyDescent="0.2">
      <c r="B20" s="11"/>
      <c r="E20" s="61" t="s">
        <v>26</v>
      </c>
      <c r="AK20" s="63" t="s">
        <v>24</v>
      </c>
      <c r="AN20" s="61" t="s">
        <v>1</v>
      </c>
      <c r="AR20" s="11"/>
      <c r="BS20" s="8" t="s">
        <v>29</v>
      </c>
    </row>
    <row r="21" spans="2:71" ht="6.95" customHeight="1" x14ac:dyDescent="0.2">
      <c r="B21" s="11"/>
      <c r="AR21" s="11"/>
    </row>
    <row r="22" spans="2:71" ht="12" customHeight="1" x14ac:dyDescent="0.2">
      <c r="B22" s="11"/>
      <c r="D22" s="63" t="s">
        <v>31</v>
      </c>
      <c r="AR22" s="11"/>
    </row>
    <row r="23" spans="2:71" ht="16.5" customHeight="1" x14ac:dyDescent="0.2">
      <c r="B23" s="11"/>
      <c r="E23" s="214" t="s">
        <v>1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R23" s="11"/>
    </row>
    <row r="24" spans="2:71" ht="6.95" customHeight="1" x14ac:dyDescent="0.2">
      <c r="B24" s="11"/>
      <c r="AR24" s="11"/>
    </row>
    <row r="25" spans="2:71" ht="6.95" customHeight="1" x14ac:dyDescent="0.2">
      <c r="B25" s="11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R25" s="11"/>
    </row>
    <row r="26" spans="2:71" s="1" customFormat="1" ht="25.9" customHeight="1" x14ac:dyDescent="0.2">
      <c r="B26" s="13"/>
      <c r="D26" s="180" t="s">
        <v>32</v>
      </c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215">
        <f>ROUND(AG94,2)</f>
        <v>0</v>
      </c>
      <c r="AL26" s="216"/>
      <c r="AM26" s="216"/>
      <c r="AN26" s="216"/>
      <c r="AO26" s="216"/>
      <c r="AR26" s="13"/>
    </row>
    <row r="27" spans="2:71" s="1" customFormat="1" ht="6.95" customHeight="1" x14ac:dyDescent="0.2">
      <c r="B27" s="13"/>
      <c r="AR27" s="13"/>
    </row>
    <row r="28" spans="2:71" s="1" customFormat="1" ht="12.75" x14ac:dyDescent="0.2">
      <c r="B28" s="13"/>
      <c r="L28" s="217" t="s">
        <v>33</v>
      </c>
      <c r="M28" s="217"/>
      <c r="N28" s="217"/>
      <c r="O28" s="217"/>
      <c r="P28" s="217"/>
      <c r="W28" s="217" t="s">
        <v>34</v>
      </c>
      <c r="X28" s="217"/>
      <c r="Y28" s="217"/>
      <c r="Z28" s="217"/>
      <c r="AA28" s="217"/>
      <c r="AB28" s="217"/>
      <c r="AC28" s="217"/>
      <c r="AD28" s="217"/>
      <c r="AE28" s="217"/>
      <c r="AK28" s="217" t="s">
        <v>35</v>
      </c>
      <c r="AL28" s="217"/>
      <c r="AM28" s="217"/>
      <c r="AN28" s="217"/>
      <c r="AO28" s="217"/>
      <c r="AR28" s="13"/>
    </row>
    <row r="29" spans="2:71" s="2" customFormat="1" ht="14.45" customHeight="1" x14ac:dyDescent="0.2">
      <c r="B29" s="14"/>
      <c r="D29" s="63" t="s">
        <v>36</v>
      </c>
      <c r="F29" s="63" t="s">
        <v>37</v>
      </c>
      <c r="L29" s="208">
        <v>0.21</v>
      </c>
      <c r="M29" s="209"/>
      <c r="N29" s="209"/>
      <c r="O29" s="209"/>
      <c r="P29" s="209"/>
      <c r="W29" s="210">
        <f>ROUND(AZ94, 2)</f>
        <v>0</v>
      </c>
      <c r="X29" s="209"/>
      <c r="Y29" s="209"/>
      <c r="Z29" s="209"/>
      <c r="AA29" s="209"/>
      <c r="AB29" s="209"/>
      <c r="AC29" s="209"/>
      <c r="AD29" s="209"/>
      <c r="AE29" s="209"/>
      <c r="AK29" s="210">
        <f>ROUND(AV94, 2)</f>
        <v>0</v>
      </c>
      <c r="AL29" s="209"/>
      <c r="AM29" s="209"/>
      <c r="AN29" s="209"/>
      <c r="AO29" s="209"/>
      <c r="AR29" s="14"/>
    </row>
    <row r="30" spans="2:71" s="2" customFormat="1" ht="14.45" customHeight="1" x14ac:dyDescent="0.2">
      <c r="B30" s="14"/>
      <c r="F30" s="63" t="s">
        <v>38</v>
      </c>
      <c r="L30" s="208">
        <v>0.12</v>
      </c>
      <c r="M30" s="209"/>
      <c r="N30" s="209"/>
      <c r="O30" s="209"/>
      <c r="P30" s="209"/>
      <c r="W30" s="210">
        <f>ROUND(BA94, 2)</f>
        <v>0</v>
      </c>
      <c r="X30" s="209"/>
      <c r="Y30" s="209"/>
      <c r="Z30" s="209"/>
      <c r="AA30" s="209"/>
      <c r="AB30" s="209"/>
      <c r="AC30" s="209"/>
      <c r="AD30" s="209"/>
      <c r="AE30" s="209"/>
      <c r="AK30" s="210">
        <f>ROUND(AW94, 2)</f>
        <v>0</v>
      </c>
      <c r="AL30" s="209"/>
      <c r="AM30" s="209"/>
      <c r="AN30" s="209"/>
      <c r="AO30" s="209"/>
      <c r="AR30" s="14"/>
    </row>
    <row r="31" spans="2:71" s="2" customFormat="1" ht="14.45" hidden="1" customHeight="1" x14ac:dyDescent="0.2">
      <c r="B31" s="14"/>
      <c r="F31" s="63" t="s">
        <v>39</v>
      </c>
      <c r="L31" s="208">
        <v>0.21</v>
      </c>
      <c r="M31" s="209"/>
      <c r="N31" s="209"/>
      <c r="O31" s="209"/>
      <c r="P31" s="209"/>
      <c r="W31" s="210">
        <f>ROUND(BB94, 2)</f>
        <v>0</v>
      </c>
      <c r="X31" s="209"/>
      <c r="Y31" s="209"/>
      <c r="Z31" s="209"/>
      <c r="AA31" s="209"/>
      <c r="AB31" s="209"/>
      <c r="AC31" s="209"/>
      <c r="AD31" s="209"/>
      <c r="AE31" s="209"/>
      <c r="AK31" s="210">
        <v>0</v>
      </c>
      <c r="AL31" s="209"/>
      <c r="AM31" s="209"/>
      <c r="AN31" s="209"/>
      <c r="AO31" s="209"/>
      <c r="AR31" s="14"/>
    </row>
    <row r="32" spans="2:71" s="2" customFormat="1" ht="14.45" hidden="1" customHeight="1" x14ac:dyDescent="0.2">
      <c r="B32" s="14"/>
      <c r="F32" s="63" t="s">
        <v>40</v>
      </c>
      <c r="L32" s="208">
        <v>0.12</v>
      </c>
      <c r="M32" s="209"/>
      <c r="N32" s="209"/>
      <c r="O32" s="209"/>
      <c r="P32" s="209"/>
      <c r="W32" s="210">
        <f>ROUND(BC94, 2)</f>
        <v>0</v>
      </c>
      <c r="X32" s="209"/>
      <c r="Y32" s="209"/>
      <c r="Z32" s="209"/>
      <c r="AA32" s="209"/>
      <c r="AB32" s="209"/>
      <c r="AC32" s="209"/>
      <c r="AD32" s="209"/>
      <c r="AE32" s="209"/>
      <c r="AK32" s="210">
        <v>0</v>
      </c>
      <c r="AL32" s="209"/>
      <c r="AM32" s="209"/>
      <c r="AN32" s="209"/>
      <c r="AO32" s="209"/>
      <c r="AR32" s="14"/>
    </row>
    <row r="33" spans="2:44" s="2" customFormat="1" ht="14.45" hidden="1" customHeight="1" x14ac:dyDescent="0.2">
      <c r="B33" s="14"/>
      <c r="F33" s="63" t="s">
        <v>41</v>
      </c>
      <c r="L33" s="208">
        <v>0</v>
      </c>
      <c r="M33" s="209"/>
      <c r="N33" s="209"/>
      <c r="O33" s="209"/>
      <c r="P33" s="209"/>
      <c r="W33" s="210">
        <f>ROUND(BD94, 2)</f>
        <v>0</v>
      </c>
      <c r="X33" s="209"/>
      <c r="Y33" s="209"/>
      <c r="Z33" s="209"/>
      <c r="AA33" s="209"/>
      <c r="AB33" s="209"/>
      <c r="AC33" s="209"/>
      <c r="AD33" s="209"/>
      <c r="AE33" s="209"/>
      <c r="AK33" s="210">
        <v>0</v>
      </c>
      <c r="AL33" s="209"/>
      <c r="AM33" s="209"/>
      <c r="AN33" s="209"/>
      <c r="AO33" s="209"/>
      <c r="AR33" s="14"/>
    </row>
    <row r="34" spans="2:44" s="1" customFormat="1" ht="6.95" customHeight="1" x14ac:dyDescent="0.2">
      <c r="B34" s="13"/>
      <c r="AR34" s="13"/>
    </row>
    <row r="35" spans="2:44" s="1" customFormat="1" ht="25.9" customHeight="1" x14ac:dyDescent="0.2">
      <c r="B35" s="13"/>
      <c r="C35" s="15"/>
      <c r="D35" s="181" t="s">
        <v>42</v>
      </c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3" t="s">
        <v>43</v>
      </c>
      <c r="U35" s="182"/>
      <c r="V35" s="182"/>
      <c r="W35" s="182"/>
      <c r="X35" s="222" t="s">
        <v>44</v>
      </c>
      <c r="Y35" s="220"/>
      <c r="Z35" s="220"/>
      <c r="AA35" s="220"/>
      <c r="AB35" s="220"/>
      <c r="AC35" s="182"/>
      <c r="AD35" s="182"/>
      <c r="AE35" s="182"/>
      <c r="AF35" s="182"/>
      <c r="AG35" s="182"/>
      <c r="AH35" s="182"/>
      <c r="AI35" s="182"/>
      <c r="AJ35" s="182"/>
      <c r="AK35" s="219">
        <f>SUM(AK26:AK33)</f>
        <v>0</v>
      </c>
      <c r="AL35" s="220"/>
      <c r="AM35" s="220"/>
      <c r="AN35" s="220"/>
      <c r="AO35" s="221"/>
      <c r="AP35" s="15"/>
      <c r="AQ35" s="15"/>
      <c r="AR35" s="13"/>
    </row>
    <row r="36" spans="2:44" s="1" customFormat="1" ht="6.95" customHeight="1" x14ac:dyDescent="0.2">
      <c r="B36" s="13"/>
      <c r="AR36" s="13"/>
    </row>
    <row r="37" spans="2:44" s="1" customFormat="1" ht="14.45" customHeight="1" x14ac:dyDescent="0.2">
      <c r="B37" s="13"/>
      <c r="AR37" s="13"/>
    </row>
    <row r="38" spans="2:44" ht="14.45" customHeight="1" x14ac:dyDescent="0.2">
      <c r="B38" s="11"/>
      <c r="AR38" s="11"/>
    </row>
    <row r="39" spans="2:44" ht="14.45" customHeight="1" x14ac:dyDescent="0.2">
      <c r="B39" s="11"/>
      <c r="AR39" s="11"/>
    </row>
    <row r="40" spans="2:44" ht="14.45" customHeight="1" x14ac:dyDescent="0.2">
      <c r="B40" s="11"/>
      <c r="AR40" s="11"/>
    </row>
    <row r="41" spans="2:44" ht="14.45" customHeight="1" x14ac:dyDescent="0.2">
      <c r="B41" s="11"/>
      <c r="AR41" s="11"/>
    </row>
    <row r="42" spans="2:44" ht="14.45" customHeight="1" x14ac:dyDescent="0.2">
      <c r="B42" s="11"/>
      <c r="AR42" s="11"/>
    </row>
    <row r="43" spans="2:44" ht="14.45" customHeight="1" x14ac:dyDescent="0.2">
      <c r="B43" s="11"/>
      <c r="AR43" s="11"/>
    </row>
    <row r="44" spans="2:44" ht="14.45" customHeight="1" x14ac:dyDescent="0.2">
      <c r="B44" s="11"/>
      <c r="AR44" s="11"/>
    </row>
    <row r="45" spans="2:44" ht="14.45" customHeight="1" x14ac:dyDescent="0.2">
      <c r="B45" s="11"/>
      <c r="AR45" s="11"/>
    </row>
    <row r="46" spans="2:44" ht="14.45" customHeight="1" x14ac:dyDescent="0.2">
      <c r="B46" s="11"/>
      <c r="AR46" s="11"/>
    </row>
    <row r="47" spans="2:44" ht="14.45" customHeight="1" x14ac:dyDescent="0.2">
      <c r="B47" s="11"/>
      <c r="AR47" s="11"/>
    </row>
    <row r="48" spans="2:44" ht="14.45" customHeight="1" x14ac:dyDescent="0.2">
      <c r="B48" s="11"/>
      <c r="AR48" s="11"/>
    </row>
    <row r="49" spans="2:44" s="1" customFormat="1" ht="14.45" customHeight="1" x14ac:dyDescent="0.2">
      <c r="B49" s="13"/>
      <c r="D49" s="81" t="s">
        <v>45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1" t="s">
        <v>46</v>
      </c>
      <c r="AI49" s="82"/>
      <c r="AJ49" s="82"/>
      <c r="AK49" s="82"/>
      <c r="AL49" s="82"/>
      <c r="AM49" s="82"/>
      <c r="AN49" s="82"/>
      <c r="AO49" s="82"/>
      <c r="AR49" s="13"/>
    </row>
    <row r="50" spans="2:44" x14ac:dyDescent="0.2">
      <c r="B50" s="11"/>
      <c r="AR50" s="11"/>
    </row>
    <row r="51" spans="2:44" x14ac:dyDescent="0.2">
      <c r="B51" s="11"/>
      <c r="AR51" s="11"/>
    </row>
    <row r="52" spans="2:44" x14ac:dyDescent="0.2">
      <c r="B52" s="11"/>
      <c r="AR52" s="11"/>
    </row>
    <row r="53" spans="2:44" x14ac:dyDescent="0.2">
      <c r="B53" s="11"/>
      <c r="AR53" s="11"/>
    </row>
    <row r="54" spans="2:44" x14ac:dyDescent="0.2">
      <c r="B54" s="11"/>
      <c r="AR54" s="11"/>
    </row>
    <row r="55" spans="2:44" x14ac:dyDescent="0.2">
      <c r="B55" s="11"/>
      <c r="AR55" s="11"/>
    </row>
    <row r="56" spans="2:44" x14ac:dyDescent="0.2">
      <c r="B56" s="11"/>
      <c r="AR56" s="11"/>
    </row>
    <row r="57" spans="2:44" x14ac:dyDescent="0.2">
      <c r="B57" s="11"/>
      <c r="AR57" s="11"/>
    </row>
    <row r="58" spans="2:44" x14ac:dyDescent="0.2">
      <c r="B58" s="11"/>
      <c r="AR58" s="11"/>
    </row>
    <row r="59" spans="2:44" x14ac:dyDescent="0.2">
      <c r="B59" s="11"/>
      <c r="AR59" s="11"/>
    </row>
    <row r="60" spans="2:44" s="1" customFormat="1" ht="12.75" x14ac:dyDescent="0.2">
      <c r="B60" s="13"/>
      <c r="D60" s="83" t="s">
        <v>47</v>
      </c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3" t="s">
        <v>48</v>
      </c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3" t="s">
        <v>47</v>
      </c>
      <c r="AI60" s="84"/>
      <c r="AJ60" s="84"/>
      <c r="AK60" s="84"/>
      <c r="AL60" s="84"/>
      <c r="AM60" s="83" t="s">
        <v>48</v>
      </c>
      <c r="AN60" s="84"/>
      <c r="AO60" s="84"/>
      <c r="AR60" s="13"/>
    </row>
    <row r="61" spans="2:44" x14ac:dyDescent="0.2">
      <c r="B61" s="11"/>
      <c r="AR61" s="11"/>
    </row>
    <row r="62" spans="2:44" x14ac:dyDescent="0.2">
      <c r="B62" s="11"/>
      <c r="AR62" s="11"/>
    </row>
    <row r="63" spans="2:44" x14ac:dyDescent="0.2">
      <c r="B63" s="11"/>
      <c r="AR63" s="11"/>
    </row>
    <row r="64" spans="2:44" s="1" customFormat="1" ht="12.75" x14ac:dyDescent="0.2">
      <c r="B64" s="13"/>
      <c r="D64" s="81" t="s">
        <v>49</v>
      </c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1" t="s">
        <v>50</v>
      </c>
      <c r="AI64" s="82"/>
      <c r="AJ64" s="82"/>
      <c r="AK64" s="82"/>
      <c r="AL64" s="82"/>
      <c r="AM64" s="82"/>
      <c r="AN64" s="82"/>
      <c r="AO64" s="82"/>
      <c r="AR64" s="13"/>
    </row>
    <row r="65" spans="2:44" x14ac:dyDescent="0.2">
      <c r="B65" s="11"/>
      <c r="AR65" s="11"/>
    </row>
    <row r="66" spans="2:44" x14ac:dyDescent="0.2">
      <c r="B66" s="11"/>
      <c r="AR66" s="11"/>
    </row>
    <row r="67" spans="2:44" x14ac:dyDescent="0.2">
      <c r="B67" s="11"/>
      <c r="AR67" s="11"/>
    </row>
    <row r="68" spans="2:44" x14ac:dyDescent="0.2">
      <c r="B68" s="11"/>
      <c r="AR68" s="11"/>
    </row>
    <row r="69" spans="2:44" x14ac:dyDescent="0.2">
      <c r="B69" s="11"/>
      <c r="AR69" s="11"/>
    </row>
    <row r="70" spans="2:44" x14ac:dyDescent="0.2">
      <c r="B70" s="11"/>
      <c r="AR70" s="11"/>
    </row>
    <row r="71" spans="2:44" x14ac:dyDescent="0.2">
      <c r="B71" s="11"/>
      <c r="AR71" s="11"/>
    </row>
    <row r="72" spans="2:44" x14ac:dyDescent="0.2">
      <c r="B72" s="11"/>
      <c r="AR72" s="11"/>
    </row>
    <row r="73" spans="2:44" x14ac:dyDescent="0.2">
      <c r="B73" s="11"/>
      <c r="AR73" s="11"/>
    </row>
    <row r="74" spans="2:44" x14ac:dyDescent="0.2">
      <c r="B74" s="11"/>
      <c r="AR74" s="11"/>
    </row>
    <row r="75" spans="2:44" s="1" customFormat="1" ht="12.75" x14ac:dyDescent="0.2">
      <c r="B75" s="13"/>
      <c r="D75" s="83" t="s">
        <v>47</v>
      </c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3" t="s">
        <v>48</v>
      </c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3" t="s">
        <v>47</v>
      </c>
      <c r="AI75" s="84"/>
      <c r="AJ75" s="84"/>
      <c r="AK75" s="84"/>
      <c r="AL75" s="84"/>
      <c r="AM75" s="83" t="s">
        <v>48</v>
      </c>
      <c r="AN75" s="84"/>
      <c r="AO75" s="84"/>
      <c r="AR75" s="13"/>
    </row>
    <row r="76" spans="2:44" s="1" customFormat="1" x14ac:dyDescent="0.2">
      <c r="B76" s="13"/>
      <c r="AR76" s="13"/>
    </row>
    <row r="77" spans="2:44" s="1" customFormat="1" ht="6.95" customHeight="1" x14ac:dyDescent="0.2"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3"/>
    </row>
    <row r="81" spans="1:91" s="1" customFormat="1" ht="6.95" customHeight="1" x14ac:dyDescent="0.2">
      <c r="B81" s="18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3"/>
    </row>
    <row r="82" spans="1:91" s="1" customFormat="1" ht="24.95" customHeight="1" x14ac:dyDescent="0.2">
      <c r="B82" s="13"/>
      <c r="C82" s="59" t="s">
        <v>51</v>
      </c>
      <c r="AR82" s="13"/>
    </row>
    <row r="83" spans="1:91" s="1" customFormat="1" ht="6.95" customHeight="1" x14ac:dyDescent="0.2">
      <c r="B83" s="13"/>
      <c r="AR83" s="13"/>
    </row>
    <row r="84" spans="1:91" s="3" customFormat="1" ht="12" customHeight="1" x14ac:dyDescent="0.2">
      <c r="B84" s="20"/>
      <c r="C84" s="63" t="s">
        <v>12</v>
      </c>
      <c r="L84" s="3" t="str">
        <f>K5</f>
        <v>2024-003</v>
      </c>
      <c r="AR84" s="20"/>
    </row>
    <row r="85" spans="1:91" s="4" customFormat="1" ht="36.950000000000003" customHeight="1" x14ac:dyDescent="0.2">
      <c r="B85" s="21"/>
      <c r="C85" s="184" t="s">
        <v>14</v>
      </c>
      <c r="L85" s="189" t="str">
        <f>K6</f>
        <v>Výtahy TF ČZU Praha - zřízení bezbariérového vstupu a provozu všech podlaží hlavní budovy</v>
      </c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R85" s="21"/>
    </row>
    <row r="86" spans="1:91" s="1" customFormat="1" ht="6.95" customHeight="1" x14ac:dyDescent="0.2">
      <c r="B86" s="13"/>
      <c r="AR86" s="13"/>
    </row>
    <row r="87" spans="1:91" s="1" customFormat="1" ht="12" customHeight="1" x14ac:dyDescent="0.2">
      <c r="B87" s="13"/>
      <c r="C87" s="63" t="s">
        <v>18</v>
      </c>
      <c r="L87" s="185" t="str">
        <f>IF(K8="","",K8)</f>
        <v>parc.č. 1640</v>
      </c>
      <c r="AI87" s="63" t="s">
        <v>20</v>
      </c>
      <c r="AM87" s="191"/>
      <c r="AN87" s="191"/>
      <c r="AR87" s="13"/>
    </row>
    <row r="88" spans="1:91" s="1" customFormat="1" ht="6.95" customHeight="1" x14ac:dyDescent="0.2">
      <c r="B88" s="13"/>
      <c r="AR88" s="13"/>
    </row>
    <row r="89" spans="1:91" s="1" customFormat="1" ht="25.7" customHeight="1" x14ac:dyDescent="0.2">
      <c r="B89" s="13"/>
      <c r="C89" s="63" t="s">
        <v>21</v>
      </c>
      <c r="L89" s="3" t="str">
        <f>IF(E11= "","",E11)</f>
        <v>ČZU v Praze, Kamýcká 129, 165 00 P6</v>
      </c>
      <c r="AI89" s="63" t="s">
        <v>27</v>
      </c>
      <c r="AM89" s="192" t="str">
        <f>IF(E17="","",E17)</f>
        <v>RH-ARCHITEKTI s.r.o., Vltavská 207/20, 150 00 P5</v>
      </c>
      <c r="AN89" s="193"/>
      <c r="AO89" s="193"/>
      <c r="AP89" s="193"/>
      <c r="AR89" s="13"/>
      <c r="AS89" s="194" t="s">
        <v>52</v>
      </c>
      <c r="AT89" s="195"/>
      <c r="AU89" s="22"/>
      <c r="AV89" s="22"/>
      <c r="AW89" s="22"/>
      <c r="AX89" s="22"/>
      <c r="AY89" s="22"/>
      <c r="AZ89" s="22"/>
      <c r="BA89" s="22"/>
      <c r="BB89" s="22"/>
      <c r="BC89" s="22"/>
      <c r="BD89" s="23"/>
    </row>
    <row r="90" spans="1:91" s="1" customFormat="1" ht="15.2" customHeight="1" x14ac:dyDescent="0.2">
      <c r="B90" s="13"/>
      <c r="C90" s="63" t="s">
        <v>25</v>
      </c>
      <c r="L90" s="3" t="str">
        <f>IF(E14="","",E14)</f>
        <v xml:space="preserve"> </v>
      </c>
      <c r="AI90" s="63" t="s">
        <v>30</v>
      </c>
      <c r="AM90" s="192" t="str">
        <f>IF(E20="","",E20)</f>
        <v xml:space="preserve"> </v>
      </c>
      <c r="AN90" s="193"/>
      <c r="AO90" s="193"/>
      <c r="AP90" s="193"/>
      <c r="AR90" s="13"/>
      <c r="AS90" s="196"/>
      <c r="AT90" s="197"/>
      <c r="BD90" s="24"/>
    </row>
    <row r="91" spans="1:91" s="1" customFormat="1" ht="10.9" customHeight="1" x14ac:dyDescent="0.2">
      <c r="B91" s="13"/>
      <c r="AR91" s="13"/>
      <c r="AS91" s="196"/>
      <c r="AT91" s="197"/>
      <c r="BD91" s="24"/>
    </row>
    <row r="92" spans="1:91" s="1" customFormat="1" ht="29.25" customHeight="1" x14ac:dyDescent="0.2">
      <c r="B92" s="13"/>
      <c r="C92" s="198" t="s">
        <v>53</v>
      </c>
      <c r="D92" s="199"/>
      <c r="E92" s="199"/>
      <c r="F92" s="199"/>
      <c r="G92" s="199"/>
      <c r="H92" s="76"/>
      <c r="I92" s="200" t="s">
        <v>54</v>
      </c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202" t="s">
        <v>55</v>
      </c>
      <c r="AH92" s="199"/>
      <c r="AI92" s="199"/>
      <c r="AJ92" s="199"/>
      <c r="AK92" s="199"/>
      <c r="AL92" s="199"/>
      <c r="AM92" s="199"/>
      <c r="AN92" s="200" t="s">
        <v>56</v>
      </c>
      <c r="AO92" s="199"/>
      <c r="AP92" s="201"/>
      <c r="AQ92" s="25" t="s">
        <v>57</v>
      </c>
      <c r="AR92" s="13"/>
      <c r="AS92" s="26" t="s">
        <v>58</v>
      </c>
      <c r="AT92" s="27" t="s">
        <v>59</v>
      </c>
      <c r="AU92" s="27" t="s">
        <v>60</v>
      </c>
      <c r="AV92" s="27" t="s">
        <v>61</v>
      </c>
      <c r="AW92" s="27" t="s">
        <v>62</v>
      </c>
      <c r="AX92" s="27" t="s">
        <v>63</v>
      </c>
      <c r="AY92" s="27" t="s">
        <v>64</v>
      </c>
      <c r="AZ92" s="27" t="s">
        <v>65</v>
      </c>
      <c r="BA92" s="27" t="s">
        <v>66</v>
      </c>
      <c r="BB92" s="27" t="s">
        <v>67</v>
      </c>
      <c r="BC92" s="27" t="s">
        <v>68</v>
      </c>
      <c r="BD92" s="28" t="s">
        <v>69</v>
      </c>
    </row>
    <row r="93" spans="1:91" s="1" customFormat="1" ht="10.9" customHeight="1" x14ac:dyDescent="0.2">
      <c r="B93" s="13"/>
      <c r="AR93" s="13"/>
      <c r="AS93" s="29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3"/>
    </row>
    <row r="94" spans="1:91" s="5" customFormat="1" ht="32.450000000000003" customHeight="1" x14ac:dyDescent="0.2">
      <c r="B94" s="30"/>
      <c r="C94" s="105" t="s">
        <v>70</v>
      </c>
      <c r="D94" s="186"/>
      <c r="E94" s="186"/>
      <c r="F94" s="186"/>
      <c r="G94" s="186"/>
      <c r="H94" s="186"/>
      <c r="I94" s="186"/>
      <c r="J94" s="186"/>
      <c r="K94" s="186"/>
      <c r="L94" s="186"/>
      <c r="M94" s="186"/>
      <c r="N94" s="186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206">
        <f>ROUND(SUM(AG95:AG100),2)</f>
        <v>0</v>
      </c>
      <c r="AH94" s="206"/>
      <c r="AI94" s="206"/>
      <c r="AJ94" s="206"/>
      <c r="AK94" s="206"/>
      <c r="AL94" s="206"/>
      <c r="AM94" s="206"/>
      <c r="AN94" s="207">
        <f t="shared" ref="AN94:AN100" si="0">SUM(AG94,AT94)</f>
        <v>0</v>
      </c>
      <c r="AO94" s="207"/>
      <c r="AP94" s="207"/>
      <c r="AQ94" s="31" t="s">
        <v>1</v>
      </c>
      <c r="AR94" s="30"/>
      <c r="AS94" s="32">
        <f>ROUND(SUM(AS95:AS100),2)</f>
        <v>0</v>
      </c>
      <c r="AT94" s="33">
        <f t="shared" ref="AT94:AT100" si="1">ROUND(SUM(AV94:AW94),2)</f>
        <v>0</v>
      </c>
      <c r="AU94" s="34">
        <f>ROUND(SUM(AU95:AU100),5)</f>
        <v>4347.3243700000003</v>
      </c>
      <c r="AV94" s="33">
        <f>ROUND(AZ94*L29,2)</f>
        <v>0</v>
      </c>
      <c r="AW94" s="33">
        <f>ROUND(BA94*L30,2)</f>
        <v>0</v>
      </c>
      <c r="AX94" s="33">
        <f>ROUND(BB94*L29,2)</f>
        <v>0</v>
      </c>
      <c r="AY94" s="33">
        <f>ROUND(BC94*L30,2)</f>
        <v>0</v>
      </c>
      <c r="AZ94" s="33">
        <f>ROUND(SUM(AZ95:AZ100),2)</f>
        <v>0</v>
      </c>
      <c r="BA94" s="33">
        <f>ROUND(SUM(BA95:BA100),2)</f>
        <v>0</v>
      </c>
      <c r="BB94" s="33">
        <f>ROUND(SUM(BB95:BB100),2)</f>
        <v>0</v>
      </c>
      <c r="BC94" s="33">
        <f>ROUND(SUM(BC95:BC100),2)</f>
        <v>0</v>
      </c>
      <c r="BD94" s="35">
        <f>ROUND(SUM(BD95:BD100),2)</f>
        <v>0</v>
      </c>
      <c r="BS94" s="36" t="s">
        <v>71</v>
      </c>
      <c r="BT94" s="36" t="s">
        <v>72</v>
      </c>
      <c r="BU94" s="37" t="s">
        <v>73</v>
      </c>
      <c r="BV94" s="36" t="s">
        <v>74</v>
      </c>
      <c r="BW94" s="36" t="s">
        <v>4</v>
      </c>
      <c r="BX94" s="36" t="s">
        <v>75</v>
      </c>
      <c r="CL94" s="36" t="s">
        <v>1</v>
      </c>
    </row>
    <row r="95" spans="1:91" s="6" customFormat="1" ht="16.5" customHeight="1" x14ac:dyDescent="0.2">
      <c r="A95" s="38" t="s">
        <v>76</v>
      </c>
      <c r="B95" s="39"/>
      <c r="C95" s="187"/>
      <c r="D95" s="205" t="s">
        <v>77</v>
      </c>
      <c r="E95" s="205"/>
      <c r="F95" s="205"/>
      <c r="G95" s="205"/>
      <c r="H95" s="205"/>
      <c r="I95" s="188"/>
      <c r="J95" s="205" t="s">
        <v>78</v>
      </c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3">
        <f>'01 - Budova I'!J30</f>
        <v>0</v>
      </c>
      <c r="AH95" s="204"/>
      <c r="AI95" s="204"/>
      <c r="AJ95" s="204"/>
      <c r="AK95" s="204"/>
      <c r="AL95" s="204"/>
      <c r="AM95" s="204"/>
      <c r="AN95" s="203">
        <f t="shared" si="0"/>
        <v>0</v>
      </c>
      <c r="AO95" s="204"/>
      <c r="AP95" s="204"/>
      <c r="AQ95" s="40" t="s">
        <v>79</v>
      </c>
      <c r="AR95" s="39"/>
      <c r="AS95" s="41">
        <v>0</v>
      </c>
      <c r="AT95" s="42">
        <f t="shared" si="1"/>
        <v>0</v>
      </c>
      <c r="AU95" s="43">
        <f>'01 - Budova I'!P137</f>
        <v>1282.2477979999999</v>
      </c>
      <c r="AV95" s="42">
        <f>'01 - Budova I'!J33</f>
        <v>0</v>
      </c>
      <c r="AW95" s="42">
        <f>'01 - Budova I'!J34</f>
        <v>0</v>
      </c>
      <c r="AX95" s="42">
        <f>'01 - Budova I'!J35</f>
        <v>0</v>
      </c>
      <c r="AY95" s="42">
        <f>'01 - Budova I'!J36</f>
        <v>0</v>
      </c>
      <c r="AZ95" s="42">
        <f>'01 - Budova I'!F33</f>
        <v>0</v>
      </c>
      <c r="BA95" s="42">
        <f>'01 - Budova I'!F34</f>
        <v>0</v>
      </c>
      <c r="BB95" s="42">
        <f>'01 - Budova I'!F35</f>
        <v>0</v>
      </c>
      <c r="BC95" s="42">
        <f>'01 - Budova I'!F36</f>
        <v>0</v>
      </c>
      <c r="BD95" s="44">
        <f>'01 - Budova I'!F37</f>
        <v>0</v>
      </c>
      <c r="BT95" s="45" t="s">
        <v>80</v>
      </c>
      <c r="BV95" s="45" t="s">
        <v>74</v>
      </c>
      <c r="BW95" s="45" t="s">
        <v>81</v>
      </c>
      <c r="BX95" s="45" t="s">
        <v>4</v>
      </c>
      <c r="CL95" s="45" t="s">
        <v>1</v>
      </c>
      <c r="CM95" s="45" t="s">
        <v>82</v>
      </c>
    </row>
    <row r="96" spans="1:91" s="6" customFormat="1" ht="16.5" customHeight="1" x14ac:dyDescent="0.2">
      <c r="A96" s="38" t="s">
        <v>76</v>
      </c>
      <c r="B96" s="39"/>
      <c r="C96" s="187"/>
      <c r="D96" s="205" t="s">
        <v>83</v>
      </c>
      <c r="E96" s="205"/>
      <c r="F96" s="205"/>
      <c r="G96" s="205"/>
      <c r="H96" s="205"/>
      <c r="I96" s="188"/>
      <c r="J96" s="205" t="s">
        <v>84</v>
      </c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3">
        <f>'02 - Budova II'!J30</f>
        <v>0</v>
      </c>
      <c r="AH96" s="204"/>
      <c r="AI96" s="204"/>
      <c r="AJ96" s="204"/>
      <c r="AK96" s="204"/>
      <c r="AL96" s="204"/>
      <c r="AM96" s="204"/>
      <c r="AN96" s="203">
        <f t="shared" si="0"/>
        <v>0</v>
      </c>
      <c r="AO96" s="204"/>
      <c r="AP96" s="204"/>
      <c r="AQ96" s="40" t="s">
        <v>79</v>
      </c>
      <c r="AR96" s="39"/>
      <c r="AS96" s="41">
        <v>0</v>
      </c>
      <c r="AT96" s="42">
        <f t="shared" si="1"/>
        <v>0</v>
      </c>
      <c r="AU96" s="43">
        <f>'02 - Budova II'!P138</f>
        <v>1496.2250179999999</v>
      </c>
      <c r="AV96" s="42">
        <f>'02 - Budova II'!J33</f>
        <v>0</v>
      </c>
      <c r="AW96" s="42">
        <f>'02 - Budova II'!J34</f>
        <v>0</v>
      </c>
      <c r="AX96" s="42">
        <f>'02 - Budova II'!J35</f>
        <v>0</v>
      </c>
      <c r="AY96" s="42">
        <f>'02 - Budova II'!J36</f>
        <v>0</v>
      </c>
      <c r="AZ96" s="42">
        <f>'02 - Budova II'!F33</f>
        <v>0</v>
      </c>
      <c r="BA96" s="42">
        <f>'02 - Budova II'!F34</f>
        <v>0</v>
      </c>
      <c r="BB96" s="42">
        <f>'02 - Budova II'!F35</f>
        <v>0</v>
      </c>
      <c r="BC96" s="42">
        <f>'02 - Budova II'!F36</f>
        <v>0</v>
      </c>
      <c r="BD96" s="44">
        <f>'02 - Budova II'!F37</f>
        <v>0</v>
      </c>
      <c r="BT96" s="45" t="s">
        <v>80</v>
      </c>
      <c r="BV96" s="45" t="s">
        <v>74</v>
      </c>
      <c r="BW96" s="45" t="s">
        <v>85</v>
      </c>
      <c r="BX96" s="45" t="s">
        <v>4</v>
      </c>
      <c r="CL96" s="45" t="s">
        <v>1</v>
      </c>
      <c r="CM96" s="45" t="s">
        <v>82</v>
      </c>
    </row>
    <row r="97" spans="1:91" s="6" customFormat="1" ht="16.5" customHeight="1" x14ac:dyDescent="0.2">
      <c r="A97" s="38" t="s">
        <v>76</v>
      </c>
      <c r="B97" s="39"/>
      <c r="C97" s="187"/>
      <c r="D97" s="205" t="s">
        <v>86</v>
      </c>
      <c r="E97" s="205"/>
      <c r="F97" s="205"/>
      <c r="G97" s="205"/>
      <c r="H97" s="205"/>
      <c r="I97" s="188"/>
      <c r="J97" s="205" t="s">
        <v>87</v>
      </c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03">
        <f>'03 - Budova III'!J30</f>
        <v>0</v>
      </c>
      <c r="AH97" s="204"/>
      <c r="AI97" s="204"/>
      <c r="AJ97" s="204"/>
      <c r="AK97" s="204"/>
      <c r="AL97" s="204"/>
      <c r="AM97" s="204"/>
      <c r="AN97" s="203">
        <f t="shared" si="0"/>
        <v>0</v>
      </c>
      <c r="AO97" s="204"/>
      <c r="AP97" s="204"/>
      <c r="AQ97" s="40" t="s">
        <v>79</v>
      </c>
      <c r="AR97" s="39"/>
      <c r="AS97" s="41">
        <v>0</v>
      </c>
      <c r="AT97" s="42">
        <f t="shared" si="1"/>
        <v>0</v>
      </c>
      <c r="AU97" s="43">
        <f>'03 - Budova III'!P137</f>
        <v>1249.3401910000002</v>
      </c>
      <c r="AV97" s="42">
        <f>'03 - Budova III'!J33</f>
        <v>0</v>
      </c>
      <c r="AW97" s="42">
        <f>'03 - Budova III'!J34</f>
        <v>0</v>
      </c>
      <c r="AX97" s="42">
        <f>'03 - Budova III'!J35</f>
        <v>0</v>
      </c>
      <c r="AY97" s="42">
        <f>'03 - Budova III'!J36</f>
        <v>0</v>
      </c>
      <c r="AZ97" s="42">
        <f>'03 - Budova III'!F33</f>
        <v>0</v>
      </c>
      <c r="BA97" s="42">
        <f>'03 - Budova III'!F34</f>
        <v>0</v>
      </c>
      <c r="BB97" s="42">
        <f>'03 - Budova III'!F35</f>
        <v>0</v>
      </c>
      <c r="BC97" s="42">
        <f>'03 - Budova III'!F36</f>
        <v>0</v>
      </c>
      <c r="BD97" s="44">
        <f>'03 - Budova III'!F37</f>
        <v>0</v>
      </c>
      <c r="BT97" s="45" t="s">
        <v>80</v>
      </c>
      <c r="BV97" s="45" t="s">
        <v>74</v>
      </c>
      <c r="BW97" s="45" t="s">
        <v>88</v>
      </c>
      <c r="BX97" s="45" t="s">
        <v>4</v>
      </c>
      <c r="CL97" s="45" t="s">
        <v>1</v>
      </c>
      <c r="CM97" s="45" t="s">
        <v>82</v>
      </c>
    </row>
    <row r="98" spans="1:91" s="6" customFormat="1" ht="16.5" customHeight="1" x14ac:dyDescent="0.2">
      <c r="A98" s="38" t="s">
        <v>76</v>
      </c>
      <c r="B98" s="39"/>
      <c r="C98" s="187"/>
      <c r="D98" s="205" t="s">
        <v>89</v>
      </c>
      <c r="E98" s="205"/>
      <c r="F98" s="205"/>
      <c r="G98" s="205"/>
      <c r="H98" s="205"/>
      <c r="I98" s="188"/>
      <c r="J98" s="205" t="s">
        <v>90</v>
      </c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3">
        <f>'04 - Ostatní'!J30</f>
        <v>0</v>
      </c>
      <c r="AH98" s="204"/>
      <c r="AI98" s="204"/>
      <c r="AJ98" s="204"/>
      <c r="AK98" s="204"/>
      <c r="AL98" s="204"/>
      <c r="AM98" s="204"/>
      <c r="AN98" s="203">
        <f t="shared" si="0"/>
        <v>0</v>
      </c>
      <c r="AO98" s="204"/>
      <c r="AP98" s="204"/>
      <c r="AQ98" s="40" t="s">
        <v>79</v>
      </c>
      <c r="AR98" s="39"/>
      <c r="AS98" s="41">
        <v>0</v>
      </c>
      <c r="AT98" s="42">
        <f t="shared" si="1"/>
        <v>0</v>
      </c>
      <c r="AU98" s="43">
        <f>'04 - Ostatní'!P130</f>
        <v>319.51136300000002</v>
      </c>
      <c r="AV98" s="42">
        <f>'04 - Ostatní'!J33</f>
        <v>0</v>
      </c>
      <c r="AW98" s="42">
        <f>'04 - Ostatní'!J34</f>
        <v>0</v>
      </c>
      <c r="AX98" s="42">
        <f>'04 - Ostatní'!J35</f>
        <v>0</v>
      </c>
      <c r="AY98" s="42">
        <f>'04 - Ostatní'!J36</f>
        <v>0</v>
      </c>
      <c r="AZ98" s="42">
        <f>'04 - Ostatní'!F33</f>
        <v>0</v>
      </c>
      <c r="BA98" s="42">
        <f>'04 - Ostatní'!F34</f>
        <v>0</v>
      </c>
      <c r="BB98" s="42">
        <f>'04 - Ostatní'!F35</f>
        <v>0</v>
      </c>
      <c r="BC98" s="42">
        <f>'04 - Ostatní'!F36</f>
        <v>0</v>
      </c>
      <c r="BD98" s="44">
        <f>'04 - Ostatní'!F37</f>
        <v>0</v>
      </c>
      <c r="BT98" s="45" t="s">
        <v>80</v>
      </c>
      <c r="BV98" s="45" t="s">
        <v>74</v>
      </c>
      <c r="BW98" s="45" t="s">
        <v>91</v>
      </c>
      <c r="BX98" s="45" t="s">
        <v>4</v>
      </c>
      <c r="CL98" s="45" t="s">
        <v>1</v>
      </c>
      <c r="CM98" s="45" t="s">
        <v>82</v>
      </c>
    </row>
    <row r="99" spans="1:91" s="6" customFormat="1" ht="16.5" customHeight="1" x14ac:dyDescent="0.2">
      <c r="A99" s="38" t="s">
        <v>76</v>
      </c>
      <c r="B99" s="39"/>
      <c r="C99" s="187"/>
      <c r="D99" s="205" t="s">
        <v>92</v>
      </c>
      <c r="E99" s="205"/>
      <c r="F99" s="205"/>
      <c r="G99" s="205"/>
      <c r="H99" s="205"/>
      <c r="I99" s="188"/>
      <c r="J99" s="205" t="s">
        <v>93</v>
      </c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3">
        <f>'05 - Vybavení interiéru'!J30</f>
        <v>0</v>
      </c>
      <c r="AH99" s="204"/>
      <c r="AI99" s="204"/>
      <c r="AJ99" s="204"/>
      <c r="AK99" s="204"/>
      <c r="AL99" s="204"/>
      <c r="AM99" s="204"/>
      <c r="AN99" s="203">
        <f t="shared" si="0"/>
        <v>0</v>
      </c>
      <c r="AO99" s="204"/>
      <c r="AP99" s="204"/>
      <c r="AQ99" s="40" t="s">
        <v>79</v>
      </c>
      <c r="AR99" s="39"/>
      <c r="AS99" s="41">
        <v>0</v>
      </c>
      <c r="AT99" s="42">
        <f t="shared" si="1"/>
        <v>0</v>
      </c>
      <c r="AU99" s="43">
        <f>'05 - Vybavení interiéru'!P120</f>
        <v>0</v>
      </c>
      <c r="AV99" s="42">
        <f>'05 - Vybavení interiéru'!J33</f>
        <v>0</v>
      </c>
      <c r="AW99" s="42">
        <f>'05 - Vybavení interiéru'!J34</f>
        <v>0</v>
      </c>
      <c r="AX99" s="42">
        <f>'05 - Vybavení interiéru'!J35</f>
        <v>0</v>
      </c>
      <c r="AY99" s="42">
        <f>'05 - Vybavení interiéru'!J36</f>
        <v>0</v>
      </c>
      <c r="AZ99" s="42">
        <f>'05 - Vybavení interiéru'!F33</f>
        <v>0</v>
      </c>
      <c r="BA99" s="42">
        <f>'05 - Vybavení interiéru'!F34</f>
        <v>0</v>
      </c>
      <c r="BB99" s="42">
        <f>'05 - Vybavení interiéru'!F35</f>
        <v>0</v>
      </c>
      <c r="BC99" s="42">
        <f>'05 - Vybavení interiéru'!F36</f>
        <v>0</v>
      </c>
      <c r="BD99" s="44">
        <f>'05 - Vybavení interiéru'!F37</f>
        <v>0</v>
      </c>
      <c r="BT99" s="45" t="s">
        <v>80</v>
      </c>
      <c r="BV99" s="45" t="s">
        <v>74</v>
      </c>
      <c r="BW99" s="45" t="s">
        <v>94</v>
      </c>
      <c r="BX99" s="45" t="s">
        <v>4</v>
      </c>
      <c r="CL99" s="45" t="s">
        <v>1</v>
      </c>
      <c r="CM99" s="45" t="s">
        <v>82</v>
      </c>
    </row>
    <row r="100" spans="1:91" s="6" customFormat="1" ht="16.5" customHeight="1" x14ac:dyDescent="0.2">
      <c r="A100" s="38" t="s">
        <v>76</v>
      </c>
      <c r="B100" s="39"/>
      <c r="C100" s="187"/>
      <c r="D100" s="205" t="s">
        <v>95</v>
      </c>
      <c r="E100" s="205"/>
      <c r="F100" s="205"/>
      <c r="G100" s="205"/>
      <c r="H100" s="205"/>
      <c r="I100" s="188"/>
      <c r="J100" s="205" t="s">
        <v>96</v>
      </c>
      <c r="K100" s="205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03">
        <f>'06 - Vedlejší a ostatní n...'!J30</f>
        <v>0</v>
      </c>
      <c r="AH100" s="204"/>
      <c r="AI100" s="204"/>
      <c r="AJ100" s="204"/>
      <c r="AK100" s="204"/>
      <c r="AL100" s="204"/>
      <c r="AM100" s="204"/>
      <c r="AN100" s="203">
        <f t="shared" si="0"/>
        <v>0</v>
      </c>
      <c r="AO100" s="204"/>
      <c r="AP100" s="204"/>
      <c r="AQ100" s="40" t="s">
        <v>97</v>
      </c>
      <c r="AR100" s="39"/>
      <c r="AS100" s="46">
        <v>0</v>
      </c>
      <c r="AT100" s="47">
        <f t="shared" si="1"/>
        <v>0</v>
      </c>
      <c r="AU100" s="48">
        <f>'06 - Vedlejší a ostatní n...'!P123</f>
        <v>0</v>
      </c>
      <c r="AV100" s="47">
        <f>'06 - Vedlejší a ostatní n...'!J33</f>
        <v>0</v>
      </c>
      <c r="AW100" s="47">
        <f>'06 - Vedlejší a ostatní n...'!J34</f>
        <v>0</v>
      </c>
      <c r="AX100" s="47">
        <f>'06 - Vedlejší a ostatní n...'!J35</f>
        <v>0</v>
      </c>
      <c r="AY100" s="47">
        <f>'06 - Vedlejší a ostatní n...'!J36</f>
        <v>0</v>
      </c>
      <c r="AZ100" s="47">
        <f>'06 - Vedlejší a ostatní n...'!F33</f>
        <v>0</v>
      </c>
      <c r="BA100" s="47">
        <f>'06 - Vedlejší a ostatní n...'!F34</f>
        <v>0</v>
      </c>
      <c r="BB100" s="47">
        <f>'06 - Vedlejší a ostatní n...'!F35</f>
        <v>0</v>
      </c>
      <c r="BC100" s="47">
        <f>'06 - Vedlejší a ostatní n...'!F36</f>
        <v>0</v>
      </c>
      <c r="BD100" s="49">
        <f>'06 - Vedlejší a ostatní n...'!F37</f>
        <v>0</v>
      </c>
      <c r="BT100" s="45" t="s">
        <v>80</v>
      </c>
      <c r="BV100" s="45" t="s">
        <v>74</v>
      </c>
      <c r="BW100" s="45" t="s">
        <v>98</v>
      </c>
      <c r="BX100" s="45" t="s">
        <v>4</v>
      </c>
      <c r="CL100" s="45" t="s">
        <v>1</v>
      </c>
      <c r="CM100" s="45" t="s">
        <v>82</v>
      </c>
    </row>
    <row r="101" spans="1:91" s="1" customFormat="1" ht="30" customHeight="1" x14ac:dyDescent="0.2">
      <c r="B101" s="13"/>
      <c r="AR101" s="13"/>
    </row>
    <row r="102" spans="1:91" s="1" customFormat="1" ht="6.95" customHeight="1" x14ac:dyDescent="0.2">
      <c r="B102" s="16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3"/>
    </row>
  </sheetData>
  <sheetProtection algorithmName="SHA-512" hashValue="VWq4XAelxzjbfhgO6s2ocZ4DzDLF1ISf873uI9tYVOAMQwrnxx/IkwsdOaIFlmPQEPFbAc3ldu7dm+YpTzeuAw==" saltValue="g+onO/zpCXoxPLCnu6TbQw==" spinCount="100000" sheet="1" objects="1" scenarios="1"/>
  <mergeCells count="60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N100:AP100"/>
    <mergeCell ref="AG100:AM100"/>
    <mergeCell ref="D100:H100"/>
    <mergeCell ref="J100:AF100"/>
    <mergeCell ref="AG94:AM94"/>
    <mergeCell ref="AN94:AP94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L85:AO85"/>
    <mergeCell ref="AM87:AN87"/>
    <mergeCell ref="AM89:AP89"/>
    <mergeCell ref="AS89:AT91"/>
    <mergeCell ref="AM90:AP90"/>
  </mergeCells>
  <hyperlinks>
    <hyperlink ref="A95" location="'01 - Budova I'!C2" display="/" xr:uid="{00000000-0004-0000-0000-000000000000}"/>
    <hyperlink ref="A96" location="'02 - Budova II'!C2" display="/" xr:uid="{00000000-0004-0000-0000-000001000000}"/>
    <hyperlink ref="A97" location="'03 - Budova III'!C2" display="/" xr:uid="{00000000-0004-0000-0000-000002000000}"/>
    <hyperlink ref="A98" location="'04 - Ostatní'!C2" display="/" xr:uid="{00000000-0004-0000-0000-000003000000}"/>
    <hyperlink ref="A99" location="'05 - Vybavení interiéru'!C2" display="/" xr:uid="{00000000-0004-0000-0000-000004000000}"/>
    <hyperlink ref="A100" location="'06 - Vedlejší a ostatní n...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42"/>
  <sheetViews>
    <sheetView showGridLines="0" workbookViewId="0">
      <selection activeCell="F140" sqref="F140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8" t="s">
        <v>5</v>
      </c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8" t="s">
        <v>81</v>
      </c>
    </row>
    <row r="3" spans="2:46" ht="6.95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82</v>
      </c>
    </row>
    <row r="4" spans="2:46" ht="24.95" customHeight="1" x14ac:dyDescent="0.2">
      <c r="B4" s="11"/>
      <c r="D4" s="59" t="s">
        <v>99</v>
      </c>
      <c r="L4" s="11"/>
      <c r="M4" s="65" t="s">
        <v>10</v>
      </c>
      <c r="AT4" s="8" t="s">
        <v>3</v>
      </c>
    </row>
    <row r="5" spans="2:46" ht="6.95" customHeight="1" x14ac:dyDescent="0.2">
      <c r="B5" s="11"/>
      <c r="L5" s="11"/>
    </row>
    <row r="6" spans="2:46" ht="12" customHeight="1" x14ac:dyDescent="0.2">
      <c r="B6" s="11"/>
      <c r="D6" s="63" t="s">
        <v>14</v>
      </c>
      <c r="L6" s="11"/>
    </row>
    <row r="7" spans="2:46" ht="26.25" customHeight="1" x14ac:dyDescent="0.2">
      <c r="B7" s="11"/>
      <c r="E7" s="224" t="str">
        <f>'Rekapitulace stavby'!K6</f>
        <v>Výtahy TF ČZU Praha - zřízení bezbariérového vstupu a provozu všech podlaží hlavní budovy</v>
      </c>
      <c r="F7" s="225"/>
      <c r="G7" s="225"/>
      <c r="H7" s="225"/>
      <c r="L7" s="11"/>
    </row>
    <row r="8" spans="2:46" s="1" customFormat="1" ht="12" customHeight="1" x14ac:dyDescent="0.2">
      <c r="B8" s="13"/>
      <c r="D8" s="63" t="s">
        <v>100</v>
      </c>
      <c r="L8" s="13"/>
    </row>
    <row r="9" spans="2:46" s="1" customFormat="1" ht="16.5" customHeight="1" x14ac:dyDescent="0.2">
      <c r="B9" s="13"/>
      <c r="E9" s="189" t="s">
        <v>101</v>
      </c>
      <c r="F9" s="223"/>
      <c r="G9" s="223"/>
      <c r="H9" s="223"/>
      <c r="L9" s="13"/>
    </row>
    <row r="10" spans="2:46" s="1" customFormat="1" x14ac:dyDescent="0.2">
      <c r="B10" s="13"/>
      <c r="L10" s="13"/>
    </row>
    <row r="11" spans="2:46" s="1" customFormat="1" ht="12" customHeight="1" x14ac:dyDescent="0.2">
      <c r="B11" s="13"/>
      <c r="D11" s="63" t="s">
        <v>16</v>
      </c>
      <c r="F11" s="61" t="s">
        <v>1</v>
      </c>
      <c r="I11" s="63" t="s">
        <v>17</v>
      </c>
      <c r="J11" s="61" t="s">
        <v>1</v>
      </c>
      <c r="L11" s="13"/>
    </row>
    <row r="12" spans="2:46" s="1" customFormat="1" ht="12" customHeight="1" x14ac:dyDescent="0.2">
      <c r="B12" s="13"/>
      <c r="D12" s="63" t="s">
        <v>18</v>
      </c>
      <c r="F12" s="61" t="s">
        <v>19</v>
      </c>
      <c r="I12" s="63" t="s">
        <v>20</v>
      </c>
      <c r="J12" s="66">
        <f>'Rekapitulace stavby'!AN8</f>
        <v>0</v>
      </c>
      <c r="L12" s="13"/>
    </row>
    <row r="13" spans="2:46" s="1" customFormat="1" ht="10.9" customHeight="1" x14ac:dyDescent="0.2">
      <c r="B13" s="13"/>
      <c r="L13" s="13"/>
    </row>
    <row r="14" spans="2:46" s="1" customFormat="1" ht="12" customHeight="1" x14ac:dyDescent="0.2">
      <c r="B14" s="13"/>
      <c r="D14" s="63" t="s">
        <v>21</v>
      </c>
      <c r="I14" s="63" t="s">
        <v>22</v>
      </c>
      <c r="J14" s="61" t="s">
        <v>1</v>
      </c>
      <c r="L14" s="13"/>
    </row>
    <row r="15" spans="2:46" s="1" customFormat="1" ht="18" customHeight="1" x14ac:dyDescent="0.2">
      <c r="B15" s="13"/>
      <c r="E15" s="61" t="s">
        <v>23</v>
      </c>
      <c r="I15" s="63" t="s">
        <v>24</v>
      </c>
      <c r="J15" s="61" t="s">
        <v>1</v>
      </c>
      <c r="L15" s="13"/>
    </row>
    <row r="16" spans="2:46" s="1" customFormat="1" ht="6.95" customHeight="1" x14ac:dyDescent="0.2">
      <c r="B16" s="13"/>
      <c r="L16" s="13"/>
    </row>
    <row r="17" spans="2:12" s="1" customFormat="1" ht="12" customHeight="1" x14ac:dyDescent="0.2">
      <c r="B17" s="13"/>
      <c r="D17" s="63" t="s">
        <v>25</v>
      </c>
      <c r="I17" s="63" t="s">
        <v>22</v>
      </c>
      <c r="J17" s="61" t="str">
        <f>'Rekapitulace stavby'!AN13</f>
        <v/>
      </c>
      <c r="L17" s="13"/>
    </row>
    <row r="18" spans="2:12" s="1" customFormat="1" ht="18" customHeight="1" x14ac:dyDescent="0.2">
      <c r="B18" s="13"/>
      <c r="E18" s="211" t="str">
        <f>'Rekapitulace stavby'!E14</f>
        <v xml:space="preserve"> </v>
      </c>
      <c r="F18" s="211"/>
      <c r="G18" s="211"/>
      <c r="H18" s="211"/>
      <c r="I18" s="63" t="s">
        <v>24</v>
      </c>
      <c r="J18" s="61" t="str">
        <f>'Rekapitulace stavby'!AN14</f>
        <v/>
      </c>
      <c r="L18" s="13"/>
    </row>
    <row r="19" spans="2:12" s="1" customFormat="1" ht="6.95" customHeight="1" x14ac:dyDescent="0.2">
      <c r="B19" s="13"/>
      <c r="L19" s="13"/>
    </row>
    <row r="20" spans="2:12" s="1" customFormat="1" ht="12" customHeight="1" x14ac:dyDescent="0.2">
      <c r="B20" s="13"/>
      <c r="D20" s="63" t="s">
        <v>27</v>
      </c>
      <c r="I20" s="63" t="s">
        <v>22</v>
      </c>
      <c r="J20" s="61" t="s">
        <v>1</v>
      </c>
      <c r="L20" s="13"/>
    </row>
    <row r="21" spans="2:12" s="1" customFormat="1" ht="18" customHeight="1" x14ac:dyDescent="0.2">
      <c r="B21" s="13"/>
      <c r="E21" s="61" t="s">
        <v>28</v>
      </c>
      <c r="I21" s="63" t="s">
        <v>24</v>
      </c>
      <c r="J21" s="61" t="s">
        <v>1</v>
      </c>
      <c r="L21" s="13"/>
    </row>
    <row r="22" spans="2:12" s="1" customFormat="1" ht="6.95" customHeight="1" x14ac:dyDescent="0.2">
      <c r="B22" s="13"/>
      <c r="L22" s="13"/>
    </row>
    <row r="23" spans="2:12" s="1" customFormat="1" ht="12" customHeight="1" x14ac:dyDescent="0.2">
      <c r="B23" s="13"/>
      <c r="D23" s="63" t="s">
        <v>30</v>
      </c>
      <c r="I23" s="63" t="s">
        <v>22</v>
      </c>
      <c r="J23" s="61" t="str">
        <f>IF('Rekapitulace stavby'!AN19="","",'Rekapitulace stavby'!AN19)</f>
        <v/>
      </c>
      <c r="L23" s="13"/>
    </row>
    <row r="24" spans="2:12" s="1" customFormat="1" ht="18" customHeight="1" x14ac:dyDescent="0.2">
      <c r="B24" s="13"/>
      <c r="E24" s="61" t="str">
        <f>IF('Rekapitulace stavby'!E20="","",'Rekapitulace stavby'!E20)</f>
        <v xml:space="preserve"> </v>
      </c>
      <c r="I24" s="63" t="s">
        <v>24</v>
      </c>
      <c r="J24" s="61" t="str">
        <f>IF('Rekapitulace stavby'!AN20="","",'Rekapitulace stavby'!AN20)</f>
        <v/>
      </c>
      <c r="L24" s="13"/>
    </row>
    <row r="25" spans="2:12" s="1" customFormat="1" ht="6.95" customHeight="1" x14ac:dyDescent="0.2">
      <c r="B25" s="13"/>
      <c r="L25" s="13"/>
    </row>
    <row r="26" spans="2:12" s="1" customFormat="1" ht="12" customHeight="1" x14ac:dyDescent="0.2">
      <c r="B26" s="13"/>
      <c r="D26" s="63" t="s">
        <v>31</v>
      </c>
      <c r="L26" s="13"/>
    </row>
    <row r="27" spans="2:12" s="68" customFormat="1" ht="16.5" customHeight="1" x14ac:dyDescent="0.2">
      <c r="B27" s="67"/>
      <c r="E27" s="214" t="s">
        <v>1</v>
      </c>
      <c r="F27" s="214"/>
      <c r="G27" s="214"/>
      <c r="H27" s="214"/>
      <c r="L27" s="67"/>
    </row>
    <row r="28" spans="2:12" s="1" customFormat="1" ht="6.95" customHeight="1" x14ac:dyDescent="0.2">
      <c r="B28" s="13"/>
      <c r="L28" s="13"/>
    </row>
    <row r="29" spans="2:12" s="1" customFormat="1" ht="6.95" customHeight="1" x14ac:dyDescent="0.2">
      <c r="B29" s="13"/>
      <c r="D29" s="22"/>
      <c r="E29" s="22"/>
      <c r="F29" s="22"/>
      <c r="G29" s="22"/>
      <c r="H29" s="22"/>
      <c r="I29" s="22"/>
      <c r="J29" s="22"/>
      <c r="K29" s="22"/>
      <c r="L29" s="13"/>
    </row>
    <row r="30" spans="2:12" s="1" customFormat="1" ht="25.35" customHeight="1" x14ac:dyDescent="0.2">
      <c r="B30" s="13"/>
      <c r="D30" s="69" t="s">
        <v>32</v>
      </c>
      <c r="J30" s="70">
        <f>ROUND(J137, 2)</f>
        <v>0</v>
      </c>
      <c r="L30" s="13"/>
    </row>
    <row r="31" spans="2:12" s="1" customFormat="1" ht="6.95" customHeight="1" x14ac:dyDescent="0.2">
      <c r="B31" s="13"/>
      <c r="D31" s="22"/>
      <c r="E31" s="22"/>
      <c r="F31" s="22"/>
      <c r="G31" s="22"/>
      <c r="H31" s="22"/>
      <c r="I31" s="22"/>
      <c r="J31" s="22"/>
      <c r="K31" s="22"/>
      <c r="L31" s="13"/>
    </row>
    <row r="32" spans="2:12" s="1" customFormat="1" ht="14.45" customHeight="1" x14ac:dyDescent="0.2">
      <c r="B32" s="13"/>
      <c r="F32" s="71" t="s">
        <v>34</v>
      </c>
      <c r="I32" s="71" t="s">
        <v>33</v>
      </c>
      <c r="J32" s="71" t="s">
        <v>35</v>
      </c>
      <c r="L32" s="13"/>
    </row>
    <row r="33" spans="2:12" s="1" customFormat="1" ht="14.45" customHeight="1" x14ac:dyDescent="0.2">
      <c r="B33" s="13"/>
      <c r="D33" s="52" t="s">
        <v>36</v>
      </c>
      <c r="E33" s="63" t="s">
        <v>37</v>
      </c>
      <c r="F33" s="72">
        <f>ROUND((SUM(BE137:BE441)),  2)</f>
        <v>0</v>
      </c>
      <c r="I33" s="73">
        <v>0.21</v>
      </c>
      <c r="J33" s="72">
        <f>ROUND(((SUM(BE137:BE441))*I33),  2)</f>
        <v>0</v>
      </c>
      <c r="L33" s="13"/>
    </row>
    <row r="34" spans="2:12" s="1" customFormat="1" ht="14.45" customHeight="1" x14ac:dyDescent="0.2">
      <c r="B34" s="13"/>
      <c r="E34" s="63" t="s">
        <v>38</v>
      </c>
      <c r="F34" s="72">
        <f>ROUND((SUM(BF137:BF441)),  2)</f>
        <v>0</v>
      </c>
      <c r="I34" s="73">
        <v>0.12</v>
      </c>
      <c r="J34" s="72">
        <f>ROUND(((SUM(BF137:BF441))*I34),  2)</f>
        <v>0</v>
      </c>
      <c r="L34" s="13"/>
    </row>
    <row r="35" spans="2:12" s="1" customFormat="1" ht="14.45" hidden="1" customHeight="1" x14ac:dyDescent="0.2">
      <c r="B35" s="13"/>
      <c r="E35" s="63" t="s">
        <v>39</v>
      </c>
      <c r="F35" s="72">
        <f>ROUND((SUM(BG137:BG441)),  2)</f>
        <v>0</v>
      </c>
      <c r="I35" s="73">
        <v>0.21</v>
      </c>
      <c r="J35" s="72">
        <f>0</f>
        <v>0</v>
      </c>
      <c r="L35" s="13"/>
    </row>
    <row r="36" spans="2:12" s="1" customFormat="1" ht="14.45" hidden="1" customHeight="1" x14ac:dyDescent="0.2">
      <c r="B36" s="13"/>
      <c r="E36" s="63" t="s">
        <v>40</v>
      </c>
      <c r="F36" s="72">
        <f>ROUND((SUM(BH137:BH441)),  2)</f>
        <v>0</v>
      </c>
      <c r="I36" s="73">
        <v>0.12</v>
      </c>
      <c r="J36" s="72">
        <f>0</f>
        <v>0</v>
      </c>
      <c r="L36" s="13"/>
    </row>
    <row r="37" spans="2:12" s="1" customFormat="1" ht="14.45" hidden="1" customHeight="1" x14ac:dyDescent="0.2">
      <c r="B37" s="13"/>
      <c r="E37" s="63" t="s">
        <v>41</v>
      </c>
      <c r="F37" s="72">
        <f>ROUND((SUM(BI137:BI441)),  2)</f>
        <v>0</v>
      </c>
      <c r="I37" s="73">
        <v>0</v>
      </c>
      <c r="J37" s="72">
        <f>0</f>
        <v>0</v>
      </c>
      <c r="L37" s="13"/>
    </row>
    <row r="38" spans="2:12" s="1" customFormat="1" ht="6.95" customHeight="1" x14ac:dyDescent="0.2">
      <c r="B38" s="13"/>
      <c r="L38" s="13"/>
    </row>
    <row r="39" spans="2:12" s="1" customFormat="1" ht="25.35" customHeight="1" x14ac:dyDescent="0.2">
      <c r="B39" s="13"/>
      <c r="C39" s="74"/>
      <c r="D39" s="75" t="s">
        <v>42</v>
      </c>
      <c r="E39" s="76"/>
      <c r="F39" s="76"/>
      <c r="G39" s="77" t="s">
        <v>43</v>
      </c>
      <c r="H39" s="78" t="s">
        <v>44</v>
      </c>
      <c r="I39" s="76"/>
      <c r="J39" s="79">
        <f>SUM(J30:J37)</f>
        <v>0</v>
      </c>
      <c r="K39" s="80"/>
      <c r="L39" s="13"/>
    </row>
    <row r="40" spans="2:12" s="1" customFormat="1" ht="14.45" customHeight="1" x14ac:dyDescent="0.2">
      <c r="B40" s="13"/>
      <c r="L40" s="13"/>
    </row>
    <row r="41" spans="2:12" ht="14.45" customHeight="1" x14ac:dyDescent="0.2">
      <c r="B41" s="11"/>
      <c r="L41" s="11"/>
    </row>
    <row r="42" spans="2:12" ht="14.45" customHeight="1" x14ac:dyDescent="0.2">
      <c r="B42" s="11"/>
      <c r="L42" s="11"/>
    </row>
    <row r="43" spans="2:12" ht="14.45" customHeight="1" x14ac:dyDescent="0.2">
      <c r="B43" s="11"/>
      <c r="L43" s="11"/>
    </row>
    <row r="44" spans="2:12" ht="14.45" customHeight="1" x14ac:dyDescent="0.2">
      <c r="B44" s="11"/>
      <c r="L44" s="11"/>
    </row>
    <row r="45" spans="2:12" ht="14.45" customHeight="1" x14ac:dyDescent="0.2">
      <c r="B45" s="11"/>
      <c r="L45" s="11"/>
    </row>
    <row r="46" spans="2:12" ht="14.45" customHeight="1" x14ac:dyDescent="0.2">
      <c r="B46" s="11"/>
      <c r="L46" s="11"/>
    </row>
    <row r="47" spans="2:12" ht="14.45" customHeight="1" x14ac:dyDescent="0.2">
      <c r="B47" s="11"/>
      <c r="L47" s="11"/>
    </row>
    <row r="48" spans="2:12" ht="14.45" customHeight="1" x14ac:dyDescent="0.2">
      <c r="B48" s="11"/>
      <c r="L48" s="11"/>
    </row>
    <row r="49" spans="2:12" ht="14.45" customHeight="1" x14ac:dyDescent="0.2">
      <c r="B49" s="11"/>
      <c r="L49" s="11"/>
    </row>
    <row r="50" spans="2:12" s="1" customFormat="1" ht="14.45" customHeight="1" x14ac:dyDescent="0.2">
      <c r="B50" s="13"/>
      <c r="D50" s="81" t="s">
        <v>45</v>
      </c>
      <c r="E50" s="82"/>
      <c r="F50" s="82"/>
      <c r="G50" s="81" t="s">
        <v>46</v>
      </c>
      <c r="H50" s="82"/>
      <c r="I50" s="82"/>
      <c r="J50" s="82"/>
      <c r="K50" s="82"/>
      <c r="L50" s="13"/>
    </row>
    <row r="51" spans="2:12" x14ac:dyDescent="0.2">
      <c r="B51" s="11"/>
      <c r="L51" s="11"/>
    </row>
    <row r="52" spans="2:12" x14ac:dyDescent="0.2">
      <c r="B52" s="11"/>
      <c r="L52" s="11"/>
    </row>
    <row r="53" spans="2:12" x14ac:dyDescent="0.2">
      <c r="B53" s="11"/>
      <c r="L53" s="11"/>
    </row>
    <row r="54" spans="2:12" x14ac:dyDescent="0.2">
      <c r="B54" s="11"/>
      <c r="L54" s="11"/>
    </row>
    <row r="55" spans="2:12" x14ac:dyDescent="0.2">
      <c r="B55" s="11"/>
      <c r="L55" s="11"/>
    </row>
    <row r="56" spans="2:12" x14ac:dyDescent="0.2">
      <c r="B56" s="11"/>
      <c r="L56" s="11"/>
    </row>
    <row r="57" spans="2:12" x14ac:dyDescent="0.2">
      <c r="B57" s="11"/>
      <c r="L57" s="11"/>
    </row>
    <row r="58" spans="2:12" x14ac:dyDescent="0.2">
      <c r="B58" s="11"/>
      <c r="L58" s="11"/>
    </row>
    <row r="59" spans="2:12" x14ac:dyDescent="0.2">
      <c r="B59" s="11"/>
      <c r="L59" s="11"/>
    </row>
    <row r="60" spans="2:12" x14ac:dyDescent="0.2">
      <c r="B60" s="11"/>
      <c r="L60" s="11"/>
    </row>
    <row r="61" spans="2:12" s="1" customFormat="1" ht="12.75" x14ac:dyDescent="0.2">
      <c r="B61" s="13"/>
      <c r="D61" s="83" t="s">
        <v>47</v>
      </c>
      <c r="E61" s="84"/>
      <c r="F61" s="85" t="s">
        <v>48</v>
      </c>
      <c r="G61" s="83" t="s">
        <v>47</v>
      </c>
      <c r="H61" s="84"/>
      <c r="I61" s="84"/>
      <c r="J61" s="86" t="s">
        <v>48</v>
      </c>
      <c r="K61" s="84"/>
      <c r="L61" s="13"/>
    </row>
    <row r="62" spans="2:12" x14ac:dyDescent="0.2">
      <c r="B62" s="11"/>
      <c r="L62" s="11"/>
    </row>
    <row r="63" spans="2:12" x14ac:dyDescent="0.2">
      <c r="B63" s="11"/>
      <c r="L63" s="11"/>
    </row>
    <row r="64" spans="2:12" x14ac:dyDescent="0.2">
      <c r="B64" s="11"/>
      <c r="L64" s="11"/>
    </row>
    <row r="65" spans="2:12" s="1" customFormat="1" ht="12.75" x14ac:dyDescent="0.2">
      <c r="B65" s="13"/>
      <c r="D65" s="81" t="s">
        <v>49</v>
      </c>
      <c r="E65" s="82"/>
      <c r="F65" s="82"/>
      <c r="G65" s="81" t="s">
        <v>50</v>
      </c>
      <c r="H65" s="82"/>
      <c r="I65" s="82"/>
      <c r="J65" s="82"/>
      <c r="K65" s="82"/>
      <c r="L65" s="13"/>
    </row>
    <row r="66" spans="2:12" x14ac:dyDescent="0.2">
      <c r="B66" s="11"/>
      <c r="L66" s="11"/>
    </row>
    <row r="67" spans="2:12" x14ac:dyDescent="0.2">
      <c r="B67" s="11"/>
      <c r="L67" s="11"/>
    </row>
    <row r="68" spans="2:12" x14ac:dyDescent="0.2">
      <c r="B68" s="11"/>
      <c r="L68" s="11"/>
    </row>
    <row r="69" spans="2:12" x14ac:dyDescent="0.2">
      <c r="B69" s="11"/>
      <c r="L69" s="11"/>
    </row>
    <row r="70" spans="2:12" x14ac:dyDescent="0.2">
      <c r="B70" s="11"/>
      <c r="L70" s="11"/>
    </row>
    <row r="71" spans="2:12" x14ac:dyDescent="0.2">
      <c r="B71" s="11"/>
      <c r="L71" s="11"/>
    </row>
    <row r="72" spans="2:12" x14ac:dyDescent="0.2">
      <c r="B72" s="11"/>
      <c r="L72" s="11"/>
    </row>
    <row r="73" spans="2:12" x14ac:dyDescent="0.2">
      <c r="B73" s="11"/>
      <c r="L73" s="11"/>
    </row>
    <row r="74" spans="2:12" x14ac:dyDescent="0.2">
      <c r="B74" s="11"/>
      <c r="L74" s="11"/>
    </row>
    <row r="75" spans="2:12" x14ac:dyDescent="0.2">
      <c r="B75" s="11"/>
      <c r="L75" s="11"/>
    </row>
    <row r="76" spans="2:12" s="1" customFormat="1" ht="12.75" x14ac:dyDescent="0.2">
      <c r="B76" s="13"/>
      <c r="D76" s="83" t="s">
        <v>47</v>
      </c>
      <c r="E76" s="84"/>
      <c r="F76" s="85" t="s">
        <v>48</v>
      </c>
      <c r="G76" s="83" t="s">
        <v>47</v>
      </c>
      <c r="H76" s="84"/>
      <c r="I76" s="84"/>
      <c r="J76" s="86" t="s">
        <v>48</v>
      </c>
      <c r="K76" s="84"/>
      <c r="L76" s="13"/>
    </row>
    <row r="77" spans="2:12" s="1" customFormat="1" ht="14.45" customHeight="1" x14ac:dyDescent="0.2"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3"/>
    </row>
    <row r="81" spans="2:47" s="1" customFormat="1" ht="6.95" customHeight="1" x14ac:dyDescent="0.2">
      <c r="B81" s="18"/>
      <c r="C81" s="19"/>
      <c r="D81" s="19"/>
      <c r="E81" s="19"/>
      <c r="F81" s="19"/>
      <c r="G81" s="19"/>
      <c r="H81" s="19"/>
      <c r="I81" s="19"/>
      <c r="J81" s="19"/>
      <c r="K81" s="19"/>
      <c r="L81" s="13"/>
    </row>
    <row r="82" spans="2:47" s="1" customFormat="1" ht="24.95" customHeight="1" x14ac:dyDescent="0.2">
      <c r="B82" s="13"/>
      <c r="C82" s="59" t="s">
        <v>102</v>
      </c>
      <c r="L82" s="13"/>
    </row>
    <row r="83" spans="2:47" s="1" customFormat="1" ht="6.95" customHeight="1" x14ac:dyDescent="0.2">
      <c r="B83" s="13"/>
      <c r="L83" s="13"/>
    </row>
    <row r="84" spans="2:47" s="1" customFormat="1" ht="12" customHeight="1" x14ac:dyDescent="0.2">
      <c r="B84" s="13"/>
      <c r="C84" s="63" t="s">
        <v>14</v>
      </c>
      <c r="L84" s="13"/>
    </row>
    <row r="85" spans="2:47" s="1" customFormat="1" ht="26.25" customHeight="1" x14ac:dyDescent="0.2">
      <c r="B85" s="13"/>
      <c r="E85" s="224" t="str">
        <f>E7</f>
        <v>Výtahy TF ČZU Praha - zřízení bezbariérového vstupu a provozu všech podlaží hlavní budovy</v>
      </c>
      <c r="F85" s="225"/>
      <c r="G85" s="225"/>
      <c r="H85" s="225"/>
      <c r="L85" s="13"/>
    </row>
    <row r="86" spans="2:47" s="1" customFormat="1" ht="12" customHeight="1" x14ac:dyDescent="0.2">
      <c r="B86" s="13"/>
      <c r="C86" s="63" t="s">
        <v>100</v>
      </c>
      <c r="L86" s="13"/>
    </row>
    <row r="87" spans="2:47" s="1" customFormat="1" ht="16.5" customHeight="1" x14ac:dyDescent="0.2">
      <c r="B87" s="13"/>
      <c r="E87" s="189" t="str">
        <f>E9</f>
        <v>01 - Budova I</v>
      </c>
      <c r="F87" s="223"/>
      <c r="G87" s="223"/>
      <c r="H87" s="223"/>
      <c r="L87" s="13"/>
    </row>
    <row r="88" spans="2:47" s="1" customFormat="1" ht="6.95" customHeight="1" x14ac:dyDescent="0.2">
      <c r="B88" s="13"/>
      <c r="L88" s="13"/>
    </row>
    <row r="89" spans="2:47" s="1" customFormat="1" ht="12" customHeight="1" x14ac:dyDescent="0.2">
      <c r="B89" s="13"/>
      <c r="C89" s="63" t="s">
        <v>18</v>
      </c>
      <c r="F89" s="61" t="str">
        <f>F12</f>
        <v>parc.č. 1640</v>
      </c>
      <c r="I89" s="63" t="s">
        <v>20</v>
      </c>
      <c r="J89" s="66">
        <f>IF(J12="","",J12)</f>
        <v>0</v>
      </c>
      <c r="L89" s="13"/>
    </row>
    <row r="90" spans="2:47" s="1" customFormat="1" ht="6.95" customHeight="1" x14ac:dyDescent="0.2">
      <c r="B90" s="13"/>
      <c r="L90" s="13"/>
    </row>
    <row r="91" spans="2:47" s="1" customFormat="1" ht="40.15" customHeight="1" x14ac:dyDescent="0.2">
      <c r="B91" s="13"/>
      <c r="C91" s="63" t="s">
        <v>21</v>
      </c>
      <c r="F91" s="61" t="str">
        <f>E15</f>
        <v>ČZU v Praze, Kamýcká 129, 165 00 P6</v>
      </c>
      <c r="I91" s="63" t="s">
        <v>27</v>
      </c>
      <c r="J91" s="64" t="str">
        <f>E21</f>
        <v>RH-ARCHITEKTI s.r.o., Vltavská 207/20, 150 00 P5</v>
      </c>
      <c r="L91" s="13"/>
    </row>
    <row r="92" spans="2:47" s="1" customFormat="1" ht="15.2" customHeight="1" x14ac:dyDescent="0.2">
      <c r="B92" s="13"/>
      <c r="C92" s="63" t="s">
        <v>25</v>
      </c>
      <c r="F92" s="61" t="str">
        <f>IF(E18="","",E18)</f>
        <v xml:space="preserve"> </v>
      </c>
      <c r="I92" s="63" t="s">
        <v>30</v>
      </c>
      <c r="J92" s="64" t="str">
        <f>E24</f>
        <v xml:space="preserve"> </v>
      </c>
      <c r="L92" s="13"/>
    </row>
    <row r="93" spans="2:47" s="1" customFormat="1" ht="10.35" customHeight="1" x14ac:dyDescent="0.2">
      <c r="B93" s="13"/>
      <c r="L93" s="13"/>
    </row>
    <row r="94" spans="2:47" s="1" customFormat="1" ht="29.25" customHeight="1" x14ac:dyDescent="0.2">
      <c r="B94" s="13"/>
      <c r="C94" s="87" t="s">
        <v>103</v>
      </c>
      <c r="D94" s="74"/>
      <c r="E94" s="74"/>
      <c r="F94" s="74"/>
      <c r="G94" s="74"/>
      <c r="H94" s="74"/>
      <c r="I94" s="74"/>
      <c r="J94" s="88" t="s">
        <v>104</v>
      </c>
      <c r="K94" s="74"/>
      <c r="L94" s="13"/>
    </row>
    <row r="95" spans="2:47" s="1" customFormat="1" ht="10.35" customHeight="1" x14ac:dyDescent="0.2">
      <c r="B95" s="13"/>
      <c r="L95" s="13"/>
    </row>
    <row r="96" spans="2:47" s="1" customFormat="1" ht="22.9" customHeight="1" x14ac:dyDescent="0.2">
      <c r="B96" s="13"/>
      <c r="C96" s="89" t="s">
        <v>105</v>
      </c>
      <c r="J96" s="70">
        <f>J137</f>
        <v>0</v>
      </c>
      <c r="L96" s="13"/>
      <c r="AU96" s="8" t="s">
        <v>106</v>
      </c>
    </row>
    <row r="97" spans="2:12" s="91" customFormat="1" ht="24.95" customHeight="1" x14ac:dyDescent="0.2">
      <c r="B97" s="90"/>
      <c r="D97" s="92" t="s">
        <v>107</v>
      </c>
      <c r="E97" s="93"/>
      <c r="F97" s="93"/>
      <c r="G97" s="93"/>
      <c r="H97" s="93"/>
      <c r="I97" s="93"/>
      <c r="J97" s="94">
        <f>J138</f>
        <v>0</v>
      </c>
      <c r="L97" s="90"/>
    </row>
    <row r="98" spans="2:12" s="96" customFormat="1" ht="19.899999999999999" customHeight="1" x14ac:dyDescent="0.2">
      <c r="B98" s="95"/>
      <c r="D98" s="97" t="s">
        <v>108</v>
      </c>
      <c r="E98" s="98"/>
      <c r="F98" s="98"/>
      <c r="G98" s="98"/>
      <c r="H98" s="98"/>
      <c r="I98" s="98"/>
      <c r="J98" s="99">
        <f>J139</f>
        <v>0</v>
      </c>
      <c r="L98" s="95"/>
    </row>
    <row r="99" spans="2:12" s="96" customFormat="1" ht="19.899999999999999" customHeight="1" x14ac:dyDescent="0.2">
      <c r="B99" s="95"/>
      <c r="D99" s="97" t="s">
        <v>109</v>
      </c>
      <c r="E99" s="98"/>
      <c r="F99" s="98"/>
      <c r="G99" s="98"/>
      <c r="H99" s="98"/>
      <c r="I99" s="98"/>
      <c r="J99" s="99">
        <f>J167</f>
        <v>0</v>
      </c>
      <c r="L99" s="95"/>
    </row>
    <row r="100" spans="2:12" s="96" customFormat="1" ht="19.899999999999999" customHeight="1" x14ac:dyDescent="0.2">
      <c r="B100" s="95"/>
      <c r="D100" s="97" t="s">
        <v>110</v>
      </c>
      <c r="E100" s="98"/>
      <c r="F100" s="98"/>
      <c r="G100" s="98"/>
      <c r="H100" s="98"/>
      <c r="I100" s="98"/>
      <c r="J100" s="99">
        <f>J203</f>
        <v>0</v>
      </c>
      <c r="L100" s="95"/>
    </row>
    <row r="101" spans="2:12" s="96" customFormat="1" ht="19.899999999999999" customHeight="1" x14ac:dyDescent="0.2">
      <c r="B101" s="95"/>
      <c r="D101" s="97" t="s">
        <v>111</v>
      </c>
      <c r="E101" s="98"/>
      <c r="F101" s="98"/>
      <c r="G101" s="98"/>
      <c r="H101" s="98"/>
      <c r="I101" s="98"/>
      <c r="J101" s="99">
        <f>J244</f>
        <v>0</v>
      </c>
      <c r="L101" s="95"/>
    </row>
    <row r="102" spans="2:12" s="96" customFormat="1" ht="19.899999999999999" customHeight="1" x14ac:dyDescent="0.2">
      <c r="B102" s="95"/>
      <c r="D102" s="97" t="s">
        <v>112</v>
      </c>
      <c r="E102" s="98"/>
      <c r="F102" s="98"/>
      <c r="G102" s="98"/>
      <c r="H102" s="98"/>
      <c r="I102" s="98"/>
      <c r="J102" s="99">
        <f>J269</f>
        <v>0</v>
      </c>
      <c r="L102" s="95"/>
    </row>
    <row r="103" spans="2:12" s="96" customFormat="1" ht="19.899999999999999" customHeight="1" x14ac:dyDescent="0.2">
      <c r="B103" s="95"/>
      <c r="D103" s="97" t="s">
        <v>113</v>
      </c>
      <c r="E103" s="98"/>
      <c r="F103" s="98"/>
      <c r="G103" s="98"/>
      <c r="H103" s="98"/>
      <c r="I103" s="98"/>
      <c r="J103" s="99">
        <f>J286</f>
        <v>0</v>
      </c>
      <c r="L103" s="95"/>
    </row>
    <row r="104" spans="2:12" s="96" customFormat="1" ht="19.899999999999999" customHeight="1" x14ac:dyDescent="0.2">
      <c r="B104" s="95"/>
      <c r="D104" s="97" t="s">
        <v>114</v>
      </c>
      <c r="E104" s="98"/>
      <c r="F104" s="98"/>
      <c r="G104" s="98"/>
      <c r="H104" s="98"/>
      <c r="I104" s="98"/>
      <c r="J104" s="99">
        <f>J317</f>
        <v>0</v>
      </c>
      <c r="L104" s="95"/>
    </row>
    <row r="105" spans="2:12" s="96" customFormat="1" ht="19.899999999999999" customHeight="1" x14ac:dyDescent="0.2">
      <c r="B105" s="95"/>
      <c r="D105" s="97" t="s">
        <v>115</v>
      </c>
      <c r="E105" s="98"/>
      <c r="F105" s="98"/>
      <c r="G105" s="98"/>
      <c r="H105" s="98"/>
      <c r="I105" s="98"/>
      <c r="J105" s="99">
        <f>J323</f>
        <v>0</v>
      </c>
      <c r="L105" s="95"/>
    </row>
    <row r="106" spans="2:12" s="91" customFormat="1" ht="24.95" customHeight="1" x14ac:dyDescent="0.2">
      <c r="B106" s="90"/>
      <c r="D106" s="92" t="s">
        <v>116</v>
      </c>
      <c r="E106" s="93"/>
      <c r="F106" s="93"/>
      <c r="G106" s="93"/>
      <c r="H106" s="93"/>
      <c r="I106" s="93"/>
      <c r="J106" s="94">
        <f>J325</f>
        <v>0</v>
      </c>
      <c r="L106" s="90"/>
    </row>
    <row r="107" spans="2:12" s="96" customFormat="1" ht="19.899999999999999" customHeight="1" x14ac:dyDescent="0.2">
      <c r="B107" s="95"/>
      <c r="D107" s="97" t="s">
        <v>117</v>
      </c>
      <c r="E107" s="98"/>
      <c r="F107" s="98"/>
      <c r="G107" s="98"/>
      <c r="H107" s="98"/>
      <c r="I107" s="98"/>
      <c r="J107" s="99">
        <f>J326</f>
        <v>0</v>
      </c>
      <c r="L107" s="95"/>
    </row>
    <row r="108" spans="2:12" s="96" customFormat="1" ht="19.899999999999999" customHeight="1" x14ac:dyDescent="0.2">
      <c r="B108" s="95"/>
      <c r="D108" s="97" t="s">
        <v>118</v>
      </c>
      <c r="E108" s="98"/>
      <c r="F108" s="98"/>
      <c r="G108" s="98"/>
      <c r="H108" s="98"/>
      <c r="I108" s="98"/>
      <c r="J108" s="99">
        <f>J355</f>
        <v>0</v>
      </c>
      <c r="L108" s="95"/>
    </row>
    <row r="109" spans="2:12" s="96" customFormat="1" ht="19.899999999999999" customHeight="1" x14ac:dyDescent="0.2">
      <c r="B109" s="95"/>
      <c r="D109" s="97" t="s">
        <v>119</v>
      </c>
      <c r="E109" s="98"/>
      <c r="F109" s="98"/>
      <c r="G109" s="98"/>
      <c r="H109" s="98"/>
      <c r="I109" s="98"/>
      <c r="J109" s="99">
        <f>J360</f>
        <v>0</v>
      </c>
      <c r="L109" s="95"/>
    </row>
    <row r="110" spans="2:12" s="96" customFormat="1" ht="19.899999999999999" customHeight="1" x14ac:dyDescent="0.2">
      <c r="B110" s="95"/>
      <c r="D110" s="97" t="s">
        <v>120</v>
      </c>
      <c r="E110" s="98"/>
      <c r="F110" s="98"/>
      <c r="G110" s="98"/>
      <c r="H110" s="98"/>
      <c r="I110" s="98"/>
      <c r="J110" s="99">
        <f>J362</f>
        <v>0</v>
      </c>
      <c r="L110" s="95"/>
    </row>
    <row r="111" spans="2:12" s="96" customFormat="1" ht="19.899999999999999" customHeight="1" x14ac:dyDescent="0.2">
      <c r="B111" s="95"/>
      <c r="D111" s="97" t="s">
        <v>121</v>
      </c>
      <c r="E111" s="98"/>
      <c r="F111" s="98"/>
      <c r="G111" s="98"/>
      <c r="H111" s="98"/>
      <c r="I111" s="98"/>
      <c r="J111" s="99">
        <f>J364</f>
        <v>0</v>
      </c>
      <c r="L111" s="95"/>
    </row>
    <row r="112" spans="2:12" s="96" customFormat="1" ht="19.899999999999999" customHeight="1" x14ac:dyDescent="0.2">
      <c r="B112" s="95"/>
      <c r="D112" s="97" t="s">
        <v>122</v>
      </c>
      <c r="E112" s="98"/>
      <c r="F112" s="98"/>
      <c r="G112" s="98"/>
      <c r="H112" s="98"/>
      <c r="I112" s="98"/>
      <c r="J112" s="99">
        <f>J381</f>
        <v>0</v>
      </c>
      <c r="L112" s="95"/>
    </row>
    <row r="113" spans="2:12" s="96" customFormat="1" ht="19.899999999999999" customHeight="1" x14ac:dyDescent="0.2">
      <c r="B113" s="95"/>
      <c r="D113" s="97" t="s">
        <v>123</v>
      </c>
      <c r="E113" s="98"/>
      <c r="F113" s="98"/>
      <c r="G113" s="98"/>
      <c r="H113" s="98"/>
      <c r="I113" s="98"/>
      <c r="J113" s="99">
        <f>J395</f>
        <v>0</v>
      </c>
      <c r="L113" s="95"/>
    </row>
    <row r="114" spans="2:12" s="96" customFormat="1" ht="19.899999999999999" customHeight="1" x14ac:dyDescent="0.2">
      <c r="B114" s="95"/>
      <c r="D114" s="97" t="s">
        <v>124</v>
      </c>
      <c r="E114" s="98"/>
      <c r="F114" s="98"/>
      <c r="G114" s="98"/>
      <c r="H114" s="98"/>
      <c r="I114" s="98"/>
      <c r="J114" s="99">
        <f>J405</f>
        <v>0</v>
      </c>
      <c r="L114" s="95"/>
    </row>
    <row r="115" spans="2:12" s="96" customFormat="1" ht="19.899999999999999" customHeight="1" x14ac:dyDescent="0.2">
      <c r="B115" s="95"/>
      <c r="D115" s="97" t="s">
        <v>125</v>
      </c>
      <c r="E115" s="98"/>
      <c r="F115" s="98"/>
      <c r="G115" s="98"/>
      <c r="H115" s="98"/>
      <c r="I115" s="98"/>
      <c r="J115" s="99">
        <f>J419</f>
        <v>0</v>
      </c>
      <c r="L115" s="95"/>
    </row>
    <row r="116" spans="2:12" s="96" customFormat="1" ht="19.899999999999999" customHeight="1" x14ac:dyDescent="0.2">
      <c r="B116" s="95"/>
      <c r="D116" s="97" t="s">
        <v>126</v>
      </c>
      <c r="E116" s="98"/>
      <c r="F116" s="98"/>
      <c r="G116" s="98"/>
      <c r="H116" s="98"/>
      <c r="I116" s="98"/>
      <c r="J116" s="99">
        <f>J429</f>
        <v>0</v>
      </c>
      <c r="L116" s="95"/>
    </row>
    <row r="117" spans="2:12" s="91" customFormat="1" ht="24.95" customHeight="1" x14ac:dyDescent="0.2">
      <c r="B117" s="90"/>
      <c r="D117" s="92" t="s">
        <v>127</v>
      </c>
      <c r="E117" s="93"/>
      <c r="F117" s="93"/>
      <c r="G117" s="93"/>
      <c r="H117" s="93"/>
      <c r="I117" s="93"/>
      <c r="J117" s="94">
        <f>J436</f>
        <v>0</v>
      </c>
      <c r="L117" s="90"/>
    </row>
    <row r="118" spans="2:12" s="1" customFormat="1" ht="21.75" customHeight="1" x14ac:dyDescent="0.2">
      <c r="B118" s="13"/>
      <c r="L118" s="13"/>
    </row>
    <row r="119" spans="2:12" s="1" customFormat="1" ht="6.95" customHeight="1" x14ac:dyDescent="0.2">
      <c r="B119" s="16"/>
      <c r="C119" s="17"/>
      <c r="D119" s="17"/>
      <c r="E119" s="17"/>
      <c r="F119" s="17"/>
      <c r="G119" s="17"/>
      <c r="H119" s="17"/>
      <c r="I119" s="17"/>
      <c r="J119" s="17"/>
      <c r="K119" s="17"/>
      <c r="L119" s="13"/>
    </row>
    <row r="123" spans="2:12" s="1" customFormat="1" ht="6.95" customHeight="1" x14ac:dyDescent="0.2">
      <c r="B123" s="18"/>
      <c r="C123" s="19"/>
      <c r="D123" s="19"/>
      <c r="E123" s="19"/>
      <c r="F123" s="19"/>
      <c r="G123" s="19"/>
      <c r="H123" s="19"/>
      <c r="I123" s="19"/>
      <c r="J123" s="19"/>
      <c r="K123" s="19"/>
      <c r="L123" s="13"/>
    </row>
    <row r="124" spans="2:12" s="1" customFormat="1" ht="24.95" customHeight="1" x14ac:dyDescent="0.2">
      <c r="B124" s="13"/>
      <c r="C124" s="59" t="s">
        <v>128</v>
      </c>
      <c r="L124" s="13"/>
    </row>
    <row r="125" spans="2:12" s="1" customFormat="1" ht="6.95" customHeight="1" x14ac:dyDescent="0.2">
      <c r="B125" s="13"/>
      <c r="L125" s="13"/>
    </row>
    <row r="126" spans="2:12" s="1" customFormat="1" ht="12" customHeight="1" x14ac:dyDescent="0.2">
      <c r="B126" s="13"/>
      <c r="C126" s="63" t="s">
        <v>14</v>
      </c>
      <c r="L126" s="13"/>
    </row>
    <row r="127" spans="2:12" s="1" customFormat="1" ht="26.25" customHeight="1" x14ac:dyDescent="0.2">
      <c r="B127" s="13"/>
      <c r="E127" s="224" t="str">
        <f>E7</f>
        <v>Výtahy TF ČZU Praha - zřízení bezbariérového vstupu a provozu všech podlaží hlavní budovy</v>
      </c>
      <c r="F127" s="225"/>
      <c r="G127" s="225"/>
      <c r="H127" s="225"/>
      <c r="L127" s="13"/>
    </row>
    <row r="128" spans="2:12" s="1" customFormat="1" ht="12" customHeight="1" x14ac:dyDescent="0.2">
      <c r="B128" s="13"/>
      <c r="C128" s="63" t="s">
        <v>100</v>
      </c>
      <c r="L128" s="13"/>
    </row>
    <row r="129" spans="2:65" s="1" customFormat="1" ht="16.5" customHeight="1" x14ac:dyDescent="0.2">
      <c r="B129" s="13"/>
      <c r="E129" s="189" t="str">
        <f>E9</f>
        <v>01 - Budova I</v>
      </c>
      <c r="F129" s="223"/>
      <c r="G129" s="223"/>
      <c r="H129" s="223"/>
      <c r="L129" s="13"/>
    </row>
    <row r="130" spans="2:65" s="1" customFormat="1" ht="6.95" customHeight="1" x14ac:dyDescent="0.2">
      <c r="B130" s="13"/>
      <c r="L130" s="13"/>
    </row>
    <row r="131" spans="2:65" s="1" customFormat="1" ht="12" customHeight="1" x14ac:dyDescent="0.2">
      <c r="B131" s="13"/>
      <c r="C131" s="63" t="s">
        <v>18</v>
      </c>
      <c r="F131" s="61" t="str">
        <f>F12</f>
        <v>parc.č. 1640</v>
      </c>
      <c r="I131" s="63" t="s">
        <v>20</v>
      </c>
      <c r="J131" s="66">
        <f>IF(J12="","",J12)</f>
        <v>0</v>
      </c>
      <c r="L131" s="13"/>
    </row>
    <row r="132" spans="2:65" s="1" customFormat="1" ht="6.95" customHeight="1" x14ac:dyDescent="0.2">
      <c r="B132" s="13"/>
      <c r="L132" s="13"/>
    </row>
    <row r="133" spans="2:65" s="1" customFormat="1" ht="40.15" customHeight="1" x14ac:dyDescent="0.2">
      <c r="B133" s="13"/>
      <c r="C133" s="63" t="s">
        <v>21</v>
      </c>
      <c r="F133" s="61" t="str">
        <f>E15</f>
        <v>ČZU v Praze, Kamýcká 129, 165 00 P6</v>
      </c>
      <c r="I133" s="63" t="s">
        <v>27</v>
      </c>
      <c r="J133" s="64" t="str">
        <f>E21</f>
        <v>RH-ARCHITEKTI s.r.o., Vltavská 207/20, 150 00 P5</v>
      </c>
      <c r="L133" s="13"/>
    </row>
    <row r="134" spans="2:65" s="1" customFormat="1" ht="15.2" customHeight="1" x14ac:dyDescent="0.2">
      <c r="B134" s="13"/>
      <c r="C134" s="63" t="s">
        <v>25</v>
      </c>
      <c r="F134" s="61" t="str">
        <f>IF(E18="","",E18)</f>
        <v xml:space="preserve"> </v>
      </c>
      <c r="I134" s="63" t="s">
        <v>30</v>
      </c>
      <c r="J134" s="64" t="str">
        <f>E24</f>
        <v xml:space="preserve"> </v>
      </c>
      <c r="L134" s="13"/>
    </row>
    <row r="135" spans="2:65" s="1" customFormat="1" ht="10.35" customHeight="1" x14ac:dyDescent="0.2">
      <c r="B135" s="13"/>
      <c r="L135" s="13"/>
    </row>
    <row r="136" spans="2:65" s="104" customFormat="1" ht="29.25" customHeight="1" x14ac:dyDescent="0.2">
      <c r="B136" s="100"/>
      <c r="C136" s="101" t="s">
        <v>129</v>
      </c>
      <c r="D136" s="102" t="s">
        <v>57</v>
      </c>
      <c r="E136" s="102" t="s">
        <v>53</v>
      </c>
      <c r="F136" s="102" t="s">
        <v>54</v>
      </c>
      <c r="G136" s="102" t="s">
        <v>130</v>
      </c>
      <c r="H136" s="102" t="s">
        <v>131</v>
      </c>
      <c r="I136" s="177" t="s">
        <v>132</v>
      </c>
      <c r="J136" s="102" t="s">
        <v>104</v>
      </c>
      <c r="K136" s="103" t="s">
        <v>133</v>
      </c>
      <c r="L136" s="100"/>
      <c r="M136" s="26" t="s">
        <v>1</v>
      </c>
      <c r="N136" s="27" t="s">
        <v>36</v>
      </c>
      <c r="O136" s="27" t="s">
        <v>134</v>
      </c>
      <c r="P136" s="27" t="s">
        <v>135</v>
      </c>
      <c r="Q136" s="27" t="s">
        <v>136</v>
      </c>
      <c r="R136" s="27" t="s">
        <v>137</v>
      </c>
      <c r="S136" s="27" t="s">
        <v>138</v>
      </c>
      <c r="T136" s="28" t="s">
        <v>139</v>
      </c>
    </row>
    <row r="137" spans="2:65" s="1" customFormat="1" ht="22.9" customHeight="1" x14ac:dyDescent="0.25">
      <c r="B137" s="13"/>
      <c r="C137" s="105" t="s">
        <v>140</v>
      </c>
      <c r="I137" s="58"/>
      <c r="J137" s="106">
        <f>BK137</f>
        <v>0</v>
      </c>
      <c r="L137" s="13"/>
      <c r="M137" s="29"/>
      <c r="N137" s="22"/>
      <c r="O137" s="22"/>
      <c r="P137" s="107">
        <f>P138+P325+P436</f>
        <v>1282.2477979999999</v>
      </c>
      <c r="Q137" s="22"/>
      <c r="R137" s="107">
        <f>R138+R325+R436</f>
        <v>54.305214450000008</v>
      </c>
      <c r="S137" s="22"/>
      <c r="T137" s="108">
        <f>T138+T325+T436</f>
        <v>23.798278999999997</v>
      </c>
      <c r="AT137" s="8" t="s">
        <v>71</v>
      </c>
      <c r="AU137" s="8" t="s">
        <v>106</v>
      </c>
      <c r="BK137" s="109">
        <f>BK138+BK325+BK436</f>
        <v>0</v>
      </c>
    </row>
    <row r="138" spans="2:65" s="111" customFormat="1" ht="25.9" customHeight="1" x14ac:dyDescent="0.2">
      <c r="B138" s="110"/>
      <c r="D138" s="112" t="s">
        <v>71</v>
      </c>
      <c r="E138" s="113" t="s">
        <v>141</v>
      </c>
      <c r="F138" s="113" t="s">
        <v>142</v>
      </c>
      <c r="I138" s="56"/>
      <c r="J138" s="114">
        <f>BK138</f>
        <v>0</v>
      </c>
      <c r="L138" s="110"/>
      <c r="M138" s="115"/>
      <c r="P138" s="116">
        <f>P139+P167+P203+P244+P269+P286+P317+P323</f>
        <v>728.480051</v>
      </c>
      <c r="R138" s="116">
        <f>R139+R167+R203+R244+R269+R286+R317+R323</f>
        <v>46.804257930000006</v>
      </c>
      <c r="T138" s="117">
        <f>T139+T167+T203+T244+T269+T286+T317+T323</f>
        <v>22.199238999999999</v>
      </c>
      <c r="AR138" s="112" t="s">
        <v>80</v>
      </c>
      <c r="AT138" s="118" t="s">
        <v>71</v>
      </c>
      <c r="AU138" s="118" t="s">
        <v>72</v>
      </c>
      <c r="AY138" s="112" t="s">
        <v>143</v>
      </c>
      <c r="BK138" s="119">
        <f>BK139+BK167+BK203+BK244+BK269+BK286+BK317+BK323</f>
        <v>0</v>
      </c>
    </row>
    <row r="139" spans="2:65" s="111" customFormat="1" ht="22.9" customHeight="1" x14ac:dyDescent="0.2">
      <c r="B139" s="110"/>
      <c r="D139" s="112" t="s">
        <v>71</v>
      </c>
      <c r="E139" s="120" t="s">
        <v>80</v>
      </c>
      <c r="F139" s="120" t="s">
        <v>144</v>
      </c>
      <c r="I139" s="56"/>
      <c r="J139" s="121">
        <f>BK139</f>
        <v>0</v>
      </c>
      <c r="L139" s="110"/>
      <c r="M139" s="115"/>
      <c r="P139" s="116">
        <f>SUM(P140:P166)</f>
        <v>227.80618499999997</v>
      </c>
      <c r="R139" s="116">
        <f>SUM(R140:R166)</f>
        <v>3.2313600000000005E-2</v>
      </c>
      <c r="T139" s="117">
        <f>SUM(T140:T166)</f>
        <v>0</v>
      </c>
      <c r="AR139" s="112" t="s">
        <v>80</v>
      </c>
      <c r="AT139" s="118" t="s">
        <v>71</v>
      </c>
      <c r="AU139" s="118" t="s">
        <v>80</v>
      </c>
      <c r="AY139" s="112" t="s">
        <v>143</v>
      </c>
      <c r="BK139" s="119">
        <f>SUM(BK140:BK166)</f>
        <v>0</v>
      </c>
    </row>
    <row r="140" spans="2:65" s="1" customFormat="1" ht="33" customHeight="1" x14ac:dyDescent="0.2">
      <c r="B140" s="13"/>
      <c r="C140" s="122" t="s">
        <v>80</v>
      </c>
      <c r="D140" s="122" t="s">
        <v>145</v>
      </c>
      <c r="E140" s="123" t="s">
        <v>146</v>
      </c>
      <c r="F140" s="124" t="s">
        <v>147</v>
      </c>
      <c r="G140" s="125" t="s">
        <v>148</v>
      </c>
      <c r="H140" s="126">
        <v>5.5439999999999996</v>
      </c>
      <c r="I140" s="50"/>
      <c r="J140" s="127">
        <f>ROUND(I140*H140,2)</f>
        <v>0</v>
      </c>
      <c r="K140" s="124" t="s">
        <v>149</v>
      </c>
      <c r="L140" s="13"/>
      <c r="M140" s="128" t="s">
        <v>1</v>
      </c>
      <c r="N140" s="129" t="s">
        <v>37</v>
      </c>
      <c r="O140" s="130">
        <v>9.5739999999999998</v>
      </c>
      <c r="P140" s="130">
        <f>O140*H140</f>
        <v>53.078255999999996</v>
      </c>
      <c r="Q140" s="130">
        <v>0</v>
      </c>
      <c r="R140" s="130">
        <f>Q140*H140</f>
        <v>0</v>
      </c>
      <c r="S140" s="130">
        <v>0</v>
      </c>
      <c r="T140" s="131">
        <f>S140*H140</f>
        <v>0</v>
      </c>
      <c r="AR140" s="132" t="s">
        <v>150</v>
      </c>
      <c r="AT140" s="132" t="s">
        <v>145</v>
      </c>
      <c r="AU140" s="132" t="s">
        <v>82</v>
      </c>
      <c r="AY140" s="8" t="s">
        <v>143</v>
      </c>
      <c r="BE140" s="133">
        <f>IF(N140="základní",J140,0)</f>
        <v>0</v>
      </c>
      <c r="BF140" s="133">
        <f>IF(N140="snížená",J140,0)</f>
        <v>0</v>
      </c>
      <c r="BG140" s="133">
        <f>IF(N140="zákl. přenesená",J140,0)</f>
        <v>0</v>
      </c>
      <c r="BH140" s="133">
        <f>IF(N140="sníž. přenesená",J140,0)</f>
        <v>0</v>
      </c>
      <c r="BI140" s="133">
        <f>IF(N140="nulová",J140,0)</f>
        <v>0</v>
      </c>
      <c r="BJ140" s="8" t="s">
        <v>80</v>
      </c>
      <c r="BK140" s="133">
        <f>ROUND(I140*H140,2)</f>
        <v>0</v>
      </c>
      <c r="BL140" s="8" t="s">
        <v>150</v>
      </c>
      <c r="BM140" s="132" t="s">
        <v>151</v>
      </c>
    </row>
    <row r="141" spans="2:65" s="135" customFormat="1" x14ac:dyDescent="0.2">
      <c r="B141" s="134"/>
      <c r="D141" s="136" t="s">
        <v>152</v>
      </c>
      <c r="E141" s="137" t="s">
        <v>1</v>
      </c>
      <c r="F141" s="138" t="s">
        <v>153</v>
      </c>
      <c r="H141" s="137" t="s">
        <v>1</v>
      </c>
      <c r="I141" s="53"/>
      <c r="L141" s="134"/>
      <c r="M141" s="139"/>
      <c r="T141" s="140"/>
      <c r="AT141" s="137" t="s">
        <v>152</v>
      </c>
      <c r="AU141" s="137" t="s">
        <v>82</v>
      </c>
      <c r="AV141" s="135" t="s">
        <v>80</v>
      </c>
      <c r="AW141" s="135" t="s">
        <v>29</v>
      </c>
      <c r="AX141" s="135" t="s">
        <v>72</v>
      </c>
      <c r="AY141" s="137" t="s">
        <v>143</v>
      </c>
    </row>
    <row r="142" spans="2:65" s="142" customFormat="1" x14ac:dyDescent="0.2">
      <c r="B142" s="141"/>
      <c r="D142" s="136" t="s">
        <v>152</v>
      </c>
      <c r="E142" s="143" t="s">
        <v>1</v>
      </c>
      <c r="F142" s="144" t="s">
        <v>154</v>
      </c>
      <c r="H142" s="145">
        <v>5.5439999999999996</v>
      </c>
      <c r="I142" s="54"/>
      <c r="L142" s="141"/>
      <c r="M142" s="146"/>
      <c r="T142" s="147"/>
      <c r="AT142" s="143" t="s">
        <v>152</v>
      </c>
      <c r="AU142" s="143" t="s">
        <v>82</v>
      </c>
      <c r="AV142" s="142" t="s">
        <v>82</v>
      </c>
      <c r="AW142" s="142" t="s">
        <v>29</v>
      </c>
      <c r="AX142" s="142" t="s">
        <v>80</v>
      </c>
      <c r="AY142" s="143" t="s">
        <v>143</v>
      </c>
    </row>
    <row r="143" spans="2:65" s="1" customFormat="1" ht="24.2" customHeight="1" x14ac:dyDescent="0.2">
      <c r="B143" s="13"/>
      <c r="C143" s="122" t="s">
        <v>82</v>
      </c>
      <c r="D143" s="122" t="s">
        <v>145</v>
      </c>
      <c r="E143" s="123" t="s">
        <v>155</v>
      </c>
      <c r="F143" s="124" t="s">
        <v>156</v>
      </c>
      <c r="G143" s="125" t="s">
        <v>148</v>
      </c>
      <c r="H143" s="126">
        <v>49.896000000000001</v>
      </c>
      <c r="I143" s="50"/>
      <c r="J143" s="127">
        <f>ROUND(I143*H143,2)</f>
        <v>0</v>
      </c>
      <c r="K143" s="124" t="s">
        <v>149</v>
      </c>
      <c r="L143" s="13"/>
      <c r="M143" s="128" t="s">
        <v>1</v>
      </c>
      <c r="N143" s="129" t="s">
        <v>37</v>
      </c>
      <c r="O143" s="130">
        <v>2.41</v>
      </c>
      <c r="P143" s="130">
        <f>O143*H143</f>
        <v>120.24936000000001</v>
      </c>
      <c r="Q143" s="130">
        <v>0</v>
      </c>
      <c r="R143" s="130">
        <f>Q143*H143</f>
        <v>0</v>
      </c>
      <c r="S143" s="130">
        <v>0</v>
      </c>
      <c r="T143" s="131">
        <f>S143*H143</f>
        <v>0</v>
      </c>
      <c r="AR143" s="132" t="s">
        <v>150</v>
      </c>
      <c r="AT143" s="132" t="s">
        <v>145</v>
      </c>
      <c r="AU143" s="132" t="s">
        <v>82</v>
      </c>
      <c r="AY143" s="8" t="s">
        <v>143</v>
      </c>
      <c r="BE143" s="133">
        <f>IF(N143="základní",J143,0)</f>
        <v>0</v>
      </c>
      <c r="BF143" s="133">
        <f>IF(N143="snížená",J143,0)</f>
        <v>0</v>
      </c>
      <c r="BG143" s="133">
        <f>IF(N143="zákl. přenesená",J143,0)</f>
        <v>0</v>
      </c>
      <c r="BH143" s="133">
        <f>IF(N143="sníž. přenesená",J143,0)</f>
        <v>0</v>
      </c>
      <c r="BI143" s="133">
        <f>IF(N143="nulová",J143,0)</f>
        <v>0</v>
      </c>
      <c r="BJ143" s="8" t="s">
        <v>80</v>
      </c>
      <c r="BK143" s="133">
        <f>ROUND(I143*H143,2)</f>
        <v>0</v>
      </c>
      <c r="BL143" s="8" t="s">
        <v>150</v>
      </c>
      <c r="BM143" s="132" t="s">
        <v>157</v>
      </c>
    </row>
    <row r="144" spans="2:65" s="135" customFormat="1" x14ac:dyDescent="0.2">
      <c r="B144" s="134"/>
      <c r="D144" s="136" t="s">
        <v>152</v>
      </c>
      <c r="E144" s="137" t="s">
        <v>1</v>
      </c>
      <c r="F144" s="138" t="s">
        <v>158</v>
      </c>
      <c r="H144" s="137" t="s">
        <v>1</v>
      </c>
      <c r="I144" s="53"/>
      <c r="L144" s="134"/>
      <c r="M144" s="139"/>
      <c r="T144" s="140"/>
      <c r="AT144" s="137" t="s">
        <v>152</v>
      </c>
      <c r="AU144" s="137" t="s">
        <v>82</v>
      </c>
      <c r="AV144" s="135" t="s">
        <v>80</v>
      </c>
      <c r="AW144" s="135" t="s">
        <v>29</v>
      </c>
      <c r="AX144" s="135" t="s">
        <v>72</v>
      </c>
      <c r="AY144" s="137" t="s">
        <v>143</v>
      </c>
    </row>
    <row r="145" spans="2:65" s="142" customFormat="1" x14ac:dyDescent="0.2">
      <c r="B145" s="141"/>
      <c r="D145" s="136" t="s">
        <v>152</v>
      </c>
      <c r="E145" s="143" t="s">
        <v>1</v>
      </c>
      <c r="F145" s="144" t="s">
        <v>159</v>
      </c>
      <c r="H145" s="145">
        <v>49.896000000000001</v>
      </c>
      <c r="I145" s="54"/>
      <c r="L145" s="141"/>
      <c r="M145" s="146"/>
      <c r="T145" s="147"/>
      <c r="AT145" s="143" t="s">
        <v>152</v>
      </c>
      <c r="AU145" s="143" t="s">
        <v>82</v>
      </c>
      <c r="AV145" s="142" t="s">
        <v>82</v>
      </c>
      <c r="AW145" s="142" t="s">
        <v>29</v>
      </c>
      <c r="AX145" s="142" t="s">
        <v>80</v>
      </c>
      <c r="AY145" s="143" t="s">
        <v>143</v>
      </c>
    </row>
    <row r="146" spans="2:65" s="1" customFormat="1" ht="21.75" customHeight="1" x14ac:dyDescent="0.2">
      <c r="B146" s="13"/>
      <c r="C146" s="122" t="s">
        <v>160</v>
      </c>
      <c r="D146" s="122" t="s">
        <v>145</v>
      </c>
      <c r="E146" s="123" t="s">
        <v>161</v>
      </c>
      <c r="F146" s="124" t="s">
        <v>162</v>
      </c>
      <c r="G146" s="125" t="s">
        <v>163</v>
      </c>
      <c r="H146" s="126">
        <v>44.88</v>
      </c>
      <c r="I146" s="50"/>
      <c r="J146" s="127">
        <f>ROUND(I146*H146,2)</f>
        <v>0</v>
      </c>
      <c r="K146" s="124" t="s">
        <v>149</v>
      </c>
      <c r="L146" s="13"/>
      <c r="M146" s="128" t="s">
        <v>1</v>
      </c>
      <c r="N146" s="129" t="s">
        <v>37</v>
      </c>
      <c r="O146" s="130">
        <v>0.26200000000000001</v>
      </c>
      <c r="P146" s="130">
        <f>O146*H146</f>
        <v>11.758560000000001</v>
      </c>
      <c r="Q146" s="130">
        <v>7.2000000000000005E-4</v>
      </c>
      <c r="R146" s="130">
        <f>Q146*H146</f>
        <v>3.2313600000000005E-2</v>
      </c>
      <c r="S146" s="130">
        <v>0</v>
      </c>
      <c r="T146" s="131">
        <f>S146*H146</f>
        <v>0</v>
      </c>
      <c r="AR146" s="132" t="s">
        <v>150</v>
      </c>
      <c r="AT146" s="132" t="s">
        <v>145</v>
      </c>
      <c r="AU146" s="132" t="s">
        <v>82</v>
      </c>
      <c r="AY146" s="8" t="s">
        <v>143</v>
      </c>
      <c r="BE146" s="133">
        <f>IF(N146="základní",J146,0)</f>
        <v>0</v>
      </c>
      <c r="BF146" s="133">
        <f>IF(N146="snížená",J146,0)</f>
        <v>0</v>
      </c>
      <c r="BG146" s="133">
        <f>IF(N146="zákl. přenesená",J146,0)</f>
        <v>0</v>
      </c>
      <c r="BH146" s="133">
        <f>IF(N146="sníž. přenesená",J146,0)</f>
        <v>0</v>
      </c>
      <c r="BI146" s="133">
        <f>IF(N146="nulová",J146,0)</f>
        <v>0</v>
      </c>
      <c r="BJ146" s="8" t="s">
        <v>80</v>
      </c>
      <c r="BK146" s="133">
        <f>ROUND(I146*H146,2)</f>
        <v>0</v>
      </c>
      <c r="BL146" s="8" t="s">
        <v>150</v>
      </c>
      <c r="BM146" s="132" t="s">
        <v>164</v>
      </c>
    </row>
    <row r="147" spans="2:65" s="142" customFormat="1" x14ac:dyDescent="0.2">
      <c r="B147" s="141"/>
      <c r="D147" s="136" t="s">
        <v>152</v>
      </c>
      <c r="E147" s="143" t="s">
        <v>1</v>
      </c>
      <c r="F147" s="144" t="s">
        <v>165</v>
      </c>
      <c r="H147" s="145">
        <v>44.88</v>
      </c>
      <c r="I147" s="54"/>
      <c r="L147" s="141"/>
      <c r="M147" s="146"/>
      <c r="T147" s="147"/>
      <c r="AT147" s="143" t="s">
        <v>152</v>
      </c>
      <c r="AU147" s="143" t="s">
        <v>82</v>
      </c>
      <c r="AV147" s="142" t="s">
        <v>82</v>
      </c>
      <c r="AW147" s="142" t="s">
        <v>29</v>
      </c>
      <c r="AX147" s="142" t="s">
        <v>80</v>
      </c>
      <c r="AY147" s="143" t="s">
        <v>143</v>
      </c>
    </row>
    <row r="148" spans="2:65" s="1" customFormat="1" ht="21.75" customHeight="1" x14ac:dyDescent="0.2">
      <c r="B148" s="13"/>
      <c r="C148" s="122" t="s">
        <v>150</v>
      </c>
      <c r="D148" s="122" t="s">
        <v>145</v>
      </c>
      <c r="E148" s="123" t="s">
        <v>166</v>
      </c>
      <c r="F148" s="124" t="s">
        <v>167</v>
      </c>
      <c r="G148" s="125" t="s">
        <v>163</v>
      </c>
      <c r="H148" s="126">
        <v>44.8</v>
      </c>
      <c r="I148" s="50"/>
      <c r="J148" s="127">
        <f>ROUND(I148*H148,2)</f>
        <v>0</v>
      </c>
      <c r="K148" s="124" t="s">
        <v>149</v>
      </c>
      <c r="L148" s="13"/>
      <c r="M148" s="128" t="s">
        <v>1</v>
      </c>
      <c r="N148" s="129" t="s">
        <v>37</v>
      </c>
      <c r="O148" s="130">
        <v>0.17100000000000001</v>
      </c>
      <c r="P148" s="130">
        <f>O148*H148</f>
        <v>7.6608000000000001</v>
      </c>
      <c r="Q148" s="130">
        <v>0</v>
      </c>
      <c r="R148" s="130">
        <f>Q148*H148</f>
        <v>0</v>
      </c>
      <c r="S148" s="130">
        <v>0</v>
      </c>
      <c r="T148" s="131">
        <f>S148*H148</f>
        <v>0</v>
      </c>
      <c r="AR148" s="132" t="s">
        <v>150</v>
      </c>
      <c r="AT148" s="132" t="s">
        <v>145</v>
      </c>
      <c r="AU148" s="132" t="s">
        <v>82</v>
      </c>
      <c r="AY148" s="8" t="s">
        <v>143</v>
      </c>
      <c r="BE148" s="133">
        <f>IF(N148="základní",J148,0)</f>
        <v>0</v>
      </c>
      <c r="BF148" s="133">
        <f>IF(N148="snížená",J148,0)</f>
        <v>0</v>
      </c>
      <c r="BG148" s="133">
        <f>IF(N148="zákl. přenesená",J148,0)</f>
        <v>0</v>
      </c>
      <c r="BH148" s="133">
        <f>IF(N148="sníž. přenesená",J148,0)</f>
        <v>0</v>
      </c>
      <c r="BI148" s="133">
        <f>IF(N148="nulová",J148,0)</f>
        <v>0</v>
      </c>
      <c r="BJ148" s="8" t="s">
        <v>80</v>
      </c>
      <c r="BK148" s="133">
        <f>ROUND(I148*H148,2)</f>
        <v>0</v>
      </c>
      <c r="BL148" s="8" t="s">
        <v>150</v>
      </c>
      <c r="BM148" s="132" t="s">
        <v>168</v>
      </c>
    </row>
    <row r="149" spans="2:65" s="1" customFormat="1" ht="33" customHeight="1" x14ac:dyDescent="0.2">
      <c r="B149" s="13"/>
      <c r="C149" s="122" t="s">
        <v>169</v>
      </c>
      <c r="D149" s="122" t="s">
        <v>145</v>
      </c>
      <c r="E149" s="123" t="s">
        <v>170</v>
      </c>
      <c r="F149" s="124" t="s">
        <v>171</v>
      </c>
      <c r="G149" s="125" t="s">
        <v>148</v>
      </c>
      <c r="H149" s="126">
        <v>55.44</v>
      </c>
      <c r="I149" s="50"/>
      <c r="J149" s="127">
        <f>ROUND(I149*H149,2)</f>
        <v>0</v>
      </c>
      <c r="K149" s="124" t="s">
        <v>149</v>
      </c>
      <c r="L149" s="13"/>
      <c r="M149" s="128" t="s">
        <v>1</v>
      </c>
      <c r="N149" s="129" t="s">
        <v>37</v>
      </c>
      <c r="O149" s="130">
        <v>0.14799999999999999</v>
      </c>
      <c r="P149" s="130">
        <f>O149*H149</f>
        <v>8.2051199999999991</v>
      </c>
      <c r="Q149" s="130">
        <v>0</v>
      </c>
      <c r="R149" s="130">
        <f>Q149*H149</f>
        <v>0</v>
      </c>
      <c r="S149" s="130">
        <v>0</v>
      </c>
      <c r="T149" s="131">
        <f>S149*H149</f>
        <v>0</v>
      </c>
      <c r="AR149" s="132" t="s">
        <v>150</v>
      </c>
      <c r="AT149" s="132" t="s">
        <v>145</v>
      </c>
      <c r="AU149" s="132" t="s">
        <v>82</v>
      </c>
      <c r="AY149" s="8" t="s">
        <v>143</v>
      </c>
      <c r="BE149" s="133">
        <f>IF(N149="základní",J149,0)</f>
        <v>0</v>
      </c>
      <c r="BF149" s="133">
        <f>IF(N149="snížená",J149,0)</f>
        <v>0</v>
      </c>
      <c r="BG149" s="133">
        <f>IF(N149="zákl. přenesená",J149,0)</f>
        <v>0</v>
      </c>
      <c r="BH149" s="133">
        <f>IF(N149="sníž. přenesená",J149,0)</f>
        <v>0</v>
      </c>
      <c r="BI149" s="133">
        <f>IF(N149="nulová",J149,0)</f>
        <v>0</v>
      </c>
      <c r="BJ149" s="8" t="s">
        <v>80</v>
      </c>
      <c r="BK149" s="133">
        <f>ROUND(I149*H149,2)</f>
        <v>0</v>
      </c>
      <c r="BL149" s="8" t="s">
        <v>150</v>
      </c>
      <c r="BM149" s="132" t="s">
        <v>172</v>
      </c>
    </row>
    <row r="150" spans="2:65" s="142" customFormat="1" x14ac:dyDescent="0.2">
      <c r="B150" s="141"/>
      <c r="D150" s="136" t="s">
        <v>152</v>
      </c>
      <c r="E150" s="143" t="s">
        <v>1</v>
      </c>
      <c r="F150" s="144" t="s">
        <v>173</v>
      </c>
      <c r="H150" s="145">
        <v>55.44</v>
      </c>
      <c r="I150" s="54"/>
      <c r="L150" s="141"/>
      <c r="M150" s="146"/>
      <c r="T150" s="147"/>
      <c r="AT150" s="143" t="s">
        <v>152</v>
      </c>
      <c r="AU150" s="143" t="s">
        <v>82</v>
      </c>
      <c r="AV150" s="142" t="s">
        <v>82</v>
      </c>
      <c r="AW150" s="142" t="s">
        <v>29</v>
      </c>
      <c r="AX150" s="142" t="s">
        <v>80</v>
      </c>
      <c r="AY150" s="143" t="s">
        <v>143</v>
      </c>
    </row>
    <row r="151" spans="2:65" s="1" customFormat="1" ht="37.9" customHeight="1" x14ac:dyDescent="0.2">
      <c r="B151" s="13"/>
      <c r="C151" s="122" t="s">
        <v>174</v>
      </c>
      <c r="D151" s="122" t="s">
        <v>145</v>
      </c>
      <c r="E151" s="123" t="s">
        <v>175</v>
      </c>
      <c r="F151" s="124" t="s">
        <v>176</v>
      </c>
      <c r="G151" s="125" t="s">
        <v>148</v>
      </c>
      <c r="H151" s="126">
        <v>50.53</v>
      </c>
      <c r="I151" s="50"/>
      <c r="J151" s="127">
        <f>ROUND(I151*H151,2)</f>
        <v>0</v>
      </c>
      <c r="K151" s="124" t="s">
        <v>149</v>
      </c>
      <c r="L151" s="13"/>
      <c r="M151" s="128" t="s">
        <v>1</v>
      </c>
      <c r="N151" s="129" t="s">
        <v>37</v>
      </c>
      <c r="O151" s="130">
        <v>0.08</v>
      </c>
      <c r="P151" s="130">
        <f>O151*H151</f>
        <v>4.0423999999999998</v>
      </c>
      <c r="Q151" s="130">
        <v>0</v>
      </c>
      <c r="R151" s="130">
        <f>Q151*H151</f>
        <v>0</v>
      </c>
      <c r="S151" s="130">
        <v>0</v>
      </c>
      <c r="T151" s="131">
        <f>S151*H151</f>
        <v>0</v>
      </c>
      <c r="AR151" s="132" t="s">
        <v>150</v>
      </c>
      <c r="AT151" s="132" t="s">
        <v>145</v>
      </c>
      <c r="AU151" s="132" t="s">
        <v>82</v>
      </c>
      <c r="AY151" s="8" t="s">
        <v>143</v>
      </c>
      <c r="BE151" s="133">
        <f>IF(N151="základní",J151,0)</f>
        <v>0</v>
      </c>
      <c r="BF151" s="133">
        <f>IF(N151="snížená",J151,0)</f>
        <v>0</v>
      </c>
      <c r="BG151" s="133">
        <f>IF(N151="zákl. přenesená",J151,0)</f>
        <v>0</v>
      </c>
      <c r="BH151" s="133">
        <f>IF(N151="sníž. přenesená",J151,0)</f>
        <v>0</v>
      </c>
      <c r="BI151" s="133">
        <f>IF(N151="nulová",J151,0)</f>
        <v>0</v>
      </c>
      <c r="BJ151" s="8" t="s">
        <v>80</v>
      </c>
      <c r="BK151" s="133">
        <f>ROUND(I151*H151,2)</f>
        <v>0</v>
      </c>
      <c r="BL151" s="8" t="s">
        <v>150</v>
      </c>
      <c r="BM151" s="132" t="s">
        <v>177</v>
      </c>
    </row>
    <row r="152" spans="2:65" s="135" customFormat="1" x14ac:dyDescent="0.2">
      <c r="B152" s="134"/>
      <c r="D152" s="136" t="s">
        <v>152</v>
      </c>
      <c r="E152" s="137" t="s">
        <v>1</v>
      </c>
      <c r="F152" s="138" t="s">
        <v>178</v>
      </c>
      <c r="H152" s="137" t="s">
        <v>1</v>
      </c>
      <c r="I152" s="53"/>
      <c r="L152" s="134"/>
      <c r="M152" s="139"/>
      <c r="T152" s="140"/>
      <c r="AT152" s="137" t="s">
        <v>152</v>
      </c>
      <c r="AU152" s="137" t="s">
        <v>82</v>
      </c>
      <c r="AV152" s="135" t="s">
        <v>80</v>
      </c>
      <c r="AW152" s="135" t="s">
        <v>29</v>
      </c>
      <c r="AX152" s="135" t="s">
        <v>72</v>
      </c>
      <c r="AY152" s="137" t="s">
        <v>143</v>
      </c>
    </row>
    <row r="153" spans="2:65" s="142" customFormat="1" x14ac:dyDescent="0.2">
      <c r="B153" s="141"/>
      <c r="D153" s="136" t="s">
        <v>152</v>
      </c>
      <c r="E153" s="143" t="s">
        <v>1</v>
      </c>
      <c r="F153" s="144" t="s">
        <v>179</v>
      </c>
      <c r="H153" s="145">
        <v>50.53</v>
      </c>
      <c r="I153" s="54"/>
      <c r="L153" s="141"/>
      <c r="M153" s="146"/>
      <c r="T153" s="147"/>
      <c r="AT153" s="143" t="s">
        <v>152</v>
      </c>
      <c r="AU153" s="143" t="s">
        <v>82</v>
      </c>
      <c r="AV153" s="142" t="s">
        <v>82</v>
      </c>
      <c r="AW153" s="142" t="s">
        <v>29</v>
      </c>
      <c r="AX153" s="142" t="s">
        <v>80</v>
      </c>
      <c r="AY153" s="143" t="s">
        <v>143</v>
      </c>
    </row>
    <row r="154" spans="2:65" s="1" customFormat="1" ht="37.9" customHeight="1" x14ac:dyDescent="0.2">
      <c r="B154" s="13"/>
      <c r="C154" s="122" t="s">
        <v>180</v>
      </c>
      <c r="D154" s="122" t="s">
        <v>145</v>
      </c>
      <c r="E154" s="123" t="s">
        <v>181</v>
      </c>
      <c r="F154" s="124" t="s">
        <v>182</v>
      </c>
      <c r="G154" s="125" t="s">
        <v>148</v>
      </c>
      <c r="H154" s="126">
        <v>30.175000000000001</v>
      </c>
      <c r="I154" s="50"/>
      <c r="J154" s="127">
        <f>ROUND(I154*H154,2)</f>
        <v>0</v>
      </c>
      <c r="K154" s="124" t="s">
        <v>149</v>
      </c>
      <c r="L154" s="13"/>
      <c r="M154" s="128" t="s">
        <v>1</v>
      </c>
      <c r="N154" s="129" t="s">
        <v>37</v>
      </c>
      <c r="O154" s="130">
        <v>9.9000000000000005E-2</v>
      </c>
      <c r="P154" s="130">
        <f>O154*H154</f>
        <v>2.9873250000000002</v>
      </c>
      <c r="Q154" s="130">
        <v>0</v>
      </c>
      <c r="R154" s="130">
        <f>Q154*H154</f>
        <v>0</v>
      </c>
      <c r="S154" s="130">
        <v>0</v>
      </c>
      <c r="T154" s="131">
        <f>S154*H154</f>
        <v>0</v>
      </c>
      <c r="AR154" s="132" t="s">
        <v>150</v>
      </c>
      <c r="AT154" s="132" t="s">
        <v>145</v>
      </c>
      <c r="AU154" s="132" t="s">
        <v>82</v>
      </c>
      <c r="AY154" s="8" t="s">
        <v>143</v>
      </c>
      <c r="BE154" s="133">
        <f>IF(N154="základní",J154,0)</f>
        <v>0</v>
      </c>
      <c r="BF154" s="133">
        <f>IF(N154="snížená",J154,0)</f>
        <v>0</v>
      </c>
      <c r="BG154" s="133">
        <f>IF(N154="zákl. přenesená",J154,0)</f>
        <v>0</v>
      </c>
      <c r="BH154" s="133">
        <f>IF(N154="sníž. přenesená",J154,0)</f>
        <v>0</v>
      </c>
      <c r="BI154" s="133">
        <f>IF(N154="nulová",J154,0)</f>
        <v>0</v>
      </c>
      <c r="BJ154" s="8" t="s">
        <v>80</v>
      </c>
      <c r="BK154" s="133">
        <f>ROUND(I154*H154,2)</f>
        <v>0</v>
      </c>
      <c r="BL154" s="8" t="s">
        <v>150</v>
      </c>
      <c r="BM154" s="132" t="s">
        <v>183</v>
      </c>
    </row>
    <row r="155" spans="2:65" s="135" customFormat="1" x14ac:dyDescent="0.2">
      <c r="B155" s="134"/>
      <c r="D155" s="136" t="s">
        <v>152</v>
      </c>
      <c r="E155" s="137" t="s">
        <v>1</v>
      </c>
      <c r="F155" s="138" t="s">
        <v>184</v>
      </c>
      <c r="H155" s="137" t="s">
        <v>1</v>
      </c>
      <c r="I155" s="53"/>
      <c r="L155" s="134"/>
      <c r="M155" s="139"/>
      <c r="T155" s="140"/>
      <c r="AT155" s="137" t="s">
        <v>152</v>
      </c>
      <c r="AU155" s="137" t="s">
        <v>82</v>
      </c>
      <c r="AV155" s="135" t="s">
        <v>80</v>
      </c>
      <c r="AW155" s="135" t="s">
        <v>29</v>
      </c>
      <c r="AX155" s="135" t="s">
        <v>72</v>
      </c>
      <c r="AY155" s="137" t="s">
        <v>143</v>
      </c>
    </row>
    <row r="156" spans="2:65" s="142" customFormat="1" x14ac:dyDescent="0.2">
      <c r="B156" s="141"/>
      <c r="D156" s="136" t="s">
        <v>152</v>
      </c>
      <c r="E156" s="143" t="s">
        <v>1</v>
      </c>
      <c r="F156" s="144" t="s">
        <v>185</v>
      </c>
      <c r="H156" s="145">
        <v>30.175000000000001</v>
      </c>
      <c r="I156" s="54"/>
      <c r="L156" s="141"/>
      <c r="M156" s="146"/>
      <c r="T156" s="147"/>
      <c r="AT156" s="143" t="s">
        <v>152</v>
      </c>
      <c r="AU156" s="143" t="s">
        <v>82</v>
      </c>
      <c r="AV156" s="142" t="s">
        <v>82</v>
      </c>
      <c r="AW156" s="142" t="s">
        <v>29</v>
      </c>
      <c r="AX156" s="142" t="s">
        <v>80</v>
      </c>
      <c r="AY156" s="143" t="s">
        <v>143</v>
      </c>
    </row>
    <row r="157" spans="2:65" s="1" customFormat="1" ht="37.9" customHeight="1" x14ac:dyDescent="0.2">
      <c r="B157" s="13"/>
      <c r="C157" s="122" t="s">
        <v>186</v>
      </c>
      <c r="D157" s="122" t="s">
        <v>145</v>
      </c>
      <c r="E157" s="123" t="s">
        <v>187</v>
      </c>
      <c r="F157" s="124" t="s">
        <v>188</v>
      </c>
      <c r="G157" s="125" t="s">
        <v>148</v>
      </c>
      <c r="H157" s="126">
        <v>301.75</v>
      </c>
      <c r="I157" s="50"/>
      <c r="J157" s="127">
        <f>ROUND(I157*H157,2)</f>
        <v>0</v>
      </c>
      <c r="K157" s="124" t="s">
        <v>149</v>
      </c>
      <c r="L157" s="13"/>
      <c r="M157" s="128" t="s">
        <v>1</v>
      </c>
      <c r="N157" s="129" t="s">
        <v>37</v>
      </c>
      <c r="O157" s="130">
        <v>6.0000000000000001E-3</v>
      </c>
      <c r="P157" s="130">
        <f>O157*H157</f>
        <v>1.8105</v>
      </c>
      <c r="Q157" s="130">
        <v>0</v>
      </c>
      <c r="R157" s="130">
        <f>Q157*H157</f>
        <v>0</v>
      </c>
      <c r="S157" s="130">
        <v>0</v>
      </c>
      <c r="T157" s="131">
        <f>S157*H157</f>
        <v>0</v>
      </c>
      <c r="AR157" s="132" t="s">
        <v>150</v>
      </c>
      <c r="AT157" s="132" t="s">
        <v>145</v>
      </c>
      <c r="AU157" s="132" t="s">
        <v>82</v>
      </c>
      <c r="AY157" s="8" t="s">
        <v>143</v>
      </c>
      <c r="BE157" s="133">
        <f>IF(N157="základní",J157,0)</f>
        <v>0</v>
      </c>
      <c r="BF157" s="133">
        <f>IF(N157="snížená",J157,0)</f>
        <v>0</v>
      </c>
      <c r="BG157" s="133">
        <f>IF(N157="zákl. přenesená",J157,0)</f>
        <v>0</v>
      </c>
      <c r="BH157" s="133">
        <f>IF(N157="sníž. přenesená",J157,0)</f>
        <v>0</v>
      </c>
      <c r="BI157" s="133">
        <f>IF(N157="nulová",J157,0)</f>
        <v>0</v>
      </c>
      <c r="BJ157" s="8" t="s">
        <v>80</v>
      </c>
      <c r="BK157" s="133">
        <f>ROUND(I157*H157,2)</f>
        <v>0</v>
      </c>
      <c r="BL157" s="8" t="s">
        <v>150</v>
      </c>
      <c r="BM157" s="132" t="s">
        <v>189</v>
      </c>
    </row>
    <row r="158" spans="2:65" s="142" customFormat="1" x14ac:dyDescent="0.2">
      <c r="B158" s="141"/>
      <c r="D158" s="136" t="s">
        <v>152</v>
      </c>
      <c r="F158" s="144" t="s">
        <v>190</v>
      </c>
      <c r="H158" s="145">
        <v>301.75</v>
      </c>
      <c r="I158" s="54"/>
      <c r="L158" s="141"/>
      <c r="M158" s="146"/>
      <c r="T158" s="147"/>
      <c r="AT158" s="143" t="s">
        <v>152</v>
      </c>
      <c r="AU158" s="143" t="s">
        <v>82</v>
      </c>
      <c r="AV158" s="142" t="s">
        <v>82</v>
      </c>
      <c r="AW158" s="142" t="s">
        <v>3</v>
      </c>
      <c r="AX158" s="142" t="s">
        <v>80</v>
      </c>
      <c r="AY158" s="143" t="s">
        <v>143</v>
      </c>
    </row>
    <row r="159" spans="2:65" s="1" customFormat="1" ht="24.2" customHeight="1" x14ac:dyDescent="0.2">
      <c r="B159" s="13"/>
      <c r="C159" s="122" t="s">
        <v>191</v>
      </c>
      <c r="D159" s="122" t="s">
        <v>145</v>
      </c>
      <c r="E159" s="123" t="s">
        <v>192</v>
      </c>
      <c r="F159" s="124" t="s">
        <v>193</v>
      </c>
      <c r="G159" s="125" t="s">
        <v>148</v>
      </c>
      <c r="H159" s="126">
        <v>25.265000000000001</v>
      </c>
      <c r="I159" s="50"/>
      <c r="J159" s="127">
        <f>ROUND(I159*H159,2)</f>
        <v>0</v>
      </c>
      <c r="K159" s="124" t="s">
        <v>149</v>
      </c>
      <c r="L159" s="13"/>
      <c r="M159" s="128" t="s">
        <v>1</v>
      </c>
      <c r="N159" s="129" t="s">
        <v>37</v>
      </c>
      <c r="O159" s="130">
        <v>7.1999999999999995E-2</v>
      </c>
      <c r="P159" s="130">
        <f>O159*H159</f>
        <v>1.8190799999999998</v>
      </c>
      <c r="Q159" s="130">
        <v>0</v>
      </c>
      <c r="R159" s="130">
        <f>Q159*H159</f>
        <v>0</v>
      </c>
      <c r="S159" s="130">
        <v>0</v>
      </c>
      <c r="T159" s="131">
        <f>S159*H159</f>
        <v>0</v>
      </c>
      <c r="AR159" s="132" t="s">
        <v>150</v>
      </c>
      <c r="AT159" s="132" t="s">
        <v>145</v>
      </c>
      <c r="AU159" s="132" t="s">
        <v>82</v>
      </c>
      <c r="AY159" s="8" t="s">
        <v>143</v>
      </c>
      <c r="BE159" s="133">
        <f>IF(N159="základní",J159,0)</f>
        <v>0</v>
      </c>
      <c r="BF159" s="133">
        <f>IF(N159="snížená",J159,0)</f>
        <v>0</v>
      </c>
      <c r="BG159" s="133">
        <f>IF(N159="zákl. přenesená",J159,0)</f>
        <v>0</v>
      </c>
      <c r="BH159" s="133">
        <f>IF(N159="sníž. přenesená",J159,0)</f>
        <v>0</v>
      </c>
      <c r="BI159" s="133">
        <f>IF(N159="nulová",J159,0)</f>
        <v>0</v>
      </c>
      <c r="BJ159" s="8" t="s">
        <v>80</v>
      </c>
      <c r="BK159" s="133">
        <f>ROUND(I159*H159,2)</f>
        <v>0</v>
      </c>
      <c r="BL159" s="8" t="s">
        <v>150</v>
      </c>
      <c r="BM159" s="132" t="s">
        <v>194</v>
      </c>
    </row>
    <row r="160" spans="2:65" s="1" customFormat="1" ht="33" customHeight="1" x14ac:dyDescent="0.2">
      <c r="B160" s="13"/>
      <c r="C160" s="122" t="s">
        <v>195</v>
      </c>
      <c r="D160" s="122" t="s">
        <v>145</v>
      </c>
      <c r="E160" s="123" t="s">
        <v>196</v>
      </c>
      <c r="F160" s="124" t="s">
        <v>197</v>
      </c>
      <c r="G160" s="125" t="s">
        <v>198</v>
      </c>
      <c r="H160" s="126">
        <v>52.805999999999997</v>
      </c>
      <c r="I160" s="50"/>
      <c r="J160" s="127">
        <f>ROUND(I160*H160,2)</f>
        <v>0</v>
      </c>
      <c r="K160" s="124" t="s">
        <v>149</v>
      </c>
      <c r="L160" s="13"/>
      <c r="M160" s="128" t="s">
        <v>1</v>
      </c>
      <c r="N160" s="129" t="s">
        <v>37</v>
      </c>
      <c r="O160" s="130">
        <v>0</v>
      </c>
      <c r="P160" s="130">
        <f>O160*H160</f>
        <v>0</v>
      </c>
      <c r="Q160" s="130">
        <v>0</v>
      </c>
      <c r="R160" s="130">
        <f>Q160*H160</f>
        <v>0</v>
      </c>
      <c r="S160" s="130">
        <v>0</v>
      </c>
      <c r="T160" s="131">
        <f>S160*H160</f>
        <v>0</v>
      </c>
      <c r="AR160" s="132" t="s">
        <v>150</v>
      </c>
      <c r="AT160" s="132" t="s">
        <v>145</v>
      </c>
      <c r="AU160" s="132" t="s">
        <v>82</v>
      </c>
      <c r="AY160" s="8" t="s">
        <v>143</v>
      </c>
      <c r="BE160" s="133">
        <f>IF(N160="základní",J160,0)</f>
        <v>0</v>
      </c>
      <c r="BF160" s="133">
        <f>IF(N160="snížená",J160,0)</f>
        <v>0</v>
      </c>
      <c r="BG160" s="133">
        <f>IF(N160="zákl. přenesená",J160,0)</f>
        <v>0</v>
      </c>
      <c r="BH160" s="133">
        <f>IF(N160="sníž. přenesená",J160,0)</f>
        <v>0</v>
      </c>
      <c r="BI160" s="133">
        <f>IF(N160="nulová",J160,0)</f>
        <v>0</v>
      </c>
      <c r="BJ160" s="8" t="s">
        <v>80</v>
      </c>
      <c r="BK160" s="133">
        <f>ROUND(I160*H160,2)</f>
        <v>0</v>
      </c>
      <c r="BL160" s="8" t="s">
        <v>150</v>
      </c>
      <c r="BM160" s="132" t="s">
        <v>199</v>
      </c>
    </row>
    <row r="161" spans="2:65" s="142" customFormat="1" x14ac:dyDescent="0.2">
      <c r="B161" s="141"/>
      <c r="D161" s="136" t="s">
        <v>152</v>
      </c>
      <c r="F161" s="144" t="s">
        <v>200</v>
      </c>
      <c r="H161" s="145">
        <v>52.805999999999997</v>
      </c>
      <c r="I161" s="54"/>
      <c r="L161" s="141"/>
      <c r="M161" s="146"/>
      <c r="T161" s="147"/>
      <c r="AT161" s="143" t="s">
        <v>152</v>
      </c>
      <c r="AU161" s="143" t="s">
        <v>82</v>
      </c>
      <c r="AV161" s="142" t="s">
        <v>82</v>
      </c>
      <c r="AW161" s="142" t="s">
        <v>3</v>
      </c>
      <c r="AX161" s="142" t="s">
        <v>80</v>
      </c>
      <c r="AY161" s="143" t="s">
        <v>143</v>
      </c>
    </row>
    <row r="162" spans="2:65" s="1" customFormat="1" ht="16.5" customHeight="1" x14ac:dyDescent="0.2">
      <c r="B162" s="13"/>
      <c r="C162" s="122" t="s">
        <v>201</v>
      </c>
      <c r="D162" s="122" t="s">
        <v>145</v>
      </c>
      <c r="E162" s="123" t="s">
        <v>202</v>
      </c>
      <c r="F162" s="124" t="s">
        <v>203</v>
      </c>
      <c r="G162" s="125" t="s">
        <v>148</v>
      </c>
      <c r="H162" s="126">
        <v>25.256</v>
      </c>
      <c r="I162" s="50"/>
      <c r="J162" s="127">
        <f>ROUND(I162*H162,2)</f>
        <v>0</v>
      </c>
      <c r="K162" s="124" t="s">
        <v>149</v>
      </c>
      <c r="L162" s="13"/>
      <c r="M162" s="128" t="s">
        <v>1</v>
      </c>
      <c r="N162" s="129" t="s">
        <v>37</v>
      </c>
      <c r="O162" s="130">
        <v>8.9999999999999993E-3</v>
      </c>
      <c r="P162" s="130">
        <f>O162*H162</f>
        <v>0.22730399999999998</v>
      </c>
      <c r="Q162" s="130">
        <v>0</v>
      </c>
      <c r="R162" s="130">
        <f>Q162*H162</f>
        <v>0</v>
      </c>
      <c r="S162" s="130">
        <v>0</v>
      </c>
      <c r="T162" s="131">
        <f>S162*H162</f>
        <v>0</v>
      </c>
      <c r="AR162" s="132" t="s">
        <v>150</v>
      </c>
      <c r="AT162" s="132" t="s">
        <v>145</v>
      </c>
      <c r="AU162" s="132" t="s">
        <v>82</v>
      </c>
      <c r="AY162" s="8" t="s">
        <v>143</v>
      </c>
      <c r="BE162" s="133">
        <f>IF(N162="základní",J162,0)</f>
        <v>0</v>
      </c>
      <c r="BF162" s="133">
        <f>IF(N162="snížená",J162,0)</f>
        <v>0</v>
      </c>
      <c r="BG162" s="133">
        <f>IF(N162="zákl. přenesená",J162,0)</f>
        <v>0</v>
      </c>
      <c r="BH162" s="133">
        <f>IF(N162="sníž. přenesená",J162,0)</f>
        <v>0</v>
      </c>
      <c r="BI162" s="133">
        <f>IF(N162="nulová",J162,0)</f>
        <v>0</v>
      </c>
      <c r="BJ162" s="8" t="s">
        <v>80</v>
      </c>
      <c r="BK162" s="133">
        <f>ROUND(I162*H162,2)</f>
        <v>0</v>
      </c>
      <c r="BL162" s="8" t="s">
        <v>150</v>
      </c>
      <c r="BM162" s="132" t="s">
        <v>204</v>
      </c>
    </row>
    <row r="163" spans="2:65" s="1" customFormat="1" ht="24.2" customHeight="1" x14ac:dyDescent="0.2">
      <c r="B163" s="13"/>
      <c r="C163" s="122" t="s">
        <v>8</v>
      </c>
      <c r="D163" s="122" t="s">
        <v>145</v>
      </c>
      <c r="E163" s="123" t="s">
        <v>205</v>
      </c>
      <c r="F163" s="124" t="s">
        <v>206</v>
      </c>
      <c r="G163" s="125" t="s">
        <v>148</v>
      </c>
      <c r="H163" s="126">
        <v>25.265000000000001</v>
      </c>
      <c r="I163" s="50"/>
      <c r="J163" s="127">
        <f>ROUND(I163*H163,2)</f>
        <v>0</v>
      </c>
      <c r="K163" s="124" t="s">
        <v>149</v>
      </c>
      <c r="L163" s="13"/>
      <c r="M163" s="128" t="s">
        <v>1</v>
      </c>
      <c r="N163" s="129" t="s">
        <v>37</v>
      </c>
      <c r="O163" s="130">
        <v>0.63200000000000001</v>
      </c>
      <c r="P163" s="130">
        <f>O163*H163</f>
        <v>15.96748</v>
      </c>
      <c r="Q163" s="130">
        <v>0</v>
      </c>
      <c r="R163" s="130">
        <f>Q163*H163</f>
        <v>0</v>
      </c>
      <c r="S163" s="130">
        <v>0</v>
      </c>
      <c r="T163" s="131">
        <f>S163*H163</f>
        <v>0</v>
      </c>
      <c r="AR163" s="132" t="s">
        <v>150</v>
      </c>
      <c r="AT163" s="132" t="s">
        <v>145</v>
      </c>
      <c r="AU163" s="132" t="s">
        <v>82</v>
      </c>
      <c r="AY163" s="8" t="s">
        <v>143</v>
      </c>
      <c r="BE163" s="133">
        <f>IF(N163="základní",J163,0)</f>
        <v>0</v>
      </c>
      <c r="BF163" s="133">
        <f>IF(N163="snížená",J163,0)</f>
        <v>0</v>
      </c>
      <c r="BG163" s="133">
        <f>IF(N163="zákl. přenesená",J163,0)</f>
        <v>0</v>
      </c>
      <c r="BH163" s="133">
        <f>IF(N163="sníž. přenesená",J163,0)</f>
        <v>0</v>
      </c>
      <c r="BI163" s="133">
        <f>IF(N163="nulová",J163,0)</f>
        <v>0</v>
      </c>
      <c r="BJ163" s="8" t="s">
        <v>80</v>
      </c>
      <c r="BK163" s="133">
        <f>ROUND(I163*H163,2)</f>
        <v>0</v>
      </c>
      <c r="BL163" s="8" t="s">
        <v>150</v>
      </c>
      <c r="BM163" s="132" t="s">
        <v>207</v>
      </c>
    </row>
    <row r="164" spans="2:65" s="142" customFormat="1" x14ac:dyDescent="0.2">
      <c r="B164" s="141"/>
      <c r="D164" s="136" t="s">
        <v>152</v>
      </c>
      <c r="E164" s="143" t="s">
        <v>1</v>
      </c>
      <c r="F164" s="144" t="s">
        <v>208</v>
      </c>
      <c r="H164" s="145">
        <v>55.44</v>
      </c>
      <c r="I164" s="54"/>
      <c r="L164" s="141"/>
      <c r="M164" s="146"/>
      <c r="T164" s="147"/>
      <c r="AT164" s="143" t="s">
        <v>152</v>
      </c>
      <c r="AU164" s="143" t="s">
        <v>82</v>
      </c>
      <c r="AV164" s="142" t="s">
        <v>82</v>
      </c>
      <c r="AW164" s="142" t="s">
        <v>29</v>
      </c>
      <c r="AX164" s="142" t="s">
        <v>72</v>
      </c>
      <c r="AY164" s="143" t="s">
        <v>143</v>
      </c>
    </row>
    <row r="165" spans="2:65" s="142" customFormat="1" x14ac:dyDescent="0.2">
      <c r="B165" s="141"/>
      <c r="D165" s="136" t="s">
        <v>152</v>
      </c>
      <c r="E165" s="143" t="s">
        <v>1</v>
      </c>
      <c r="F165" s="144" t="s">
        <v>209</v>
      </c>
      <c r="H165" s="145">
        <v>-30.175000000000001</v>
      </c>
      <c r="I165" s="54"/>
      <c r="L165" s="141"/>
      <c r="M165" s="146"/>
      <c r="T165" s="147"/>
      <c r="AT165" s="143" t="s">
        <v>152</v>
      </c>
      <c r="AU165" s="143" t="s">
        <v>82</v>
      </c>
      <c r="AV165" s="142" t="s">
        <v>82</v>
      </c>
      <c r="AW165" s="142" t="s">
        <v>29</v>
      </c>
      <c r="AX165" s="142" t="s">
        <v>72</v>
      </c>
      <c r="AY165" s="143" t="s">
        <v>143</v>
      </c>
    </row>
    <row r="166" spans="2:65" s="149" customFormat="1" x14ac:dyDescent="0.2">
      <c r="B166" s="148"/>
      <c r="D166" s="136" t="s">
        <v>152</v>
      </c>
      <c r="E166" s="150" t="s">
        <v>1</v>
      </c>
      <c r="F166" s="151" t="s">
        <v>210</v>
      </c>
      <c r="H166" s="152">
        <v>25.264999999999997</v>
      </c>
      <c r="I166" s="55"/>
      <c r="L166" s="148"/>
      <c r="M166" s="153"/>
      <c r="T166" s="154"/>
      <c r="AT166" s="150" t="s">
        <v>152</v>
      </c>
      <c r="AU166" s="150" t="s">
        <v>82</v>
      </c>
      <c r="AV166" s="149" t="s">
        <v>150</v>
      </c>
      <c r="AW166" s="149" t="s">
        <v>29</v>
      </c>
      <c r="AX166" s="149" t="s">
        <v>80</v>
      </c>
      <c r="AY166" s="150" t="s">
        <v>143</v>
      </c>
    </row>
    <row r="167" spans="2:65" s="111" customFormat="1" ht="22.9" customHeight="1" x14ac:dyDescent="0.2">
      <c r="B167" s="110"/>
      <c r="D167" s="112" t="s">
        <v>71</v>
      </c>
      <c r="E167" s="120" t="s">
        <v>82</v>
      </c>
      <c r="F167" s="120" t="s">
        <v>211</v>
      </c>
      <c r="I167" s="56"/>
      <c r="J167" s="121">
        <f>BK167</f>
        <v>0</v>
      </c>
      <c r="L167" s="110"/>
      <c r="M167" s="115"/>
      <c r="P167" s="116">
        <f>SUM(P168:P202)</f>
        <v>68.677963000000005</v>
      </c>
      <c r="R167" s="116">
        <f>SUM(R168:R202)</f>
        <v>37.50468429</v>
      </c>
      <c r="T167" s="117">
        <f>SUM(T168:T202)</f>
        <v>0</v>
      </c>
      <c r="AR167" s="112" t="s">
        <v>80</v>
      </c>
      <c r="AT167" s="118" t="s">
        <v>71</v>
      </c>
      <c r="AU167" s="118" t="s">
        <v>80</v>
      </c>
      <c r="AY167" s="112" t="s">
        <v>143</v>
      </c>
      <c r="BK167" s="119">
        <f>SUM(BK168:BK202)</f>
        <v>0</v>
      </c>
    </row>
    <row r="168" spans="2:65" s="1" customFormat="1" ht="24.2" customHeight="1" x14ac:dyDescent="0.2">
      <c r="B168" s="13"/>
      <c r="C168" s="122" t="s">
        <v>212</v>
      </c>
      <c r="D168" s="122" t="s">
        <v>145</v>
      </c>
      <c r="E168" s="123" t="s">
        <v>213</v>
      </c>
      <c r="F168" s="124" t="s">
        <v>214</v>
      </c>
      <c r="G168" s="125" t="s">
        <v>148</v>
      </c>
      <c r="H168" s="126">
        <v>3.15</v>
      </c>
      <c r="I168" s="50"/>
      <c r="J168" s="127">
        <f>ROUND(I168*H168,2)</f>
        <v>0</v>
      </c>
      <c r="K168" s="124" t="s">
        <v>149</v>
      </c>
      <c r="L168" s="13"/>
      <c r="M168" s="128" t="s">
        <v>1</v>
      </c>
      <c r="N168" s="129" t="s">
        <v>37</v>
      </c>
      <c r="O168" s="130">
        <v>1.0249999999999999</v>
      </c>
      <c r="P168" s="130">
        <f>O168*H168</f>
        <v>3.2287499999999998</v>
      </c>
      <c r="Q168" s="130">
        <v>2.16</v>
      </c>
      <c r="R168" s="130">
        <f>Q168*H168</f>
        <v>6.8040000000000003</v>
      </c>
      <c r="S168" s="130">
        <v>0</v>
      </c>
      <c r="T168" s="131">
        <f>S168*H168</f>
        <v>0</v>
      </c>
      <c r="AR168" s="132" t="s">
        <v>150</v>
      </c>
      <c r="AT168" s="132" t="s">
        <v>145</v>
      </c>
      <c r="AU168" s="132" t="s">
        <v>82</v>
      </c>
      <c r="AY168" s="8" t="s">
        <v>143</v>
      </c>
      <c r="BE168" s="133">
        <f>IF(N168="základní",J168,0)</f>
        <v>0</v>
      </c>
      <c r="BF168" s="133">
        <f>IF(N168="snížená",J168,0)</f>
        <v>0</v>
      </c>
      <c r="BG168" s="133">
        <f>IF(N168="zákl. přenesená",J168,0)</f>
        <v>0</v>
      </c>
      <c r="BH168" s="133">
        <f>IF(N168="sníž. přenesená",J168,0)</f>
        <v>0</v>
      </c>
      <c r="BI168" s="133">
        <f>IF(N168="nulová",J168,0)</f>
        <v>0</v>
      </c>
      <c r="BJ168" s="8" t="s">
        <v>80</v>
      </c>
      <c r="BK168" s="133">
        <f>ROUND(I168*H168,2)</f>
        <v>0</v>
      </c>
      <c r="BL168" s="8" t="s">
        <v>150</v>
      </c>
      <c r="BM168" s="132" t="s">
        <v>215</v>
      </c>
    </row>
    <row r="169" spans="2:65" s="142" customFormat="1" x14ac:dyDescent="0.2">
      <c r="B169" s="141"/>
      <c r="D169" s="136" t="s">
        <v>152</v>
      </c>
      <c r="E169" s="143" t="s">
        <v>1</v>
      </c>
      <c r="F169" s="144" t="s">
        <v>216</v>
      </c>
      <c r="H169" s="145">
        <v>3.15</v>
      </c>
      <c r="I169" s="54"/>
      <c r="L169" s="141"/>
      <c r="M169" s="146"/>
      <c r="T169" s="147"/>
      <c r="AT169" s="143" t="s">
        <v>152</v>
      </c>
      <c r="AU169" s="143" t="s">
        <v>82</v>
      </c>
      <c r="AV169" s="142" t="s">
        <v>82</v>
      </c>
      <c r="AW169" s="142" t="s">
        <v>29</v>
      </c>
      <c r="AX169" s="142" t="s">
        <v>80</v>
      </c>
      <c r="AY169" s="143" t="s">
        <v>143</v>
      </c>
    </row>
    <row r="170" spans="2:65" s="1" customFormat="1" ht="16.5" customHeight="1" x14ac:dyDescent="0.2">
      <c r="B170" s="13"/>
      <c r="C170" s="122" t="s">
        <v>217</v>
      </c>
      <c r="D170" s="122" t="s">
        <v>145</v>
      </c>
      <c r="E170" s="123" t="s">
        <v>218</v>
      </c>
      <c r="F170" s="124" t="s">
        <v>219</v>
      </c>
      <c r="G170" s="125" t="s">
        <v>148</v>
      </c>
      <c r="H170" s="126">
        <v>0.81899999999999995</v>
      </c>
      <c r="I170" s="50"/>
      <c r="J170" s="127">
        <f>ROUND(I170*H170,2)</f>
        <v>0</v>
      </c>
      <c r="K170" s="124" t="s">
        <v>149</v>
      </c>
      <c r="L170" s="13"/>
      <c r="M170" s="128" t="s">
        <v>1</v>
      </c>
      <c r="N170" s="129" t="s">
        <v>37</v>
      </c>
      <c r="O170" s="130">
        <v>0.58399999999999996</v>
      </c>
      <c r="P170" s="130">
        <f>O170*H170</f>
        <v>0.47829599999999994</v>
      </c>
      <c r="Q170" s="130">
        <v>2.5018699999999998</v>
      </c>
      <c r="R170" s="130">
        <f>Q170*H170</f>
        <v>2.0490315299999997</v>
      </c>
      <c r="S170" s="130">
        <v>0</v>
      </c>
      <c r="T170" s="131">
        <f>S170*H170</f>
        <v>0</v>
      </c>
      <c r="AR170" s="132" t="s">
        <v>150</v>
      </c>
      <c r="AT170" s="132" t="s">
        <v>145</v>
      </c>
      <c r="AU170" s="132" t="s">
        <v>82</v>
      </c>
      <c r="AY170" s="8" t="s">
        <v>143</v>
      </c>
      <c r="BE170" s="133">
        <f>IF(N170="základní",J170,0)</f>
        <v>0</v>
      </c>
      <c r="BF170" s="133">
        <f>IF(N170="snížená",J170,0)</f>
        <v>0</v>
      </c>
      <c r="BG170" s="133">
        <f>IF(N170="zákl. přenesená",J170,0)</f>
        <v>0</v>
      </c>
      <c r="BH170" s="133">
        <f>IF(N170="sníž. přenesená",J170,0)</f>
        <v>0</v>
      </c>
      <c r="BI170" s="133">
        <f>IF(N170="nulová",J170,0)</f>
        <v>0</v>
      </c>
      <c r="BJ170" s="8" t="s">
        <v>80</v>
      </c>
      <c r="BK170" s="133">
        <f>ROUND(I170*H170,2)</f>
        <v>0</v>
      </c>
      <c r="BL170" s="8" t="s">
        <v>150</v>
      </c>
      <c r="BM170" s="132" t="s">
        <v>220</v>
      </c>
    </row>
    <row r="171" spans="2:65" s="142" customFormat="1" x14ac:dyDescent="0.2">
      <c r="B171" s="141"/>
      <c r="D171" s="136" t="s">
        <v>152</v>
      </c>
      <c r="E171" s="143" t="s">
        <v>1</v>
      </c>
      <c r="F171" s="144" t="s">
        <v>221</v>
      </c>
      <c r="H171" s="145">
        <v>0.81899999999999995</v>
      </c>
      <c r="I171" s="54"/>
      <c r="L171" s="141"/>
      <c r="M171" s="146"/>
      <c r="T171" s="147"/>
      <c r="AT171" s="143" t="s">
        <v>152</v>
      </c>
      <c r="AU171" s="143" t="s">
        <v>82</v>
      </c>
      <c r="AV171" s="142" t="s">
        <v>82</v>
      </c>
      <c r="AW171" s="142" t="s">
        <v>29</v>
      </c>
      <c r="AX171" s="142" t="s">
        <v>80</v>
      </c>
      <c r="AY171" s="143" t="s">
        <v>143</v>
      </c>
    </row>
    <row r="172" spans="2:65" s="1" customFormat="1" ht="24.2" customHeight="1" x14ac:dyDescent="0.2">
      <c r="B172" s="13"/>
      <c r="C172" s="122" t="s">
        <v>222</v>
      </c>
      <c r="D172" s="122" t="s">
        <v>145</v>
      </c>
      <c r="E172" s="123" t="s">
        <v>223</v>
      </c>
      <c r="F172" s="124" t="s">
        <v>224</v>
      </c>
      <c r="G172" s="125" t="s">
        <v>148</v>
      </c>
      <c r="H172" s="126">
        <v>2.3780000000000001</v>
      </c>
      <c r="I172" s="50"/>
      <c r="J172" s="127">
        <f>ROUND(I172*H172,2)</f>
        <v>0</v>
      </c>
      <c r="K172" s="124" t="s">
        <v>149</v>
      </c>
      <c r="L172" s="13"/>
      <c r="M172" s="128" t="s">
        <v>1</v>
      </c>
      <c r="N172" s="129" t="s">
        <v>37</v>
      </c>
      <c r="O172" s="130">
        <v>0.629</v>
      </c>
      <c r="P172" s="130">
        <f>O172*H172</f>
        <v>1.495762</v>
      </c>
      <c r="Q172" s="130">
        <v>2.5018699999999998</v>
      </c>
      <c r="R172" s="130">
        <f>Q172*H172</f>
        <v>5.9494468600000001</v>
      </c>
      <c r="S172" s="130">
        <v>0</v>
      </c>
      <c r="T172" s="131">
        <f>S172*H172</f>
        <v>0</v>
      </c>
      <c r="AR172" s="132" t="s">
        <v>150</v>
      </c>
      <c r="AT172" s="132" t="s">
        <v>145</v>
      </c>
      <c r="AU172" s="132" t="s">
        <v>82</v>
      </c>
      <c r="AY172" s="8" t="s">
        <v>143</v>
      </c>
      <c r="BE172" s="133">
        <f>IF(N172="základní",J172,0)</f>
        <v>0</v>
      </c>
      <c r="BF172" s="133">
        <f>IF(N172="snížená",J172,0)</f>
        <v>0</v>
      </c>
      <c r="BG172" s="133">
        <f>IF(N172="zákl. přenesená",J172,0)</f>
        <v>0</v>
      </c>
      <c r="BH172" s="133">
        <f>IF(N172="sníž. přenesená",J172,0)</f>
        <v>0</v>
      </c>
      <c r="BI172" s="133">
        <f>IF(N172="nulová",J172,0)</f>
        <v>0</v>
      </c>
      <c r="BJ172" s="8" t="s">
        <v>80</v>
      </c>
      <c r="BK172" s="133">
        <f>ROUND(I172*H172,2)</f>
        <v>0</v>
      </c>
      <c r="BL172" s="8" t="s">
        <v>150</v>
      </c>
      <c r="BM172" s="132" t="s">
        <v>225</v>
      </c>
    </row>
    <row r="173" spans="2:65" s="142" customFormat="1" x14ac:dyDescent="0.2">
      <c r="B173" s="141"/>
      <c r="D173" s="136" t="s">
        <v>152</v>
      </c>
      <c r="E173" s="143" t="s">
        <v>1</v>
      </c>
      <c r="F173" s="144" t="s">
        <v>226</v>
      </c>
      <c r="H173" s="145">
        <v>2.3780000000000001</v>
      </c>
      <c r="I173" s="54"/>
      <c r="L173" s="141"/>
      <c r="M173" s="146"/>
      <c r="T173" s="147"/>
      <c r="AT173" s="143" t="s">
        <v>152</v>
      </c>
      <c r="AU173" s="143" t="s">
        <v>82</v>
      </c>
      <c r="AV173" s="142" t="s">
        <v>82</v>
      </c>
      <c r="AW173" s="142" t="s">
        <v>29</v>
      </c>
      <c r="AX173" s="142" t="s">
        <v>80</v>
      </c>
      <c r="AY173" s="143" t="s">
        <v>143</v>
      </c>
    </row>
    <row r="174" spans="2:65" s="1" customFormat="1" ht="16.5" customHeight="1" x14ac:dyDescent="0.2">
      <c r="B174" s="13"/>
      <c r="C174" s="122" t="s">
        <v>227</v>
      </c>
      <c r="D174" s="122" t="s">
        <v>145</v>
      </c>
      <c r="E174" s="123" t="s">
        <v>228</v>
      </c>
      <c r="F174" s="124" t="s">
        <v>229</v>
      </c>
      <c r="G174" s="125" t="s">
        <v>163</v>
      </c>
      <c r="H174" s="126">
        <v>4.59</v>
      </c>
      <c r="I174" s="50"/>
      <c r="J174" s="127">
        <f>ROUND(I174*H174,2)</f>
        <v>0</v>
      </c>
      <c r="K174" s="124" t="s">
        <v>149</v>
      </c>
      <c r="L174" s="13"/>
      <c r="M174" s="128" t="s">
        <v>1</v>
      </c>
      <c r="N174" s="129" t="s">
        <v>37</v>
      </c>
      <c r="O174" s="130">
        <v>0.35399999999999998</v>
      </c>
      <c r="P174" s="130">
        <f>O174*H174</f>
        <v>1.62486</v>
      </c>
      <c r="Q174" s="130">
        <v>2.9399999999999999E-3</v>
      </c>
      <c r="R174" s="130">
        <f>Q174*H174</f>
        <v>1.3494599999999999E-2</v>
      </c>
      <c r="S174" s="130">
        <v>0</v>
      </c>
      <c r="T174" s="131">
        <f>S174*H174</f>
        <v>0</v>
      </c>
      <c r="AR174" s="132" t="s">
        <v>150</v>
      </c>
      <c r="AT174" s="132" t="s">
        <v>145</v>
      </c>
      <c r="AU174" s="132" t="s">
        <v>82</v>
      </c>
      <c r="AY174" s="8" t="s">
        <v>143</v>
      </c>
      <c r="BE174" s="133">
        <f>IF(N174="základní",J174,0)</f>
        <v>0</v>
      </c>
      <c r="BF174" s="133">
        <f>IF(N174="snížená",J174,0)</f>
        <v>0</v>
      </c>
      <c r="BG174" s="133">
        <f>IF(N174="zákl. přenesená",J174,0)</f>
        <v>0</v>
      </c>
      <c r="BH174" s="133">
        <f>IF(N174="sníž. přenesená",J174,0)</f>
        <v>0</v>
      </c>
      <c r="BI174" s="133">
        <f>IF(N174="nulová",J174,0)</f>
        <v>0</v>
      </c>
      <c r="BJ174" s="8" t="s">
        <v>80</v>
      </c>
      <c r="BK174" s="133">
        <f>ROUND(I174*H174,2)</f>
        <v>0</v>
      </c>
      <c r="BL174" s="8" t="s">
        <v>150</v>
      </c>
      <c r="BM174" s="132" t="s">
        <v>230</v>
      </c>
    </row>
    <row r="175" spans="2:65" s="142" customFormat="1" x14ac:dyDescent="0.2">
      <c r="B175" s="141"/>
      <c r="D175" s="136" t="s">
        <v>152</v>
      </c>
      <c r="E175" s="143" t="s">
        <v>1</v>
      </c>
      <c r="F175" s="144" t="s">
        <v>231</v>
      </c>
      <c r="H175" s="145">
        <v>3.4260000000000002</v>
      </c>
      <c r="I175" s="54"/>
      <c r="L175" s="141"/>
      <c r="M175" s="146"/>
      <c r="T175" s="147"/>
      <c r="AT175" s="143" t="s">
        <v>152</v>
      </c>
      <c r="AU175" s="143" t="s">
        <v>82</v>
      </c>
      <c r="AV175" s="142" t="s">
        <v>82</v>
      </c>
      <c r="AW175" s="142" t="s">
        <v>29</v>
      </c>
      <c r="AX175" s="142" t="s">
        <v>72</v>
      </c>
      <c r="AY175" s="143" t="s">
        <v>143</v>
      </c>
    </row>
    <row r="176" spans="2:65" s="142" customFormat="1" x14ac:dyDescent="0.2">
      <c r="B176" s="141"/>
      <c r="D176" s="136" t="s">
        <v>152</v>
      </c>
      <c r="E176" s="143" t="s">
        <v>1</v>
      </c>
      <c r="F176" s="144" t="s">
        <v>232</v>
      </c>
      <c r="H176" s="145">
        <v>1.1639999999999999</v>
      </c>
      <c r="I176" s="54"/>
      <c r="L176" s="141"/>
      <c r="M176" s="146"/>
      <c r="T176" s="147"/>
      <c r="AT176" s="143" t="s">
        <v>152</v>
      </c>
      <c r="AU176" s="143" t="s">
        <v>82</v>
      </c>
      <c r="AV176" s="142" t="s">
        <v>82</v>
      </c>
      <c r="AW176" s="142" t="s">
        <v>29</v>
      </c>
      <c r="AX176" s="142" t="s">
        <v>72</v>
      </c>
      <c r="AY176" s="143" t="s">
        <v>143</v>
      </c>
    </row>
    <row r="177" spans="2:65" s="149" customFormat="1" x14ac:dyDescent="0.2">
      <c r="B177" s="148"/>
      <c r="D177" s="136" t="s">
        <v>152</v>
      </c>
      <c r="E177" s="150" t="s">
        <v>1</v>
      </c>
      <c r="F177" s="151" t="s">
        <v>210</v>
      </c>
      <c r="H177" s="152">
        <v>4.59</v>
      </c>
      <c r="I177" s="55"/>
      <c r="L177" s="148"/>
      <c r="M177" s="153"/>
      <c r="T177" s="154"/>
      <c r="AT177" s="150" t="s">
        <v>152</v>
      </c>
      <c r="AU177" s="150" t="s">
        <v>82</v>
      </c>
      <c r="AV177" s="149" t="s">
        <v>150</v>
      </c>
      <c r="AW177" s="149" t="s">
        <v>29</v>
      </c>
      <c r="AX177" s="149" t="s">
        <v>80</v>
      </c>
      <c r="AY177" s="150" t="s">
        <v>143</v>
      </c>
    </row>
    <row r="178" spans="2:65" s="1" customFormat="1" ht="16.5" customHeight="1" x14ac:dyDescent="0.2">
      <c r="B178" s="13"/>
      <c r="C178" s="122" t="s">
        <v>233</v>
      </c>
      <c r="D178" s="122" t="s">
        <v>145</v>
      </c>
      <c r="E178" s="123" t="s">
        <v>234</v>
      </c>
      <c r="F178" s="124" t="s">
        <v>235</v>
      </c>
      <c r="G178" s="125" t="s">
        <v>163</v>
      </c>
      <c r="H178" s="126">
        <v>4.59</v>
      </c>
      <c r="I178" s="50"/>
      <c r="J178" s="127">
        <f>ROUND(I178*H178,2)</f>
        <v>0</v>
      </c>
      <c r="K178" s="124" t="s">
        <v>149</v>
      </c>
      <c r="L178" s="13"/>
      <c r="M178" s="128" t="s">
        <v>1</v>
      </c>
      <c r="N178" s="129" t="s">
        <v>37</v>
      </c>
      <c r="O178" s="130">
        <v>0.152</v>
      </c>
      <c r="P178" s="130">
        <f>O178*H178</f>
        <v>0.69767999999999997</v>
      </c>
      <c r="Q178" s="130">
        <v>0</v>
      </c>
      <c r="R178" s="130">
        <f>Q178*H178</f>
        <v>0</v>
      </c>
      <c r="S178" s="130">
        <v>0</v>
      </c>
      <c r="T178" s="131">
        <f>S178*H178</f>
        <v>0</v>
      </c>
      <c r="AR178" s="132" t="s">
        <v>150</v>
      </c>
      <c r="AT178" s="132" t="s">
        <v>145</v>
      </c>
      <c r="AU178" s="132" t="s">
        <v>82</v>
      </c>
      <c r="AY178" s="8" t="s">
        <v>143</v>
      </c>
      <c r="BE178" s="133">
        <f>IF(N178="základní",J178,0)</f>
        <v>0</v>
      </c>
      <c r="BF178" s="133">
        <f>IF(N178="snížená",J178,0)</f>
        <v>0</v>
      </c>
      <c r="BG178" s="133">
        <f>IF(N178="zákl. přenesená",J178,0)</f>
        <v>0</v>
      </c>
      <c r="BH178" s="133">
        <f>IF(N178="sníž. přenesená",J178,0)</f>
        <v>0</v>
      </c>
      <c r="BI178" s="133">
        <f>IF(N178="nulová",J178,0)</f>
        <v>0</v>
      </c>
      <c r="BJ178" s="8" t="s">
        <v>80</v>
      </c>
      <c r="BK178" s="133">
        <f>ROUND(I178*H178,2)</f>
        <v>0</v>
      </c>
      <c r="BL178" s="8" t="s">
        <v>150</v>
      </c>
      <c r="BM178" s="132" t="s">
        <v>236</v>
      </c>
    </row>
    <row r="179" spans="2:65" s="1" customFormat="1" ht="33" customHeight="1" x14ac:dyDescent="0.2">
      <c r="B179" s="13"/>
      <c r="C179" s="122" t="s">
        <v>237</v>
      </c>
      <c r="D179" s="122" t="s">
        <v>145</v>
      </c>
      <c r="E179" s="123" t="s">
        <v>238</v>
      </c>
      <c r="F179" s="124" t="s">
        <v>239</v>
      </c>
      <c r="G179" s="125" t="s">
        <v>163</v>
      </c>
      <c r="H179" s="126">
        <v>6.51</v>
      </c>
      <c r="I179" s="50"/>
      <c r="J179" s="127">
        <f>ROUND(I179*H179,2)</f>
        <v>0</v>
      </c>
      <c r="K179" s="124" t="s">
        <v>149</v>
      </c>
      <c r="L179" s="13"/>
      <c r="M179" s="128" t="s">
        <v>1</v>
      </c>
      <c r="N179" s="129" t="s">
        <v>37</v>
      </c>
      <c r="O179" s="130">
        <v>0.70499999999999996</v>
      </c>
      <c r="P179" s="130">
        <f>O179*H179</f>
        <v>4.58955</v>
      </c>
      <c r="Q179" s="130">
        <v>0.49689</v>
      </c>
      <c r="R179" s="130">
        <f>Q179*H179</f>
        <v>3.2347538999999998</v>
      </c>
      <c r="S179" s="130">
        <v>0</v>
      </c>
      <c r="T179" s="131">
        <f>S179*H179</f>
        <v>0</v>
      </c>
      <c r="AR179" s="132" t="s">
        <v>150</v>
      </c>
      <c r="AT179" s="132" t="s">
        <v>145</v>
      </c>
      <c r="AU179" s="132" t="s">
        <v>82</v>
      </c>
      <c r="AY179" s="8" t="s">
        <v>143</v>
      </c>
      <c r="BE179" s="133">
        <f>IF(N179="základní",J179,0)</f>
        <v>0</v>
      </c>
      <c r="BF179" s="133">
        <f>IF(N179="snížená",J179,0)</f>
        <v>0</v>
      </c>
      <c r="BG179" s="133">
        <f>IF(N179="zákl. přenesená",J179,0)</f>
        <v>0</v>
      </c>
      <c r="BH179" s="133">
        <f>IF(N179="sníž. přenesená",J179,0)</f>
        <v>0</v>
      </c>
      <c r="BI179" s="133">
        <f>IF(N179="nulová",J179,0)</f>
        <v>0</v>
      </c>
      <c r="BJ179" s="8" t="s">
        <v>80</v>
      </c>
      <c r="BK179" s="133">
        <f>ROUND(I179*H179,2)</f>
        <v>0</v>
      </c>
      <c r="BL179" s="8" t="s">
        <v>150</v>
      </c>
      <c r="BM179" s="132" t="s">
        <v>240</v>
      </c>
    </row>
    <row r="180" spans="2:65" s="135" customFormat="1" x14ac:dyDescent="0.2">
      <c r="B180" s="134"/>
      <c r="D180" s="136" t="s">
        <v>152</v>
      </c>
      <c r="E180" s="137" t="s">
        <v>1</v>
      </c>
      <c r="F180" s="138" t="s">
        <v>241</v>
      </c>
      <c r="H180" s="137" t="s">
        <v>1</v>
      </c>
      <c r="I180" s="53"/>
      <c r="L180" s="134"/>
      <c r="M180" s="139"/>
      <c r="T180" s="140"/>
      <c r="AT180" s="137" t="s">
        <v>152</v>
      </c>
      <c r="AU180" s="137" t="s">
        <v>82</v>
      </c>
      <c r="AV180" s="135" t="s">
        <v>80</v>
      </c>
      <c r="AW180" s="135" t="s">
        <v>29</v>
      </c>
      <c r="AX180" s="135" t="s">
        <v>72</v>
      </c>
      <c r="AY180" s="137" t="s">
        <v>143</v>
      </c>
    </row>
    <row r="181" spans="2:65" s="142" customFormat="1" x14ac:dyDescent="0.2">
      <c r="B181" s="141"/>
      <c r="D181" s="136" t="s">
        <v>152</v>
      </c>
      <c r="E181" s="143" t="s">
        <v>1</v>
      </c>
      <c r="F181" s="144" t="s">
        <v>242</v>
      </c>
      <c r="H181" s="145">
        <v>8.82</v>
      </c>
      <c r="I181" s="54"/>
      <c r="L181" s="141"/>
      <c r="M181" s="146"/>
      <c r="T181" s="147"/>
      <c r="AT181" s="143" t="s">
        <v>152</v>
      </c>
      <c r="AU181" s="143" t="s">
        <v>82</v>
      </c>
      <c r="AV181" s="142" t="s">
        <v>82</v>
      </c>
      <c r="AW181" s="142" t="s">
        <v>29</v>
      </c>
      <c r="AX181" s="142" t="s">
        <v>72</v>
      </c>
      <c r="AY181" s="143" t="s">
        <v>143</v>
      </c>
    </row>
    <row r="182" spans="2:65" s="142" customFormat="1" x14ac:dyDescent="0.2">
      <c r="B182" s="141"/>
      <c r="D182" s="136" t="s">
        <v>152</v>
      </c>
      <c r="E182" s="143" t="s">
        <v>1</v>
      </c>
      <c r="F182" s="144" t="s">
        <v>243</v>
      </c>
      <c r="H182" s="145">
        <v>-1.89</v>
      </c>
      <c r="I182" s="54"/>
      <c r="L182" s="141"/>
      <c r="M182" s="146"/>
      <c r="T182" s="147"/>
      <c r="AT182" s="143" t="s">
        <v>152</v>
      </c>
      <c r="AU182" s="143" t="s">
        <v>82</v>
      </c>
      <c r="AV182" s="142" t="s">
        <v>82</v>
      </c>
      <c r="AW182" s="142" t="s">
        <v>29</v>
      </c>
      <c r="AX182" s="142" t="s">
        <v>72</v>
      </c>
      <c r="AY182" s="143" t="s">
        <v>143</v>
      </c>
    </row>
    <row r="183" spans="2:65" s="142" customFormat="1" x14ac:dyDescent="0.2">
      <c r="B183" s="141"/>
      <c r="D183" s="136" t="s">
        <v>152</v>
      </c>
      <c r="E183" s="143" t="s">
        <v>1</v>
      </c>
      <c r="F183" s="144" t="s">
        <v>244</v>
      </c>
      <c r="H183" s="145">
        <v>-0.42</v>
      </c>
      <c r="I183" s="54"/>
      <c r="L183" s="141"/>
      <c r="M183" s="146"/>
      <c r="T183" s="147"/>
      <c r="AT183" s="143" t="s">
        <v>152</v>
      </c>
      <c r="AU183" s="143" t="s">
        <v>82</v>
      </c>
      <c r="AV183" s="142" t="s">
        <v>82</v>
      </c>
      <c r="AW183" s="142" t="s">
        <v>29</v>
      </c>
      <c r="AX183" s="142" t="s">
        <v>72</v>
      </c>
      <c r="AY183" s="143" t="s">
        <v>143</v>
      </c>
    </row>
    <row r="184" spans="2:65" s="149" customFormat="1" x14ac:dyDescent="0.2">
      <c r="B184" s="148"/>
      <c r="D184" s="136" t="s">
        <v>152</v>
      </c>
      <c r="E184" s="150" t="s">
        <v>1</v>
      </c>
      <c r="F184" s="151" t="s">
        <v>210</v>
      </c>
      <c r="H184" s="152">
        <v>6.5100000000000007</v>
      </c>
      <c r="I184" s="55"/>
      <c r="L184" s="148"/>
      <c r="M184" s="153"/>
      <c r="T184" s="154"/>
      <c r="AT184" s="150" t="s">
        <v>152</v>
      </c>
      <c r="AU184" s="150" t="s">
        <v>82</v>
      </c>
      <c r="AV184" s="149" t="s">
        <v>150</v>
      </c>
      <c r="AW184" s="149" t="s">
        <v>29</v>
      </c>
      <c r="AX184" s="149" t="s">
        <v>80</v>
      </c>
      <c r="AY184" s="150" t="s">
        <v>143</v>
      </c>
    </row>
    <row r="185" spans="2:65" s="1" customFormat="1" ht="33" customHeight="1" x14ac:dyDescent="0.2">
      <c r="B185" s="13"/>
      <c r="C185" s="122" t="s">
        <v>245</v>
      </c>
      <c r="D185" s="122" t="s">
        <v>145</v>
      </c>
      <c r="E185" s="123" t="s">
        <v>246</v>
      </c>
      <c r="F185" s="124" t="s">
        <v>247</v>
      </c>
      <c r="G185" s="125" t="s">
        <v>163</v>
      </c>
      <c r="H185" s="126">
        <v>22.785</v>
      </c>
      <c r="I185" s="50"/>
      <c r="J185" s="127">
        <f>ROUND(I185*H185,2)</f>
        <v>0</v>
      </c>
      <c r="K185" s="124" t="s">
        <v>149</v>
      </c>
      <c r="L185" s="13"/>
      <c r="M185" s="128" t="s">
        <v>1</v>
      </c>
      <c r="N185" s="129" t="s">
        <v>37</v>
      </c>
      <c r="O185" s="130">
        <v>0.98699999999999999</v>
      </c>
      <c r="P185" s="130">
        <f>O185*H185</f>
        <v>22.488795</v>
      </c>
      <c r="Q185" s="130">
        <v>0.73404000000000003</v>
      </c>
      <c r="R185" s="130">
        <f>Q185*H185</f>
        <v>16.7251014</v>
      </c>
      <c r="S185" s="130">
        <v>0</v>
      </c>
      <c r="T185" s="131">
        <f>S185*H185</f>
        <v>0</v>
      </c>
      <c r="AR185" s="132" t="s">
        <v>150</v>
      </c>
      <c r="AT185" s="132" t="s">
        <v>145</v>
      </c>
      <c r="AU185" s="132" t="s">
        <v>82</v>
      </c>
      <c r="AY185" s="8" t="s">
        <v>143</v>
      </c>
      <c r="BE185" s="133">
        <f>IF(N185="základní",J185,0)</f>
        <v>0</v>
      </c>
      <c r="BF185" s="133">
        <f>IF(N185="snížená",J185,0)</f>
        <v>0</v>
      </c>
      <c r="BG185" s="133">
        <f>IF(N185="zákl. přenesená",J185,0)</f>
        <v>0</v>
      </c>
      <c r="BH185" s="133">
        <f>IF(N185="sníž. přenesená",J185,0)</f>
        <v>0</v>
      </c>
      <c r="BI185" s="133">
        <f>IF(N185="nulová",J185,0)</f>
        <v>0</v>
      </c>
      <c r="BJ185" s="8" t="s">
        <v>80</v>
      </c>
      <c r="BK185" s="133">
        <f>ROUND(I185*H185,2)</f>
        <v>0</v>
      </c>
      <c r="BL185" s="8" t="s">
        <v>150</v>
      </c>
      <c r="BM185" s="132" t="s">
        <v>248</v>
      </c>
    </row>
    <row r="186" spans="2:65" s="135" customFormat="1" x14ac:dyDescent="0.2">
      <c r="B186" s="134"/>
      <c r="D186" s="136" t="s">
        <v>152</v>
      </c>
      <c r="E186" s="137" t="s">
        <v>1</v>
      </c>
      <c r="F186" s="138" t="s">
        <v>241</v>
      </c>
      <c r="H186" s="137" t="s">
        <v>1</v>
      </c>
      <c r="I186" s="53"/>
      <c r="L186" s="134"/>
      <c r="M186" s="139"/>
      <c r="T186" s="140"/>
      <c r="AT186" s="137" t="s">
        <v>152</v>
      </c>
      <c r="AU186" s="137" t="s">
        <v>82</v>
      </c>
      <c r="AV186" s="135" t="s">
        <v>80</v>
      </c>
      <c r="AW186" s="135" t="s">
        <v>29</v>
      </c>
      <c r="AX186" s="135" t="s">
        <v>72</v>
      </c>
      <c r="AY186" s="137" t="s">
        <v>143</v>
      </c>
    </row>
    <row r="187" spans="2:65" s="142" customFormat="1" x14ac:dyDescent="0.2">
      <c r="B187" s="141"/>
      <c r="D187" s="136" t="s">
        <v>152</v>
      </c>
      <c r="E187" s="143" t="s">
        <v>1</v>
      </c>
      <c r="F187" s="144" t="s">
        <v>249</v>
      </c>
      <c r="H187" s="145">
        <v>9.8699999999999992</v>
      </c>
      <c r="I187" s="54"/>
      <c r="L187" s="141"/>
      <c r="M187" s="146"/>
      <c r="T187" s="147"/>
      <c r="AT187" s="143" t="s">
        <v>152</v>
      </c>
      <c r="AU187" s="143" t="s">
        <v>82</v>
      </c>
      <c r="AV187" s="142" t="s">
        <v>82</v>
      </c>
      <c r="AW187" s="142" t="s">
        <v>29</v>
      </c>
      <c r="AX187" s="142" t="s">
        <v>72</v>
      </c>
      <c r="AY187" s="143" t="s">
        <v>143</v>
      </c>
    </row>
    <row r="188" spans="2:65" s="142" customFormat="1" x14ac:dyDescent="0.2">
      <c r="B188" s="141"/>
      <c r="D188" s="136" t="s">
        <v>152</v>
      </c>
      <c r="E188" s="143" t="s">
        <v>1</v>
      </c>
      <c r="F188" s="144" t="s">
        <v>250</v>
      </c>
      <c r="H188" s="145">
        <v>7.9450000000000003</v>
      </c>
      <c r="I188" s="54"/>
      <c r="L188" s="141"/>
      <c r="M188" s="146"/>
      <c r="T188" s="147"/>
      <c r="AT188" s="143" t="s">
        <v>152</v>
      </c>
      <c r="AU188" s="143" t="s">
        <v>82</v>
      </c>
      <c r="AV188" s="142" t="s">
        <v>82</v>
      </c>
      <c r="AW188" s="142" t="s">
        <v>29</v>
      </c>
      <c r="AX188" s="142" t="s">
        <v>72</v>
      </c>
      <c r="AY188" s="143" t="s">
        <v>143</v>
      </c>
    </row>
    <row r="189" spans="2:65" s="142" customFormat="1" x14ac:dyDescent="0.2">
      <c r="B189" s="141"/>
      <c r="D189" s="136" t="s">
        <v>152</v>
      </c>
      <c r="E189" s="143" t="s">
        <v>1</v>
      </c>
      <c r="F189" s="144" t="s">
        <v>251</v>
      </c>
      <c r="H189" s="145">
        <v>7.28</v>
      </c>
      <c r="I189" s="54"/>
      <c r="L189" s="141"/>
      <c r="M189" s="146"/>
      <c r="T189" s="147"/>
      <c r="AT189" s="143" t="s">
        <v>152</v>
      </c>
      <c r="AU189" s="143" t="s">
        <v>82</v>
      </c>
      <c r="AV189" s="142" t="s">
        <v>82</v>
      </c>
      <c r="AW189" s="142" t="s">
        <v>29</v>
      </c>
      <c r="AX189" s="142" t="s">
        <v>72</v>
      </c>
      <c r="AY189" s="143" t="s">
        <v>143</v>
      </c>
    </row>
    <row r="190" spans="2:65" s="156" customFormat="1" x14ac:dyDescent="0.2">
      <c r="B190" s="155"/>
      <c r="D190" s="136" t="s">
        <v>152</v>
      </c>
      <c r="E190" s="157" t="s">
        <v>1</v>
      </c>
      <c r="F190" s="158" t="s">
        <v>252</v>
      </c>
      <c r="H190" s="159">
        <v>25.094999999999999</v>
      </c>
      <c r="I190" s="57"/>
      <c r="L190" s="155"/>
      <c r="M190" s="160"/>
      <c r="T190" s="161"/>
      <c r="AT190" s="157" t="s">
        <v>152</v>
      </c>
      <c r="AU190" s="157" t="s">
        <v>82</v>
      </c>
      <c r="AV190" s="156" t="s">
        <v>160</v>
      </c>
      <c r="AW190" s="156" t="s">
        <v>29</v>
      </c>
      <c r="AX190" s="156" t="s">
        <v>72</v>
      </c>
      <c r="AY190" s="157" t="s">
        <v>143</v>
      </c>
    </row>
    <row r="191" spans="2:65" s="135" customFormat="1" x14ac:dyDescent="0.2">
      <c r="B191" s="134"/>
      <c r="D191" s="136" t="s">
        <v>152</v>
      </c>
      <c r="E191" s="137" t="s">
        <v>1</v>
      </c>
      <c r="F191" s="138" t="s">
        <v>253</v>
      </c>
      <c r="H191" s="137" t="s">
        <v>1</v>
      </c>
      <c r="I191" s="53"/>
      <c r="L191" s="134"/>
      <c r="M191" s="139"/>
      <c r="T191" s="140"/>
      <c r="AT191" s="137" t="s">
        <v>152</v>
      </c>
      <c r="AU191" s="137" t="s">
        <v>82</v>
      </c>
      <c r="AV191" s="135" t="s">
        <v>80</v>
      </c>
      <c r="AW191" s="135" t="s">
        <v>29</v>
      </c>
      <c r="AX191" s="135" t="s">
        <v>72</v>
      </c>
      <c r="AY191" s="137" t="s">
        <v>143</v>
      </c>
    </row>
    <row r="192" spans="2:65" s="142" customFormat="1" x14ac:dyDescent="0.2">
      <c r="B192" s="141"/>
      <c r="D192" s="136" t="s">
        <v>152</v>
      </c>
      <c r="E192" s="143" t="s">
        <v>1</v>
      </c>
      <c r="F192" s="144" t="s">
        <v>243</v>
      </c>
      <c r="H192" s="145">
        <v>-1.89</v>
      </c>
      <c r="I192" s="54"/>
      <c r="L192" s="141"/>
      <c r="M192" s="146"/>
      <c r="T192" s="147"/>
      <c r="AT192" s="143" t="s">
        <v>152</v>
      </c>
      <c r="AU192" s="143" t="s">
        <v>82</v>
      </c>
      <c r="AV192" s="142" t="s">
        <v>82</v>
      </c>
      <c r="AW192" s="142" t="s">
        <v>29</v>
      </c>
      <c r="AX192" s="142" t="s">
        <v>72</v>
      </c>
      <c r="AY192" s="143" t="s">
        <v>143</v>
      </c>
    </row>
    <row r="193" spans="2:65" s="142" customFormat="1" x14ac:dyDescent="0.2">
      <c r="B193" s="141"/>
      <c r="D193" s="136" t="s">
        <v>152</v>
      </c>
      <c r="E193" s="143" t="s">
        <v>1</v>
      </c>
      <c r="F193" s="144" t="s">
        <v>244</v>
      </c>
      <c r="H193" s="145">
        <v>-0.42</v>
      </c>
      <c r="I193" s="54"/>
      <c r="L193" s="141"/>
      <c r="M193" s="146"/>
      <c r="T193" s="147"/>
      <c r="AT193" s="143" t="s">
        <v>152</v>
      </c>
      <c r="AU193" s="143" t="s">
        <v>82</v>
      </c>
      <c r="AV193" s="142" t="s">
        <v>82</v>
      </c>
      <c r="AW193" s="142" t="s">
        <v>29</v>
      </c>
      <c r="AX193" s="142" t="s">
        <v>72</v>
      </c>
      <c r="AY193" s="143" t="s">
        <v>143</v>
      </c>
    </row>
    <row r="194" spans="2:65" s="156" customFormat="1" x14ac:dyDescent="0.2">
      <c r="B194" s="155"/>
      <c r="D194" s="136" t="s">
        <v>152</v>
      </c>
      <c r="E194" s="157" t="s">
        <v>1</v>
      </c>
      <c r="F194" s="158" t="s">
        <v>252</v>
      </c>
      <c r="H194" s="159">
        <v>-2.31</v>
      </c>
      <c r="I194" s="57"/>
      <c r="L194" s="155"/>
      <c r="M194" s="160"/>
      <c r="T194" s="161"/>
      <c r="AT194" s="157" t="s">
        <v>152</v>
      </c>
      <c r="AU194" s="157" t="s">
        <v>82</v>
      </c>
      <c r="AV194" s="156" t="s">
        <v>160</v>
      </c>
      <c r="AW194" s="156" t="s">
        <v>29</v>
      </c>
      <c r="AX194" s="156" t="s">
        <v>72</v>
      </c>
      <c r="AY194" s="157" t="s">
        <v>143</v>
      </c>
    </row>
    <row r="195" spans="2:65" s="149" customFormat="1" x14ac:dyDescent="0.2">
      <c r="B195" s="148"/>
      <c r="D195" s="136" t="s">
        <v>152</v>
      </c>
      <c r="E195" s="150" t="s">
        <v>1</v>
      </c>
      <c r="F195" s="151" t="s">
        <v>210</v>
      </c>
      <c r="H195" s="152">
        <v>22.784999999999997</v>
      </c>
      <c r="I195" s="55"/>
      <c r="L195" s="148"/>
      <c r="M195" s="153"/>
      <c r="T195" s="154"/>
      <c r="AT195" s="150" t="s">
        <v>152</v>
      </c>
      <c r="AU195" s="150" t="s">
        <v>82</v>
      </c>
      <c r="AV195" s="149" t="s">
        <v>150</v>
      </c>
      <c r="AW195" s="149" t="s">
        <v>29</v>
      </c>
      <c r="AX195" s="149" t="s">
        <v>80</v>
      </c>
      <c r="AY195" s="150" t="s">
        <v>143</v>
      </c>
    </row>
    <row r="196" spans="2:65" s="1" customFormat="1" ht="24.2" customHeight="1" x14ac:dyDescent="0.2">
      <c r="B196" s="13"/>
      <c r="C196" s="122" t="s">
        <v>254</v>
      </c>
      <c r="D196" s="122" t="s">
        <v>145</v>
      </c>
      <c r="E196" s="123" t="s">
        <v>255</v>
      </c>
      <c r="F196" s="124" t="s">
        <v>256</v>
      </c>
      <c r="G196" s="125" t="s">
        <v>148</v>
      </c>
      <c r="H196" s="126">
        <v>0.54</v>
      </c>
      <c r="I196" s="50"/>
      <c r="J196" s="127">
        <f>ROUND(I196*H196,2)</f>
        <v>0</v>
      </c>
      <c r="K196" s="124" t="s">
        <v>149</v>
      </c>
      <c r="L196" s="13"/>
      <c r="M196" s="128" t="s">
        <v>1</v>
      </c>
      <c r="N196" s="129" t="s">
        <v>37</v>
      </c>
      <c r="O196" s="130">
        <v>6.04</v>
      </c>
      <c r="P196" s="130">
        <f>O196*H196</f>
        <v>3.2616000000000001</v>
      </c>
      <c r="Q196" s="130">
        <v>2.3656999999999999</v>
      </c>
      <c r="R196" s="130">
        <f>Q196*H196</f>
        <v>1.2774780000000001</v>
      </c>
      <c r="S196" s="130">
        <v>0</v>
      </c>
      <c r="T196" s="131">
        <f>S196*H196</f>
        <v>0</v>
      </c>
      <c r="AR196" s="132" t="s">
        <v>150</v>
      </c>
      <c r="AT196" s="132" t="s">
        <v>145</v>
      </c>
      <c r="AU196" s="132" t="s">
        <v>82</v>
      </c>
      <c r="AY196" s="8" t="s">
        <v>143</v>
      </c>
      <c r="BE196" s="133">
        <f>IF(N196="základní",J196,0)</f>
        <v>0</v>
      </c>
      <c r="BF196" s="133">
        <f>IF(N196="snížená",J196,0)</f>
        <v>0</v>
      </c>
      <c r="BG196" s="133">
        <f>IF(N196="zákl. přenesená",J196,0)</f>
        <v>0</v>
      </c>
      <c r="BH196" s="133">
        <f>IF(N196="sníž. přenesená",J196,0)</f>
        <v>0</v>
      </c>
      <c r="BI196" s="133">
        <f>IF(N196="nulová",J196,0)</f>
        <v>0</v>
      </c>
      <c r="BJ196" s="8" t="s">
        <v>80</v>
      </c>
      <c r="BK196" s="133">
        <f>ROUND(I196*H196,2)</f>
        <v>0</v>
      </c>
      <c r="BL196" s="8" t="s">
        <v>150</v>
      </c>
      <c r="BM196" s="132" t="s">
        <v>257</v>
      </c>
    </row>
    <row r="197" spans="2:65" s="135" customFormat="1" ht="22.5" x14ac:dyDescent="0.2">
      <c r="B197" s="134"/>
      <c r="D197" s="136" t="s">
        <v>152</v>
      </c>
      <c r="E197" s="137" t="s">
        <v>1</v>
      </c>
      <c r="F197" s="138" t="s">
        <v>258</v>
      </c>
      <c r="H197" s="137" t="s">
        <v>1</v>
      </c>
      <c r="I197" s="53"/>
      <c r="L197" s="134"/>
      <c r="M197" s="139"/>
      <c r="T197" s="140"/>
      <c r="AT197" s="137" t="s">
        <v>152</v>
      </c>
      <c r="AU197" s="137" t="s">
        <v>82</v>
      </c>
      <c r="AV197" s="135" t="s">
        <v>80</v>
      </c>
      <c r="AW197" s="135" t="s">
        <v>29</v>
      </c>
      <c r="AX197" s="135" t="s">
        <v>72</v>
      </c>
      <c r="AY197" s="137" t="s">
        <v>143</v>
      </c>
    </row>
    <row r="198" spans="2:65" s="142" customFormat="1" x14ac:dyDescent="0.2">
      <c r="B198" s="141"/>
      <c r="D198" s="136" t="s">
        <v>152</v>
      </c>
      <c r="E198" s="143" t="s">
        <v>1</v>
      </c>
      <c r="F198" s="144" t="s">
        <v>259</v>
      </c>
      <c r="H198" s="145">
        <v>0.54</v>
      </c>
      <c r="I198" s="54"/>
      <c r="L198" s="141"/>
      <c r="M198" s="146"/>
      <c r="T198" s="147"/>
      <c r="AT198" s="143" t="s">
        <v>152</v>
      </c>
      <c r="AU198" s="143" t="s">
        <v>82</v>
      </c>
      <c r="AV198" s="142" t="s">
        <v>82</v>
      </c>
      <c r="AW198" s="142" t="s">
        <v>29</v>
      </c>
      <c r="AX198" s="142" t="s">
        <v>80</v>
      </c>
      <c r="AY198" s="143" t="s">
        <v>143</v>
      </c>
    </row>
    <row r="199" spans="2:65" s="1" customFormat="1" ht="24.2" customHeight="1" x14ac:dyDescent="0.2">
      <c r="B199" s="13"/>
      <c r="C199" s="122" t="s">
        <v>7</v>
      </c>
      <c r="D199" s="122" t="s">
        <v>145</v>
      </c>
      <c r="E199" s="123" t="s">
        <v>260</v>
      </c>
      <c r="F199" s="124" t="s">
        <v>261</v>
      </c>
      <c r="G199" s="125" t="s">
        <v>198</v>
      </c>
      <c r="H199" s="126">
        <v>1.37</v>
      </c>
      <c r="I199" s="50"/>
      <c r="J199" s="127">
        <f>ROUND(I199*H199,2)</f>
        <v>0</v>
      </c>
      <c r="K199" s="124" t="s">
        <v>149</v>
      </c>
      <c r="L199" s="13"/>
      <c r="M199" s="128" t="s">
        <v>1</v>
      </c>
      <c r="N199" s="129" t="s">
        <v>37</v>
      </c>
      <c r="O199" s="130">
        <v>22.491</v>
      </c>
      <c r="P199" s="130">
        <f>O199*H199</f>
        <v>30.812670000000001</v>
      </c>
      <c r="Q199" s="130">
        <v>1.0593999999999999</v>
      </c>
      <c r="R199" s="130">
        <f>Q199*H199</f>
        <v>1.4513780000000001</v>
      </c>
      <c r="S199" s="130">
        <v>0</v>
      </c>
      <c r="T199" s="131">
        <f>S199*H199</f>
        <v>0</v>
      </c>
      <c r="AR199" s="132" t="s">
        <v>150</v>
      </c>
      <c r="AT199" s="132" t="s">
        <v>145</v>
      </c>
      <c r="AU199" s="132" t="s">
        <v>82</v>
      </c>
      <c r="AY199" s="8" t="s">
        <v>143</v>
      </c>
      <c r="BE199" s="133">
        <f>IF(N199="základní",J199,0)</f>
        <v>0</v>
      </c>
      <c r="BF199" s="133">
        <f>IF(N199="snížená",J199,0)</f>
        <v>0</v>
      </c>
      <c r="BG199" s="133">
        <f>IF(N199="zákl. přenesená",J199,0)</f>
        <v>0</v>
      </c>
      <c r="BH199" s="133">
        <f>IF(N199="sníž. přenesená",J199,0)</f>
        <v>0</v>
      </c>
      <c r="BI199" s="133">
        <f>IF(N199="nulová",J199,0)</f>
        <v>0</v>
      </c>
      <c r="BJ199" s="8" t="s">
        <v>80</v>
      </c>
      <c r="BK199" s="133">
        <f>ROUND(I199*H199,2)</f>
        <v>0</v>
      </c>
      <c r="BL199" s="8" t="s">
        <v>150</v>
      </c>
      <c r="BM199" s="132" t="s">
        <v>262</v>
      </c>
    </row>
    <row r="200" spans="2:65" s="135" customFormat="1" x14ac:dyDescent="0.2">
      <c r="B200" s="134"/>
      <c r="D200" s="136" t="s">
        <v>152</v>
      </c>
      <c r="E200" s="137" t="s">
        <v>1</v>
      </c>
      <c r="F200" s="138" t="s">
        <v>263</v>
      </c>
      <c r="H200" s="137" t="s">
        <v>1</v>
      </c>
      <c r="I200" s="53"/>
      <c r="L200" s="134"/>
      <c r="M200" s="139"/>
      <c r="T200" s="140"/>
      <c r="AT200" s="137" t="s">
        <v>152</v>
      </c>
      <c r="AU200" s="137" t="s">
        <v>82</v>
      </c>
      <c r="AV200" s="135" t="s">
        <v>80</v>
      </c>
      <c r="AW200" s="135" t="s">
        <v>29</v>
      </c>
      <c r="AX200" s="135" t="s">
        <v>72</v>
      </c>
      <c r="AY200" s="137" t="s">
        <v>143</v>
      </c>
    </row>
    <row r="201" spans="2:65" s="135" customFormat="1" x14ac:dyDescent="0.2">
      <c r="B201" s="134"/>
      <c r="D201" s="136" t="s">
        <v>152</v>
      </c>
      <c r="E201" s="137" t="s">
        <v>1</v>
      </c>
      <c r="F201" s="138" t="s">
        <v>264</v>
      </c>
      <c r="H201" s="137" t="s">
        <v>1</v>
      </c>
      <c r="I201" s="53"/>
      <c r="L201" s="134"/>
      <c r="M201" s="139"/>
      <c r="T201" s="140"/>
      <c r="AT201" s="137" t="s">
        <v>152</v>
      </c>
      <c r="AU201" s="137" t="s">
        <v>82</v>
      </c>
      <c r="AV201" s="135" t="s">
        <v>80</v>
      </c>
      <c r="AW201" s="135" t="s">
        <v>29</v>
      </c>
      <c r="AX201" s="135" t="s">
        <v>72</v>
      </c>
      <c r="AY201" s="137" t="s">
        <v>143</v>
      </c>
    </row>
    <row r="202" spans="2:65" s="142" customFormat="1" x14ac:dyDescent="0.2">
      <c r="B202" s="141"/>
      <c r="D202" s="136" t="s">
        <v>152</v>
      </c>
      <c r="E202" s="143" t="s">
        <v>1</v>
      </c>
      <c r="F202" s="144" t="s">
        <v>265</v>
      </c>
      <c r="H202" s="145">
        <v>1.37</v>
      </c>
      <c r="I202" s="54"/>
      <c r="L202" s="141"/>
      <c r="M202" s="146"/>
      <c r="T202" s="147"/>
      <c r="AT202" s="143" t="s">
        <v>152</v>
      </c>
      <c r="AU202" s="143" t="s">
        <v>82</v>
      </c>
      <c r="AV202" s="142" t="s">
        <v>82</v>
      </c>
      <c r="AW202" s="142" t="s">
        <v>29</v>
      </c>
      <c r="AX202" s="142" t="s">
        <v>80</v>
      </c>
      <c r="AY202" s="143" t="s">
        <v>143</v>
      </c>
    </row>
    <row r="203" spans="2:65" s="111" customFormat="1" ht="22.9" customHeight="1" x14ac:dyDescent="0.2">
      <c r="B203" s="110"/>
      <c r="D203" s="112" t="s">
        <v>71</v>
      </c>
      <c r="E203" s="120" t="s">
        <v>160</v>
      </c>
      <c r="F203" s="120" t="s">
        <v>266</v>
      </c>
      <c r="I203" s="56"/>
      <c r="J203" s="121">
        <f>BK203</f>
        <v>0</v>
      </c>
      <c r="L203" s="110"/>
      <c r="M203" s="115"/>
      <c r="P203" s="116">
        <f>SUM(P204:P243)</f>
        <v>25.800624999999997</v>
      </c>
      <c r="R203" s="116">
        <f>SUM(R204:R243)</f>
        <v>4.7266733799999994</v>
      </c>
      <c r="T203" s="117">
        <f>SUM(T204:T243)</f>
        <v>0</v>
      </c>
      <c r="AR203" s="112" t="s">
        <v>80</v>
      </c>
      <c r="AT203" s="118" t="s">
        <v>71</v>
      </c>
      <c r="AU203" s="118" t="s">
        <v>80</v>
      </c>
      <c r="AY203" s="112" t="s">
        <v>143</v>
      </c>
      <c r="BK203" s="119">
        <f>SUM(BK204:BK243)</f>
        <v>0</v>
      </c>
    </row>
    <row r="204" spans="2:65" s="1" customFormat="1" ht="33" customHeight="1" x14ac:dyDescent="0.2">
      <c r="B204" s="13"/>
      <c r="C204" s="122" t="s">
        <v>267</v>
      </c>
      <c r="D204" s="122" t="s">
        <v>145</v>
      </c>
      <c r="E204" s="123" t="s">
        <v>268</v>
      </c>
      <c r="F204" s="124" t="s">
        <v>269</v>
      </c>
      <c r="G204" s="125" t="s">
        <v>163</v>
      </c>
      <c r="H204" s="126">
        <v>6.4939999999999998</v>
      </c>
      <c r="I204" s="50"/>
      <c r="J204" s="127">
        <f>ROUND(I204*H204,2)</f>
        <v>0</v>
      </c>
      <c r="K204" s="124" t="s">
        <v>149</v>
      </c>
      <c r="L204" s="13"/>
      <c r="M204" s="128" t="s">
        <v>1</v>
      </c>
      <c r="N204" s="129" t="s">
        <v>37</v>
      </c>
      <c r="O204" s="130">
        <v>0.64</v>
      </c>
      <c r="P204" s="130">
        <f>O204*H204</f>
        <v>4.1561599999999999</v>
      </c>
      <c r="Q204" s="130">
        <v>0.16422999999999999</v>
      </c>
      <c r="R204" s="130">
        <f>Q204*H204</f>
        <v>1.0665096199999999</v>
      </c>
      <c r="S204" s="130">
        <v>0</v>
      </c>
      <c r="T204" s="131">
        <f>S204*H204</f>
        <v>0</v>
      </c>
      <c r="AR204" s="132" t="s">
        <v>150</v>
      </c>
      <c r="AT204" s="132" t="s">
        <v>145</v>
      </c>
      <c r="AU204" s="132" t="s">
        <v>82</v>
      </c>
      <c r="AY204" s="8" t="s">
        <v>143</v>
      </c>
      <c r="BE204" s="133">
        <f>IF(N204="základní",J204,0)</f>
        <v>0</v>
      </c>
      <c r="BF204" s="133">
        <f>IF(N204="snížená",J204,0)</f>
        <v>0</v>
      </c>
      <c r="BG204" s="133">
        <f>IF(N204="zákl. přenesená",J204,0)</f>
        <v>0</v>
      </c>
      <c r="BH204" s="133">
        <f>IF(N204="sníž. přenesená",J204,0)</f>
        <v>0</v>
      </c>
      <c r="BI204" s="133">
        <f>IF(N204="nulová",J204,0)</f>
        <v>0</v>
      </c>
      <c r="BJ204" s="8" t="s">
        <v>80</v>
      </c>
      <c r="BK204" s="133">
        <f>ROUND(I204*H204,2)</f>
        <v>0</v>
      </c>
      <c r="BL204" s="8" t="s">
        <v>150</v>
      </c>
      <c r="BM204" s="132" t="s">
        <v>270</v>
      </c>
    </row>
    <row r="205" spans="2:65" s="135" customFormat="1" x14ac:dyDescent="0.2">
      <c r="B205" s="134"/>
      <c r="D205" s="136" t="s">
        <v>152</v>
      </c>
      <c r="E205" s="137" t="s">
        <v>1</v>
      </c>
      <c r="F205" s="138" t="s">
        <v>271</v>
      </c>
      <c r="H205" s="137" t="s">
        <v>1</v>
      </c>
      <c r="I205" s="53"/>
      <c r="L205" s="134"/>
      <c r="M205" s="139"/>
      <c r="T205" s="140"/>
      <c r="AT205" s="137" t="s">
        <v>152</v>
      </c>
      <c r="AU205" s="137" t="s">
        <v>82</v>
      </c>
      <c r="AV205" s="135" t="s">
        <v>80</v>
      </c>
      <c r="AW205" s="135" t="s">
        <v>29</v>
      </c>
      <c r="AX205" s="135" t="s">
        <v>72</v>
      </c>
      <c r="AY205" s="137" t="s">
        <v>143</v>
      </c>
    </row>
    <row r="206" spans="2:65" s="142" customFormat="1" x14ac:dyDescent="0.2">
      <c r="B206" s="141"/>
      <c r="D206" s="136" t="s">
        <v>152</v>
      </c>
      <c r="E206" s="143" t="s">
        <v>1</v>
      </c>
      <c r="F206" s="144" t="s">
        <v>272</v>
      </c>
      <c r="H206" s="145">
        <v>6.4939999999999998</v>
      </c>
      <c r="I206" s="54"/>
      <c r="L206" s="141"/>
      <c r="M206" s="146"/>
      <c r="T206" s="147"/>
      <c r="AT206" s="143" t="s">
        <v>152</v>
      </c>
      <c r="AU206" s="143" t="s">
        <v>82</v>
      </c>
      <c r="AV206" s="142" t="s">
        <v>82</v>
      </c>
      <c r="AW206" s="142" t="s">
        <v>29</v>
      </c>
      <c r="AX206" s="142" t="s">
        <v>80</v>
      </c>
      <c r="AY206" s="143" t="s">
        <v>143</v>
      </c>
    </row>
    <row r="207" spans="2:65" s="1" customFormat="1" ht="33" customHeight="1" x14ac:dyDescent="0.2">
      <c r="B207" s="13"/>
      <c r="C207" s="122" t="s">
        <v>273</v>
      </c>
      <c r="D207" s="122" t="s">
        <v>145</v>
      </c>
      <c r="E207" s="123" t="s">
        <v>274</v>
      </c>
      <c r="F207" s="124" t="s">
        <v>275</v>
      </c>
      <c r="G207" s="125" t="s">
        <v>163</v>
      </c>
      <c r="H207" s="126">
        <v>12.173</v>
      </c>
      <c r="I207" s="50"/>
      <c r="J207" s="127">
        <f>ROUND(I207*H207,2)</f>
        <v>0</v>
      </c>
      <c r="K207" s="124" t="s">
        <v>149</v>
      </c>
      <c r="L207" s="13"/>
      <c r="M207" s="128" t="s">
        <v>1</v>
      </c>
      <c r="N207" s="129" t="s">
        <v>37</v>
      </c>
      <c r="O207" s="130">
        <v>0.68899999999999995</v>
      </c>
      <c r="P207" s="130">
        <f>O207*H207</f>
        <v>8.3871969999999987</v>
      </c>
      <c r="Q207" s="130">
        <v>0.17111999999999999</v>
      </c>
      <c r="R207" s="130">
        <f>Q207*H207</f>
        <v>2.0830437599999998</v>
      </c>
      <c r="S207" s="130">
        <v>0</v>
      </c>
      <c r="T207" s="131">
        <f>S207*H207</f>
        <v>0</v>
      </c>
      <c r="AR207" s="132" t="s">
        <v>150</v>
      </c>
      <c r="AT207" s="132" t="s">
        <v>145</v>
      </c>
      <c r="AU207" s="132" t="s">
        <v>82</v>
      </c>
      <c r="AY207" s="8" t="s">
        <v>143</v>
      </c>
      <c r="BE207" s="133">
        <f>IF(N207="základní",J207,0)</f>
        <v>0</v>
      </c>
      <c r="BF207" s="133">
        <f>IF(N207="snížená",J207,0)</f>
        <v>0</v>
      </c>
      <c r="BG207" s="133">
        <f>IF(N207="zákl. přenesená",J207,0)</f>
        <v>0</v>
      </c>
      <c r="BH207" s="133">
        <f>IF(N207="sníž. přenesená",J207,0)</f>
        <v>0</v>
      </c>
      <c r="BI207" s="133">
        <f>IF(N207="nulová",J207,0)</f>
        <v>0</v>
      </c>
      <c r="BJ207" s="8" t="s">
        <v>80</v>
      </c>
      <c r="BK207" s="133">
        <f>ROUND(I207*H207,2)</f>
        <v>0</v>
      </c>
      <c r="BL207" s="8" t="s">
        <v>150</v>
      </c>
      <c r="BM207" s="132" t="s">
        <v>276</v>
      </c>
    </row>
    <row r="208" spans="2:65" s="135" customFormat="1" x14ac:dyDescent="0.2">
      <c r="B208" s="134"/>
      <c r="D208" s="136" t="s">
        <v>152</v>
      </c>
      <c r="E208" s="137" t="s">
        <v>1</v>
      </c>
      <c r="F208" s="138" t="s">
        <v>277</v>
      </c>
      <c r="H208" s="137" t="s">
        <v>1</v>
      </c>
      <c r="I208" s="53"/>
      <c r="L208" s="134"/>
      <c r="M208" s="139"/>
      <c r="T208" s="140"/>
      <c r="AT208" s="137" t="s">
        <v>152</v>
      </c>
      <c r="AU208" s="137" t="s">
        <v>82</v>
      </c>
      <c r="AV208" s="135" t="s">
        <v>80</v>
      </c>
      <c r="AW208" s="135" t="s">
        <v>29</v>
      </c>
      <c r="AX208" s="135" t="s">
        <v>72</v>
      </c>
      <c r="AY208" s="137" t="s">
        <v>143</v>
      </c>
    </row>
    <row r="209" spans="2:65" s="142" customFormat="1" x14ac:dyDescent="0.2">
      <c r="B209" s="141"/>
      <c r="D209" s="136" t="s">
        <v>152</v>
      </c>
      <c r="E209" s="143" t="s">
        <v>1</v>
      </c>
      <c r="F209" s="144" t="s">
        <v>278</v>
      </c>
      <c r="H209" s="145">
        <v>6.1280000000000001</v>
      </c>
      <c r="I209" s="54"/>
      <c r="L209" s="141"/>
      <c r="M209" s="146"/>
      <c r="T209" s="147"/>
      <c r="AT209" s="143" t="s">
        <v>152</v>
      </c>
      <c r="AU209" s="143" t="s">
        <v>82</v>
      </c>
      <c r="AV209" s="142" t="s">
        <v>82</v>
      </c>
      <c r="AW209" s="142" t="s">
        <v>29</v>
      </c>
      <c r="AX209" s="142" t="s">
        <v>72</v>
      </c>
      <c r="AY209" s="143" t="s">
        <v>143</v>
      </c>
    </row>
    <row r="210" spans="2:65" s="142" customFormat="1" x14ac:dyDescent="0.2">
      <c r="B210" s="141"/>
      <c r="D210" s="136" t="s">
        <v>152</v>
      </c>
      <c r="E210" s="143" t="s">
        <v>1</v>
      </c>
      <c r="F210" s="144" t="s">
        <v>243</v>
      </c>
      <c r="H210" s="145">
        <v>-1.89</v>
      </c>
      <c r="I210" s="54"/>
      <c r="L210" s="141"/>
      <c r="M210" s="146"/>
      <c r="T210" s="147"/>
      <c r="AT210" s="143" t="s">
        <v>152</v>
      </c>
      <c r="AU210" s="143" t="s">
        <v>82</v>
      </c>
      <c r="AV210" s="142" t="s">
        <v>82</v>
      </c>
      <c r="AW210" s="142" t="s">
        <v>29</v>
      </c>
      <c r="AX210" s="142" t="s">
        <v>72</v>
      </c>
      <c r="AY210" s="143" t="s">
        <v>143</v>
      </c>
    </row>
    <row r="211" spans="2:65" s="142" customFormat="1" x14ac:dyDescent="0.2">
      <c r="B211" s="141"/>
      <c r="D211" s="136" t="s">
        <v>152</v>
      </c>
      <c r="E211" s="143" t="s">
        <v>1</v>
      </c>
      <c r="F211" s="144" t="s">
        <v>279</v>
      </c>
      <c r="H211" s="145">
        <v>-0.313</v>
      </c>
      <c r="I211" s="54"/>
      <c r="L211" s="141"/>
      <c r="M211" s="146"/>
      <c r="T211" s="147"/>
      <c r="AT211" s="143" t="s">
        <v>152</v>
      </c>
      <c r="AU211" s="143" t="s">
        <v>82</v>
      </c>
      <c r="AV211" s="142" t="s">
        <v>82</v>
      </c>
      <c r="AW211" s="142" t="s">
        <v>29</v>
      </c>
      <c r="AX211" s="142" t="s">
        <v>72</v>
      </c>
      <c r="AY211" s="143" t="s">
        <v>143</v>
      </c>
    </row>
    <row r="212" spans="2:65" s="156" customFormat="1" x14ac:dyDescent="0.2">
      <c r="B212" s="155"/>
      <c r="D212" s="136" t="s">
        <v>152</v>
      </c>
      <c r="E212" s="157" t="s">
        <v>1</v>
      </c>
      <c r="F212" s="158" t="s">
        <v>252</v>
      </c>
      <c r="H212" s="159">
        <v>3.9250000000000003</v>
      </c>
      <c r="I212" s="57"/>
      <c r="L212" s="155"/>
      <c r="M212" s="160"/>
      <c r="T212" s="161"/>
      <c r="AT212" s="157" t="s">
        <v>152</v>
      </c>
      <c r="AU212" s="157" t="s">
        <v>82</v>
      </c>
      <c r="AV212" s="156" t="s">
        <v>160</v>
      </c>
      <c r="AW212" s="156" t="s">
        <v>29</v>
      </c>
      <c r="AX212" s="156" t="s">
        <v>72</v>
      </c>
      <c r="AY212" s="157" t="s">
        <v>143</v>
      </c>
    </row>
    <row r="213" spans="2:65" s="135" customFormat="1" x14ac:dyDescent="0.2">
      <c r="B213" s="134"/>
      <c r="D213" s="136" t="s">
        <v>152</v>
      </c>
      <c r="E213" s="137" t="s">
        <v>1</v>
      </c>
      <c r="F213" s="138" t="s">
        <v>280</v>
      </c>
      <c r="H213" s="137" t="s">
        <v>1</v>
      </c>
      <c r="I213" s="53"/>
      <c r="L213" s="134"/>
      <c r="M213" s="139"/>
      <c r="T213" s="140"/>
      <c r="AT213" s="137" t="s">
        <v>152</v>
      </c>
      <c r="AU213" s="137" t="s">
        <v>82</v>
      </c>
      <c r="AV213" s="135" t="s">
        <v>80</v>
      </c>
      <c r="AW213" s="135" t="s">
        <v>29</v>
      </c>
      <c r="AX213" s="135" t="s">
        <v>72</v>
      </c>
      <c r="AY213" s="137" t="s">
        <v>143</v>
      </c>
    </row>
    <row r="214" spans="2:65" s="142" customFormat="1" x14ac:dyDescent="0.2">
      <c r="B214" s="141"/>
      <c r="D214" s="136" t="s">
        <v>152</v>
      </c>
      <c r="E214" s="143" t="s">
        <v>1</v>
      </c>
      <c r="F214" s="144" t="s">
        <v>281</v>
      </c>
      <c r="H214" s="145">
        <v>6.2830000000000004</v>
      </c>
      <c r="I214" s="54"/>
      <c r="L214" s="141"/>
      <c r="M214" s="146"/>
      <c r="T214" s="147"/>
      <c r="AT214" s="143" t="s">
        <v>152</v>
      </c>
      <c r="AU214" s="143" t="s">
        <v>82</v>
      </c>
      <c r="AV214" s="142" t="s">
        <v>82</v>
      </c>
      <c r="AW214" s="142" t="s">
        <v>29</v>
      </c>
      <c r="AX214" s="142" t="s">
        <v>72</v>
      </c>
      <c r="AY214" s="143" t="s">
        <v>143</v>
      </c>
    </row>
    <row r="215" spans="2:65" s="142" customFormat="1" x14ac:dyDescent="0.2">
      <c r="B215" s="141"/>
      <c r="D215" s="136" t="s">
        <v>152</v>
      </c>
      <c r="E215" s="143" t="s">
        <v>1</v>
      </c>
      <c r="F215" s="144" t="s">
        <v>243</v>
      </c>
      <c r="H215" s="145">
        <v>-1.89</v>
      </c>
      <c r="I215" s="54"/>
      <c r="L215" s="141"/>
      <c r="M215" s="146"/>
      <c r="T215" s="147"/>
      <c r="AT215" s="143" t="s">
        <v>152</v>
      </c>
      <c r="AU215" s="143" t="s">
        <v>82</v>
      </c>
      <c r="AV215" s="142" t="s">
        <v>82</v>
      </c>
      <c r="AW215" s="142" t="s">
        <v>29</v>
      </c>
      <c r="AX215" s="142" t="s">
        <v>72</v>
      </c>
      <c r="AY215" s="143" t="s">
        <v>143</v>
      </c>
    </row>
    <row r="216" spans="2:65" s="142" customFormat="1" x14ac:dyDescent="0.2">
      <c r="B216" s="141"/>
      <c r="D216" s="136" t="s">
        <v>152</v>
      </c>
      <c r="E216" s="143" t="s">
        <v>1</v>
      </c>
      <c r="F216" s="144" t="s">
        <v>279</v>
      </c>
      <c r="H216" s="145">
        <v>-0.313</v>
      </c>
      <c r="I216" s="54"/>
      <c r="L216" s="141"/>
      <c r="M216" s="146"/>
      <c r="T216" s="147"/>
      <c r="AT216" s="143" t="s">
        <v>152</v>
      </c>
      <c r="AU216" s="143" t="s">
        <v>82</v>
      </c>
      <c r="AV216" s="142" t="s">
        <v>82</v>
      </c>
      <c r="AW216" s="142" t="s">
        <v>29</v>
      </c>
      <c r="AX216" s="142" t="s">
        <v>72</v>
      </c>
      <c r="AY216" s="143" t="s">
        <v>143</v>
      </c>
    </row>
    <row r="217" spans="2:65" s="156" customFormat="1" x14ac:dyDescent="0.2">
      <c r="B217" s="155"/>
      <c r="D217" s="136" t="s">
        <v>152</v>
      </c>
      <c r="E217" s="157" t="s">
        <v>1</v>
      </c>
      <c r="F217" s="158" t="s">
        <v>252</v>
      </c>
      <c r="H217" s="159">
        <v>4.080000000000001</v>
      </c>
      <c r="I217" s="57"/>
      <c r="L217" s="155"/>
      <c r="M217" s="160"/>
      <c r="T217" s="161"/>
      <c r="AT217" s="157" t="s">
        <v>152</v>
      </c>
      <c r="AU217" s="157" t="s">
        <v>82</v>
      </c>
      <c r="AV217" s="156" t="s">
        <v>160</v>
      </c>
      <c r="AW217" s="156" t="s">
        <v>29</v>
      </c>
      <c r="AX217" s="156" t="s">
        <v>72</v>
      </c>
      <c r="AY217" s="157" t="s">
        <v>143</v>
      </c>
    </row>
    <row r="218" spans="2:65" s="135" customFormat="1" x14ac:dyDescent="0.2">
      <c r="B218" s="134"/>
      <c r="D218" s="136" t="s">
        <v>152</v>
      </c>
      <c r="E218" s="137" t="s">
        <v>1</v>
      </c>
      <c r="F218" s="138" t="s">
        <v>282</v>
      </c>
      <c r="H218" s="137" t="s">
        <v>1</v>
      </c>
      <c r="I218" s="53"/>
      <c r="L218" s="134"/>
      <c r="M218" s="139"/>
      <c r="T218" s="140"/>
      <c r="AT218" s="137" t="s">
        <v>152</v>
      </c>
      <c r="AU218" s="137" t="s">
        <v>82</v>
      </c>
      <c r="AV218" s="135" t="s">
        <v>80</v>
      </c>
      <c r="AW218" s="135" t="s">
        <v>29</v>
      </c>
      <c r="AX218" s="135" t="s">
        <v>72</v>
      </c>
      <c r="AY218" s="137" t="s">
        <v>143</v>
      </c>
    </row>
    <row r="219" spans="2:65" s="142" customFormat="1" x14ac:dyDescent="0.2">
      <c r="B219" s="141"/>
      <c r="D219" s="136" t="s">
        <v>152</v>
      </c>
      <c r="E219" s="143" t="s">
        <v>1</v>
      </c>
      <c r="F219" s="144" t="s">
        <v>283</v>
      </c>
      <c r="H219" s="145">
        <v>6.3710000000000004</v>
      </c>
      <c r="I219" s="54"/>
      <c r="L219" s="141"/>
      <c r="M219" s="146"/>
      <c r="T219" s="147"/>
      <c r="AT219" s="143" t="s">
        <v>152</v>
      </c>
      <c r="AU219" s="143" t="s">
        <v>82</v>
      </c>
      <c r="AV219" s="142" t="s">
        <v>82</v>
      </c>
      <c r="AW219" s="142" t="s">
        <v>29</v>
      </c>
      <c r="AX219" s="142" t="s">
        <v>72</v>
      </c>
      <c r="AY219" s="143" t="s">
        <v>143</v>
      </c>
    </row>
    <row r="220" spans="2:65" s="142" customFormat="1" x14ac:dyDescent="0.2">
      <c r="B220" s="141"/>
      <c r="D220" s="136" t="s">
        <v>152</v>
      </c>
      <c r="E220" s="143" t="s">
        <v>1</v>
      </c>
      <c r="F220" s="144" t="s">
        <v>243</v>
      </c>
      <c r="H220" s="145">
        <v>-1.89</v>
      </c>
      <c r="I220" s="54"/>
      <c r="L220" s="141"/>
      <c r="M220" s="146"/>
      <c r="T220" s="147"/>
      <c r="AT220" s="143" t="s">
        <v>152</v>
      </c>
      <c r="AU220" s="143" t="s">
        <v>82</v>
      </c>
      <c r="AV220" s="142" t="s">
        <v>82</v>
      </c>
      <c r="AW220" s="142" t="s">
        <v>29</v>
      </c>
      <c r="AX220" s="142" t="s">
        <v>72</v>
      </c>
      <c r="AY220" s="143" t="s">
        <v>143</v>
      </c>
    </row>
    <row r="221" spans="2:65" s="142" customFormat="1" x14ac:dyDescent="0.2">
      <c r="B221" s="141"/>
      <c r="D221" s="136" t="s">
        <v>152</v>
      </c>
      <c r="E221" s="143" t="s">
        <v>1</v>
      </c>
      <c r="F221" s="144" t="s">
        <v>279</v>
      </c>
      <c r="H221" s="145">
        <v>-0.313</v>
      </c>
      <c r="I221" s="54"/>
      <c r="L221" s="141"/>
      <c r="M221" s="146"/>
      <c r="T221" s="147"/>
      <c r="AT221" s="143" t="s">
        <v>152</v>
      </c>
      <c r="AU221" s="143" t="s">
        <v>82</v>
      </c>
      <c r="AV221" s="142" t="s">
        <v>82</v>
      </c>
      <c r="AW221" s="142" t="s">
        <v>29</v>
      </c>
      <c r="AX221" s="142" t="s">
        <v>72</v>
      </c>
      <c r="AY221" s="143" t="s">
        <v>143</v>
      </c>
    </row>
    <row r="222" spans="2:65" s="156" customFormat="1" x14ac:dyDescent="0.2">
      <c r="B222" s="155"/>
      <c r="D222" s="136" t="s">
        <v>152</v>
      </c>
      <c r="E222" s="157" t="s">
        <v>1</v>
      </c>
      <c r="F222" s="158" t="s">
        <v>252</v>
      </c>
      <c r="H222" s="159">
        <v>4.168000000000001</v>
      </c>
      <c r="I222" s="57"/>
      <c r="L222" s="155"/>
      <c r="M222" s="160"/>
      <c r="T222" s="161"/>
      <c r="AT222" s="157" t="s">
        <v>152</v>
      </c>
      <c r="AU222" s="157" t="s">
        <v>82</v>
      </c>
      <c r="AV222" s="156" t="s">
        <v>160</v>
      </c>
      <c r="AW222" s="156" t="s">
        <v>29</v>
      </c>
      <c r="AX222" s="156" t="s">
        <v>72</v>
      </c>
      <c r="AY222" s="157" t="s">
        <v>143</v>
      </c>
    </row>
    <row r="223" spans="2:65" s="149" customFormat="1" x14ac:dyDescent="0.2">
      <c r="B223" s="148"/>
      <c r="D223" s="136" t="s">
        <v>152</v>
      </c>
      <c r="E223" s="150" t="s">
        <v>1</v>
      </c>
      <c r="F223" s="151" t="s">
        <v>210</v>
      </c>
      <c r="H223" s="152">
        <v>12.172999999999998</v>
      </c>
      <c r="I223" s="55"/>
      <c r="L223" s="148"/>
      <c r="M223" s="153"/>
      <c r="T223" s="154"/>
      <c r="AT223" s="150" t="s">
        <v>152</v>
      </c>
      <c r="AU223" s="150" t="s">
        <v>82</v>
      </c>
      <c r="AV223" s="149" t="s">
        <v>150</v>
      </c>
      <c r="AW223" s="149" t="s">
        <v>29</v>
      </c>
      <c r="AX223" s="149" t="s">
        <v>80</v>
      </c>
      <c r="AY223" s="150" t="s">
        <v>143</v>
      </c>
    </row>
    <row r="224" spans="2:65" s="1" customFormat="1" ht="24.2" customHeight="1" x14ac:dyDescent="0.2">
      <c r="B224" s="13"/>
      <c r="C224" s="122" t="s">
        <v>284</v>
      </c>
      <c r="D224" s="122" t="s">
        <v>145</v>
      </c>
      <c r="E224" s="123" t="s">
        <v>285</v>
      </c>
      <c r="F224" s="124" t="s">
        <v>286</v>
      </c>
      <c r="G224" s="125" t="s">
        <v>287</v>
      </c>
      <c r="H224" s="126">
        <v>3</v>
      </c>
      <c r="I224" s="50"/>
      <c r="J224" s="127">
        <f>ROUND(I224*H224,2)</f>
        <v>0</v>
      </c>
      <c r="K224" s="124" t="s">
        <v>149</v>
      </c>
      <c r="L224" s="13"/>
      <c r="M224" s="128" t="s">
        <v>1</v>
      </c>
      <c r="N224" s="129" t="s">
        <v>37</v>
      </c>
      <c r="O224" s="130">
        <v>0.29099999999999998</v>
      </c>
      <c r="P224" s="130">
        <f>O224*H224</f>
        <v>0.873</v>
      </c>
      <c r="Q224" s="130">
        <v>8.1309999999999993E-2</v>
      </c>
      <c r="R224" s="130">
        <f>Q224*H224</f>
        <v>0.24392999999999998</v>
      </c>
      <c r="S224" s="130">
        <v>0</v>
      </c>
      <c r="T224" s="131">
        <f>S224*H224</f>
        <v>0</v>
      </c>
      <c r="AR224" s="132" t="s">
        <v>150</v>
      </c>
      <c r="AT224" s="132" t="s">
        <v>145</v>
      </c>
      <c r="AU224" s="132" t="s">
        <v>82</v>
      </c>
      <c r="AY224" s="8" t="s">
        <v>143</v>
      </c>
      <c r="BE224" s="133">
        <f>IF(N224="základní",J224,0)</f>
        <v>0</v>
      </c>
      <c r="BF224" s="133">
        <f>IF(N224="snížená",J224,0)</f>
        <v>0</v>
      </c>
      <c r="BG224" s="133">
        <f>IF(N224="zákl. přenesená",J224,0)</f>
        <v>0</v>
      </c>
      <c r="BH224" s="133">
        <f>IF(N224="sníž. přenesená",J224,0)</f>
        <v>0</v>
      </c>
      <c r="BI224" s="133">
        <f>IF(N224="nulová",J224,0)</f>
        <v>0</v>
      </c>
      <c r="BJ224" s="8" t="s">
        <v>80</v>
      </c>
      <c r="BK224" s="133">
        <f>ROUND(I224*H224,2)</f>
        <v>0</v>
      </c>
      <c r="BL224" s="8" t="s">
        <v>150</v>
      </c>
      <c r="BM224" s="132" t="s">
        <v>288</v>
      </c>
    </row>
    <row r="225" spans="2:65" s="142" customFormat="1" x14ac:dyDescent="0.2">
      <c r="B225" s="141"/>
      <c r="D225" s="136" t="s">
        <v>152</v>
      </c>
      <c r="E225" s="143" t="s">
        <v>1</v>
      </c>
      <c r="F225" s="144" t="s">
        <v>289</v>
      </c>
      <c r="H225" s="145">
        <v>1</v>
      </c>
      <c r="I225" s="54"/>
      <c r="L225" s="141"/>
      <c r="M225" s="146"/>
      <c r="T225" s="147"/>
      <c r="AT225" s="143" t="s">
        <v>152</v>
      </c>
      <c r="AU225" s="143" t="s">
        <v>82</v>
      </c>
      <c r="AV225" s="142" t="s">
        <v>82</v>
      </c>
      <c r="AW225" s="142" t="s">
        <v>29</v>
      </c>
      <c r="AX225" s="142" t="s">
        <v>72</v>
      </c>
      <c r="AY225" s="143" t="s">
        <v>143</v>
      </c>
    </row>
    <row r="226" spans="2:65" s="142" customFormat="1" x14ac:dyDescent="0.2">
      <c r="B226" s="141"/>
      <c r="D226" s="136" t="s">
        <v>152</v>
      </c>
      <c r="E226" s="143" t="s">
        <v>1</v>
      </c>
      <c r="F226" s="144" t="s">
        <v>290</v>
      </c>
      <c r="H226" s="145">
        <v>1</v>
      </c>
      <c r="I226" s="54"/>
      <c r="L226" s="141"/>
      <c r="M226" s="146"/>
      <c r="T226" s="147"/>
      <c r="AT226" s="143" t="s">
        <v>152</v>
      </c>
      <c r="AU226" s="143" t="s">
        <v>82</v>
      </c>
      <c r="AV226" s="142" t="s">
        <v>82</v>
      </c>
      <c r="AW226" s="142" t="s">
        <v>29</v>
      </c>
      <c r="AX226" s="142" t="s">
        <v>72</v>
      </c>
      <c r="AY226" s="143" t="s">
        <v>143</v>
      </c>
    </row>
    <row r="227" spans="2:65" s="142" customFormat="1" x14ac:dyDescent="0.2">
      <c r="B227" s="141"/>
      <c r="D227" s="136" t="s">
        <v>152</v>
      </c>
      <c r="E227" s="143" t="s">
        <v>1</v>
      </c>
      <c r="F227" s="144" t="s">
        <v>291</v>
      </c>
      <c r="H227" s="145">
        <v>1</v>
      </c>
      <c r="I227" s="54"/>
      <c r="L227" s="141"/>
      <c r="M227" s="146"/>
      <c r="T227" s="147"/>
      <c r="AT227" s="143" t="s">
        <v>152</v>
      </c>
      <c r="AU227" s="143" t="s">
        <v>82</v>
      </c>
      <c r="AV227" s="142" t="s">
        <v>82</v>
      </c>
      <c r="AW227" s="142" t="s">
        <v>29</v>
      </c>
      <c r="AX227" s="142" t="s">
        <v>72</v>
      </c>
      <c r="AY227" s="143" t="s">
        <v>143</v>
      </c>
    </row>
    <row r="228" spans="2:65" s="149" customFormat="1" x14ac:dyDescent="0.2">
      <c r="B228" s="148"/>
      <c r="D228" s="136" t="s">
        <v>152</v>
      </c>
      <c r="E228" s="150" t="s">
        <v>1</v>
      </c>
      <c r="F228" s="151" t="s">
        <v>210</v>
      </c>
      <c r="H228" s="152">
        <v>3</v>
      </c>
      <c r="I228" s="55"/>
      <c r="L228" s="148"/>
      <c r="M228" s="153"/>
      <c r="T228" s="154"/>
      <c r="AT228" s="150" t="s">
        <v>152</v>
      </c>
      <c r="AU228" s="150" t="s">
        <v>82</v>
      </c>
      <c r="AV228" s="149" t="s">
        <v>150</v>
      </c>
      <c r="AW228" s="149" t="s">
        <v>29</v>
      </c>
      <c r="AX228" s="149" t="s">
        <v>80</v>
      </c>
      <c r="AY228" s="150" t="s">
        <v>143</v>
      </c>
    </row>
    <row r="229" spans="2:65" s="1" customFormat="1" ht="16.5" customHeight="1" x14ac:dyDescent="0.2">
      <c r="B229" s="13"/>
      <c r="C229" s="122" t="s">
        <v>292</v>
      </c>
      <c r="D229" s="122" t="s">
        <v>145</v>
      </c>
      <c r="E229" s="123" t="s">
        <v>293</v>
      </c>
      <c r="F229" s="124" t="s">
        <v>294</v>
      </c>
      <c r="G229" s="125" t="s">
        <v>148</v>
      </c>
      <c r="H229" s="126">
        <v>0.21</v>
      </c>
      <c r="I229" s="50"/>
      <c r="J229" s="127">
        <f>ROUND(I229*H229,2)</f>
        <v>0</v>
      </c>
      <c r="K229" s="124" t="s">
        <v>149</v>
      </c>
      <c r="L229" s="13"/>
      <c r="M229" s="128" t="s">
        <v>1</v>
      </c>
      <c r="N229" s="129" t="s">
        <v>37</v>
      </c>
      <c r="O229" s="130">
        <v>1.708</v>
      </c>
      <c r="P229" s="130">
        <f>O229*H229</f>
        <v>0.35868</v>
      </c>
      <c r="Q229" s="130">
        <v>2.5018799999999999</v>
      </c>
      <c r="R229" s="130">
        <f>Q229*H229</f>
        <v>0.52539479999999994</v>
      </c>
      <c r="S229" s="130">
        <v>0</v>
      </c>
      <c r="T229" s="131">
        <f>S229*H229</f>
        <v>0</v>
      </c>
      <c r="AR229" s="132" t="s">
        <v>150</v>
      </c>
      <c r="AT229" s="132" t="s">
        <v>145</v>
      </c>
      <c r="AU229" s="132" t="s">
        <v>82</v>
      </c>
      <c r="AY229" s="8" t="s">
        <v>143</v>
      </c>
      <c r="BE229" s="133">
        <f>IF(N229="základní",J229,0)</f>
        <v>0</v>
      </c>
      <c r="BF229" s="133">
        <f>IF(N229="snížená",J229,0)</f>
        <v>0</v>
      </c>
      <c r="BG229" s="133">
        <f>IF(N229="zákl. přenesená",J229,0)</f>
        <v>0</v>
      </c>
      <c r="BH229" s="133">
        <f>IF(N229="sníž. přenesená",J229,0)</f>
        <v>0</v>
      </c>
      <c r="BI229" s="133">
        <f>IF(N229="nulová",J229,0)</f>
        <v>0</v>
      </c>
      <c r="BJ229" s="8" t="s">
        <v>80</v>
      </c>
      <c r="BK229" s="133">
        <f>ROUND(I229*H229,2)</f>
        <v>0</v>
      </c>
      <c r="BL229" s="8" t="s">
        <v>150</v>
      </c>
      <c r="BM229" s="132" t="s">
        <v>295</v>
      </c>
    </row>
    <row r="230" spans="2:65" s="142" customFormat="1" x14ac:dyDescent="0.2">
      <c r="B230" s="141"/>
      <c r="D230" s="136" t="s">
        <v>152</v>
      </c>
      <c r="E230" s="143" t="s">
        <v>1</v>
      </c>
      <c r="F230" s="144" t="s">
        <v>296</v>
      </c>
      <c r="H230" s="145">
        <v>0.126</v>
      </c>
      <c r="I230" s="54"/>
      <c r="L230" s="141"/>
      <c r="M230" s="146"/>
      <c r="T230" s="147"/>
      <c r="AT230" s="143" t="s">
        <v>152</v>
      </c>
      <c r="AU230" s="143" t="s">
        <v>82</v>
      </c>
      <c r="AV230" s="142" t="s">
        <v>82</v>
      </c>
      <c r="AW230" s="142" t="s">
        <v>29</v>
      </c>
      <c r="AX230" s="142" t="s">
        <v>72</v>
      </c>
      <c r="AY230" s="143" t="s">
        <v>143</v>
      </c>
    </row>
    <row r="231" spans="2:65" s="142" customFormat="1" x14ac:dyDescent="0.2">
      <c r="B231" s="141"/>
      <c r="D231" s="136" t="s">
        <v>152</v>
      </c>
      <c r="E231" s="143" t="s">
        <v>1</v>
      </c>
      <c r="F231" s="144" t="s">
        <v>297</v>
      </c>
      <c r="H231" s="145">
        <v>8.4000000000000005E-2</v>
      </c>
      <c r="I231" s="54"/>
      <c r="L231" s="141"/>
      <c r="M231" s="146"/>
      <c r="T231" s="147"/>
      <c r="AT231" s="143" t="s">
        <v>152</v>
      </c>
      <c r="AU231" s="143" t="s">
        <v>82</v>
      </c>
      <c r="AV231" s="142" t="s">
        <v>82</v>
      </c>
      <c r="AW231" s="142" t="s">
        <v>29</v>
      </c>
      <c r="AX231" s="142" t="s">
        <v>72</v>
      </c>
      <c r="AY231" s="143" t="s">
        <v>143</v>
      </c>
    </row>
    <row r="232" spans="2:65" s="149" customFormat="1" x14ac:dyDescent="0.2">
      <c r="B232" s="148"/>
      <c r="D232" s="136" t="s">
        <v>152</v>
      </c>
      <c r="E232" s="150" t="s">
        <v>1</v>
      </c>
      <c r="F232" s="151" t="s">
        <v>210</v>
      </c>
      <c r="H232" s="152">
        <v>0.21000000000000002</v>
      </c>
      <c r="I232" s="55"/>
      <c r="L232" s="148"/>
      <c r="M232" s="153"/>
      <c r="T232" s="154"/>
      <c r="AT232" s="150" t="s">
        <v>152</v>
      </c>
      <c r="AU232" s="150" t="s">
        <v>82</v>
      </c>
      <c r="AV232" s="149" t="s">
        <v>150</v>
      </c>
      <c r="AW232" s="149" t="s">
        <v>29</v>
      </c>
      <c r="AX232" s="149" t="s">
        <v>80</v>
      </c>
      <c r="AY232" s="150" t="s">
        <v>143</v>
      </c>
    </row>
    <row r="233" spans="2:65" s="1" customFormat="1" ht="16.5" customHeight="1" x14ac:dyDescent="0.2">
      <c r="B233" s="13"/>
      <c r="C233" s="122" t="s">
        <v>298</v>
      </c>
      <c r="D233" s="122" t="s">
        <v>145</v>
      </c>
      <c r="E233" s="123" t="s">
        <v>299</v>
      </c>
      <c r="F233" s="124" t="s">
        <v>300</v>
      </c>
      <c r="G233" s="125" t="s">
        <v>163</v>
      </c>
      <c r="H233" s="126">
        <v>2.38</v>
      </c>
      <c r="I233" s="50"/>
      <c r="J233" s="127">
        <f>ROUND(I233*H233,2)</f>
        <v>0</v>
      </c>
      <c r="K233" s="124" t="s">
        <v>149</v>
      </c>
      <c r="L233" s="13"/>
      <c r="M233" s="128" t="s">
        <v>1</v>
      </c>
      <c r="N233" s="129" t="s">
        <v>37</v>
      </c>
      <c r="O233" s="130">
        <v>1.6240000000000001</v>
      </c>
      <c r="P233" s="130">
        <f>O233*H233</f>
        <v>3.8651200000000001</v>
      </c>
      <c r="Q233" s="130">
        <v>9.8399999999999998E-3</v>
      </c>
      <c r="R233" s="130">
        <f>Q233*H233</f>
        <v>2.3419199999999998E-2</v>
      </c>
      <c r="S233" s="130">
        <v>0</v>
      </c>
      <c r="T233" s="131">
        <f>S233*H233</f>
        <v>0</v>
      </c>
      <c r="AR233" s="132" t="s">
        <v>150</v>
      </c>
      <c r="AT233" s="132" t="s">
        <v>145</v>
      </c>
      <c r="AU233" s="132" t="s">
        <v>82</v>
      </c>
      <c r="AY233" s="8" t="s">
        <v>143</v>
      </c>
      <c r="BE233" s="133">
        <f>IF(N233="základní",J233,0)</f>
        <v>0</v>
      </c>
      <c r="BF233" s="133">
        <f>IF(N233="snížená",J233,0)</f>
        <v>0</v>
      </c>
      <c r="BG233" s="133">
        <f>IF(N233="zákl. přenesená",J233,0)</f>
        <v>0</v>
      </c>
      <c r="BH233" s="133">
        <f>IF(N233="sníž. přenesená",J233,0)</f>
        <v>0</v>
      </c>
      <c r="BI233" s="133">
        <f>IF(N233="nulová",J233,0)</f>
        <v>0</v>
      </c>
      <c r="BJ233" s="8" t="s">
        <v>80</v>
      </c>
      <c r="BK233" s="133">
        <f>ROUND(I233*H233,2)</f>
        <v>0</v>
      </c>
      <c r="BL233" s="8" t="s">
        <v>150</v>
      </c>
      <c r="BM233" s="132" t="s">
        <v>301</v>
      </c>
    </row>
    <row r="234" spans="2:65" s="142" customFormat="1" x14ac:dyDescent="0.2">
      <c r="B234" s="141"/>
      <c r="D234" s="136" t="s">
        <v>152</v>
      </c>
      <c r="E234" s="143" t="s">
        <v>1</v>
      </c>
      <c r="F234" s="144" t="s">
        <v>302</v>
      </c>
      <c r="H234" s="145">
        <v>1.26</v>
      </c>
      <c r="I234" s="54"/>
      <c r="L234" s="141"/>
      <c r="M234" s="146"/>
      <c r="T234" s="147"/>
      <c r="AT234" s="143" t="s">
        <v>152</v>
      </c>
      <c r="AU234" s="143" t="s">
        <v>82</v>
      </c>
      <c r="AV234" s="142" t="s">
        <v>82</v>
      </c>
      <c r="AW234" s="142" t="s">
        <v>29</v>
      </c>
      <c r="AX234" s="142" t="s">
        <v>72</v>
      </c>
      <c r="AY234" s="143" t="s">
        <v>143</v>
      </c>
    </row>
    <row r="235" spans="2:65" s="142" customFormat="1" x14ac:dyDescent="0.2">
      <c r="B235" s="141"/>
      <c r="D235" s="136" t="s">
        <v>152</v>
      </c>
      <c r="E235" s="143" t="s">
        <v>1</v>
      </c>
      <c r="F235" s="144" t="s">
        <v>303</v>
      </c>
      <c r="H235" s="145">
        <v>1.1200000000000001</v>
      </c>
      <c r="I235" s="54"/>
      <c r="L235" s="141"/>
      <c r="M235" s="146"/>
      <c r="T235" s="147"/>
      <c r="AT235" s="143" t="s">
        <v>152</v>
      </c>
      <c r="AU235" s="143" t="s">
        <v>82</v>
      </c>
      <c r="AV235" s="142" t="s">
        <v>82</v>
      </c>
      <c r="AW235" s="142" t="s">
        <v>29</v>
      </c>
      <c r="AX235" s="142" t="s">
        <v>72</v>
      </c>
      <c r="AY235" s="143" t="s">
        <v>143</v>
      </c>
    </row>
    <row r="236" spans="2:65" s="149" customFormat="1" x14ac:dyDescent="0.2">
      <c r="B236" s="148"/>
      <c r="D236" s="136" t="s">
        <v>152</v>
      </c>
      <c r="E236" s="150" t="s">
        <v>1</v>
      </c>
      <c r="F236" s="151" t="s">
        <v>210</v>
      </c>
      <c r="H236" s="152">
        <v>2.38</v>
      </c>
      <c r="I236" s="55"/>
      <c r="L236" s="148"/>
      <c r="M236" s="153"/>
      <c r="T236" s="154"/>
      <c r="AT236" s="150" t="s">
        <v>152</v>
      </c>
      <c r="AU236" s="150" t="s">
        <v>82</v>
      </c>
      <c r="AV236" s="149" t="s">
        <v>150</v>
      </c>
      <c r="AW236" s="149" t="s">
        <v>29</v>
      </c>
      <c r="AX236" s="149" t="s">
        <v>80</v>
      </c>
      <c r="AY236" s="150" t="s">
        <v>143</v>
      </c>
    </row>
    <row r="237" spans="2:65" s="1" customFormat="1" ht="16.5" customHeight="1" x14ac:dyDescent="0.2">
      <c r="B237" s="13"/>
      <c r="C237" s="122" t="s">
        <v>304</v>
      </c>
      <c r="D237" s="122" t="s">
        <v>145</v>
      </c>
      <c r="E237" s="123" t="s">
        <v>305</v>
      </c>
      <c r="F237" s="124" t="s">
        <v>306</v>
      </c>
      <c r="G237" s="125" t="s">
        <v>163</v>
      </c>
      <c r="H237" s="126">
        <v>2.38</v>
      </c>
      <c r="I237" s="50"/>
      <c r="J237" s="127">
        <f>ROUND(I237*H237,2)</f>
        <v>0</v>
      </c>
      <c r="K237" s="124" t="s">
        <v>149</v>
      </c>
      <c r="L237" s="13"/>
      <c r="M237" s="128" t="s">
        <v>1</v>
      </c>
      <c r="N237" s="129" t="s">
        <v>37</v>
      </c>
      <c r="O237" s="130">
        <v>0.67</v>
      </c>
      <c r="P237" s="130">
        <f>O237*H237</f>
        <v>1.5946</v>
      </c>
      <c r="Q237" s="130">
        <v>0</v>
      </c>
      <c r="R237" s="130">
        <f>Q237*H237</f>
        <v>0</v>
      </c>
      <c r="S237" s="130">
        <v>0</v>
      </c>
      <c r="T237" s="131">
        <f>S237*H237</f>
        <v>0</v>
      </c>
      <c r="AR237" s="132" t="s">
        <v>150</v>
      </c>
      <c r="AT237" s="132" t="s">
        <v>145</v>
      </c>
      <c r="AU237" s="132" t="s">
        <v>82</v>
      </c>
      <c r="AY237" s="8" t="s">
        <v>143</v>
      </c>
      <c r="BE237" s="133">
        <f>IF(N237="základní",J237,0)</f>
        <v>0</v>
      </c>
      <c r="BF237" s="133">
        <f>IF(N237="snížená",J237,0)</f>
        <v>0</v>
      </c>
      <c r="BG237" s="133">
        <f>IF(N237="zákl. přenesená",J237,0)</f>
        <v>0</v>
      </c>
      <c r="BH237" s="133">
        <f>IF(N237="sníž. přenesená",J237,0)</f>
        <v>0</v>
      </c>
      <c r="BI237" s="133">
        <f>IF(N237="nulová",J237,0)</f>
        <v>0</v>
      </c>
      <c r="BJ237" s="8" t="s">
        <v>80</v>
      </c>
      <c r="BK237" s="133">
        <f>ROUND(I237*H237,2)</f>
        <v>0</v>
      </c>
      <c r="BL237" s="8" t="s">
        <v>150</v>
      </c>
      <c r="BM237" s="132" t="s">
        <v>307</v>
      </c>
    </row>
    <row r="238" spans="2:65" s="1" customFormat="1" ht="24.2" customHeight="1" x14ac:dyDescent="0.2">
      <c r="B238" s="13"/>
      <c r="C238" s="122" t="s">
        <v>308</v>
      </c>
      <c r="D238" s="122" t="s">
        <v>145</v>
      </c>
      <c r="E238" s="123" t="s">
        <v>309</v>
      </c>
      <c r="F238" s="124" t="s">
        <v>310</v>
      </c>
      <c r="G238" s="125" t="s">
        <v>163</v>
      </c>
      <c r="H238" s="126">
        <v>6.0890000000000004</v>
      </c>
      <c r="I238" s="50"/>
      <c r="J238" s="127">
        <f>ROUND(I238*H238,2)</f>
        <v>0</v>
      </c>
      <c r="K238" s="124" t="s">
        <v>149</v>
      </c>
      <c r="L238" s="13"/>
      <c r="M238" s="128" t="s">
        <v>1</v>
      </c>
      <c r="N238" s="129" t="s">
        <v>37</v>
      </c>
      <c r="O238" s="130">
        <v>0.496</v>
      </c>
      <c r="P238" s="130">
        <f>O238*H238</f>
        <v>3.0201440000000002</v>
      </c>
      <c r="Q238" s="130">
        <v>4.4339999999999997E-2</v>
      </c>
      <c r="R238" s="130">
        <f>Q238*H238</f>
        <v>0.26998625999999998</v>
      </c>
      <c r="S238" s="130">
        <v>0</v>
      </c>
      <c r="T238" s="131">
        <f>S238*H238</f>
        <v>0</v>
      </c>
      <c r="AR238" s="132" t="s">
        <v>150</v>
      </c>
      <c r="AT238" s="132" t="s">
        <v>145</v>
      </c>
      <c r="AU238" s="132" t="s">
        <v>82</v>
      </c>
      <c r="AY238" s="8" t="s">
        <v>143</v>
      </c>
      <c r="BE238" s="133">
        <f>IF(N238="základní",J238,0)</f>
        <v>0</v>
      </c>
      <c r="BF238" s="133">
        <f>IF(N238="snížená",J238,0)</f>
        <v>0</v>
      </c>
      <c r="BG238" s="133">
        <f>IF(N238="zákl. přenesená",J238,0)</f>
        <v>0</v>
      </c>
      <c r="BH238" s="133">
        <f>IF(N238="sníž. přenesená",J238,0)</f>
        <v>0</v>
      </c>
      <c r="BI238" s="133">
        <f>IF(N238="nulová",J238,0)</f>
        <v>0</v>
      </c>
      <c r="BJ238" s="8" t="s">
        <v>80</v>
      </c>
      <c r="BK238" s="133">
        <f>ROUND(I238*H238,2)</f>
        <v>0</v>
      </c>
      <c r="BL238" s="8" t="s">
        <v>150</v>
      </c>
      <c r="BM238" s="132" t="s">
        <v>311</v>
      </c>
    </row>
    <row r="239" spans="2:65" s="135" customFormat="1" x14ac:dyDescent="0.2">
      <c r="B239" s="134"/>
      <c r="D239" s="136" t="s">
        <v>152</v>
      </c>
      <c r="E239" s="137" t="s">
        <v>1</v>
      </c>
      <c r="F239" s="138" t="s">
        <v>271</v>
      </c>
      <c r="H239" s="137" t="s">
        <v>1</v>
      </c>
      <c r="I239" s="53"/>
      <c r="L239" s="134"/>
      <c r="M239" s="139"/>
      <c r="T239" s="140"/>
      <c r="AT239" s="137" t="s">
        <v>152</v>
      </c>
      <c r="AU239" s="137" t="s">
        <v>82</v>
      </c>
      <c r="AV239" s="135" t="s">
        <v>80</v>
      </c>
      <c r="AW239" s="135" t="s">
        <v>29</v>
      </c>
      <c r="AX239" s="135" t="s">
        <v>72</v>
      </c>
      <c r="AY239" s="137" t="s">
        <v>143</v>
      </c>
    </row>
    <row r="240" spans="2:65" s="142" customFormat="1" x14ac:dyDescent="0.2">
      <c r="B240" s="141"/>
      <c r="D240" s="136" t="s">
        <v>152</v>
      </c>
      <c r="E240" s="143" t="s">
        <v>1</v>
      </c>
      <c r="F240" s="144" t="s">
        <v>312</v>
      </c>
      <c r="H240" s="145">
        <v>6.0890000000000004</v>
      </c>
      <c r="I240" s="54"/>
      <c r="L240" s="141"/>
      <c r="M240" s="146"/>
      <c r="T240" s="147"/>
      <c r="AT240" s="143" t="s">
        <v>152</v>
      </c>
      <c r="AU240" s="143" t="s">
        <v>82</v>
      </c>
      <c r="AV240" s="142" t="s">
        <v>82</v>
      </c>
      <c r="AW240" s="142" t="s">
        <v>29</v>
      </c>
      <c r="AX240" s="142" t="s">
        <v>80</v>
      </c>
      <c r="AY240" s="143" t="s">
        <v>143</v>
      </c>
    </row>
    <row r="241" spans="2:65" s="1" customFormat="1" ht="24.2" customHeight="1" x14ac:dyDescent="0.2">
      <c r="B241" s="13"/>
      <c r="C241" s="122" t="s">
        <v>313</v>
      </c>
      <c r="D241" s="122" t="s">
        <v>145</v>
      </c>
      <c r="E241" s="123" t="s">
        <v>314</v>
      </c>
      <c r="F241" s="124" t="s">
        <v>315</v>
      </c>
      <c r="G241" s="125" t="s">
        <v>163</v>
      </c>
      <c r="H241" s="126">
        <v>6.4939999999999998</v>
      </c>
      <c r="I241" s="50"/>
      <c r="J241" s="127">
        <f>ROUND(I241*H241,2)</f>
        <v>0</v>
      </c>
      <c r="K241" s="124" t="s">
        <v>149</v>
      </c>
      <c r="L241" s="13"/>
      <c r="M241" s="128" t="s">
        <v>1</v>
      </c>
      <c r="N241" s="129" t="s">
        <v>37</v>
      </c>
      <c r="O241" s="130">
        <v>0.54600000000000004</v>
      </c>
      <c r="P241" s="130">
        <f>O241*H241</f>
        <v>3.5457240000000003</v>
      </c>
      <c r="Q241" s="130">
        <v>7.9210000000000003E-2</v>
      </c>
      <c r="R241" s="130">
        <f>Q241*H241</f>
        <v>0.51438974000000004</v>
      </c>
      <c r="S241" s="130">
        <v>0</v>
      </c>
      <c r="T241" s="131">
        <f>S241*H241</f>
        <v>0</v>
      </c>
      <c r="AR241" s="132" t="s">
        <v>150</v>
      </c>
      <c r="AT241" s="132" t="s">
        <v>145</v>
      </c>
      <c r="AU241" s="132" t="s">
        <v>82</v>
      </c>
      <c r="AY241" s="8" t="s">
        <v>143</v>
      </c>
      <c r="BE241" s="133">
        <f>IF(N241="základní",J241,0)</f>
        <v>0</v>
      </c>
      <c r="BF241" s="133">
        <f>IF(N241="snížená",J241,0)</f>
        <v>0</v>
      </c>
      <c r="BG241" s="133">
        <f>IF(N241="zákl. přenesená",J241,0)</f>
        <v>0</v>
      </c>
      <c r="BH241" s="133">
        <f>IF(N241="sníž. přenesená",J241,0)</f>
        <v>0</v>
      </c>
      <c r="BI241" s="133">
        <f>IF(N241="nulová",J241,0)</f>
        <v>0</v>
      </c>
      <c r="BJ241" s="8" t="s">
        <v>80</v>
      </c>
      <c r="BK241" s="133">
        <f>ROUND(I241*H241,2)</f>
        <v>0</v>
      </c>
      <c r="BL241" s="8" t="s">
        <v>150</v>
      </c>
      <c r="BM241" s="132" t="s">
        <v>316</v>
      </c>
    </row>
    <row r="242" spans="2:65" s="135" customFormat="1" x14ac:dyDescent="0.2">
      <c r="B242" s="134"/>
      <c r="D242" s="136" t="s">
        <v>152</v>
      </c>
      <c r="E242" s="137" t="s">
        <v>1</v>
      </c>
      <c r="F242" s="138" t="s">
        <v>271</v>
      </c>
      <c r="H242" s="137" t="s">
        <v>1</v>
      </c>
      <c r="I242" s="53"/>
      <c r="L242" s="134"/>
      <c r="M242" s="139"/>
      <c r="T242" s="140"/>
      <c r="AT242" s="137" t="s">
        <v>152</v>
      </c>
      <c r="AU242" s="137" t="s">
        <v>82</v>
      </c>
      <c r="AV242" s="135" t="s">
        <v>80</v>
      </c>
      <c r="AW242" s="135" t="s">
        <v>29</v>
      </c>
      <c r="AX242" s="135" t="s">
        <v>72</v>
      </c>
      <c r="AY242" s="137" t="s">
        <v>143</v>
      </c>
    </row>
    <row r="243" spans="2:65" s="142" customFormat="1" x14ac:dyDescent="0.2">
      <c r="B243" s="141"/>
      <c r="D243" s="136" t="s">
        <v>152</v>
      </c>
      <c r="E243" s="143" t="s">
        <v>1</v>
      </c>
      <c r="F243" s="144" t="s">
        <v>272</v>
      </c>
      <c r="H243" s="145">
        <v>6.4939999999999998</v>
      </c>
      <c r="I243" s="54"/>
      <c r="L243" s="141"/>
      <c r="M243" s="146"/>
      <c r="T243" s="147"/>
      <c r="AT243" s="143" t="s">
        <v>152</v>
      </c>
      <c r="AU243" s="143" t="s">
        <v>82</v>
      </c>
      <c r="AV243" s="142" t="s">
        <v>82</v>
      </c>
      <c r="AW243" s="142" t="s">
        <v>29</v>
      </c>
      <c r="AX243" s="142" t="s">
        <v>80</v>
      </c>
      <c r="AY243" s="143" t="s">
        <v>143</v>
      </c>
    </row>
    <row r="244" spans="2:65" s="111" customFormat="1" ht="22.9" customHeight="1" x14ac:dyDescent="0.2">
      <c r="B244" s="110"/>
      <c r="D244" s="112" t="s">
        <v>71</v>
      </c>
      <c r="E244" s="120" t="s">
        <v>150</v>
      </c>
      <c r="F244" s="120" t="s">
        <v>317</v>
      </c>
      <c r="I244" s="56"/>
      <c r="J244" s="121">
        <f>BK244</f>
        <v>0</v>
      </c>
      <c r="L244" s="110"/>
      <c r="M244" s="115"/>
      <c r="P244" s="116">
        <f>SUM(P245:P268)</f>
        <v>8.0919100000000022</v>
      </c>
      <c r="R244" s="116">
        <f>SUM(R245:R268)</f>
        <v>1.8262413799999999</v>
      </c>
      <c r="T244" s="117">
        <f>SUM(T245:T268)</f>
        <v>0</v>
      </c>
      <c r="AR244" s="112" t="s">
        <v>80</v>
      </c>
      <c r="AT244" s="118" t="s">
        <v>71</v>
      </c>
      <c r="AU244" s="118" t="s">
        <v>80</v>
      </c>
      <c r="AY244" s="112" t="s">
        <v>143</v>
      </c>
      <c r="BK244" s="119">
        <f>SUM(BK245:BK268)</f>
        <v>0</v>
      </c>
    </row>
    <row r="245" spans="2:65" s="1" customFormat="1" ht="21.75" customHeight="1" x14ac:dyDescent="0.2">
      <c r="B245" s="13"/>
      <c r="C245" s="122" t="s">
        <v>318</v>
      </c>
      <c r="D245" s="122" t="s">
        <v>145</v>
      </c>
      <c r="E245" s="123" t="s">
        <v>319</v>
      </c>
      <c r="F245" s="124" t="s">
        <v>320</v>
      </c>
      <c r="G245" s="125" t="s">
        <v>148</v>
      </c>
      <c r="H245" s="126">
        <v>8.7999999999999995E-2</v>
      </c>
      <c r="I245" s="50"/>
      <c r="J245" s="127">
        <f>ROUND(I245*H245,2)</f>
        <v>0</v>
      </c>
      <c r="K245" s="124" t="s">
        <v>149</v>
      </c>
      <c r="L245" s="13"/>
      <c r="M245" s="128" t="s">
        <v>1</v>
      </c>
      <c r="N245" s="129" t="s">
        <v>37</v>
      </c>
      <c r="O245" s="130">
        <v>1.48</v>
      </c>
      <c r="P245" s="130">
        <f>O245*H245</f>
        <v>0.13023999999999999</v>
      </c>
      <c r="Q245" s="130">
        <v>2.5020099999999998</v>
      </c>
      <c r="R245" s="130">
        <f>Q245*H245</f>
        <v>0.22017687999999996</v>
      </c>
      <c r="S245" s="130">
        <v>0</v>
      </c>
      <c r="T245" s="131">
        <f>S245*H245</f>
        <v>0</v>
      </c>
      <c r="AR245" s="132" t="s">
        <v>150</v>
      </c>
      <c r="AT245" s="132" t="s">
        <v>145</v>
      </c>
      <c r="AU245" s="132" t="s">
        <v>82</v>
      </c>
      <c r="AY245" s="8" t="s">
        <v>143</v>
      </c>
      <c r="BE245" s="133">
        <f>IF(N245="základní",J245,0)</f>
        <v>0</v>
      </c>
      <c r="BF245" s="133">
        <f>IF(N245="snížená",J245,0)</f>
        <v>0</v>
      </c>
      <c r="BG245" s="133">
        <f>IF(N245="zákl. přenesená",J245,0)</f>
        <v>0</v>
      </c>
      <c r="BH245" s="133">
        <f>IF(N245="sníž. přenesená",J245,0)</f>
        <v>0</v>
      </c>
      <c r="BI245" s="133">
        <f>IF(N245="nulová",J245,0)</f>
        <v>0</v>
      </c>
      <c r="BJ245" s="8" t="s">
        <v>80</v>
      </c>
      <c r="BK245" s="133">
        <f>ROUND(I245*H245,2)</f>
        <v>0</v>
      </c>
      <c r="BL245" s="8" t="s">
        <v>150</v>
      </c>
      <c r="BM245" s="132" t="s">
        <v>321</v>
      </c>
    </row>
    <row r="246" spans="2:65" s="142" customFormat="1" x14ac:dyDescent="0.2">
      <c r="B246" s="141"/>
      <c r="D246" s="136" t="s">
        <v>152</v>
      </c>
      <c r="E246" s="143" t="s">
        <v>1</v>
      </c>
      <c r="F246" s="144" t="s">
        <v>322</v>
      </c>
      <c r="H246" s="145">
        <v>8.7999999999999995E-2</v>
      </c>
      <c r="I246" s="54"/>
      <c r="L246" s="141"/>
      <c r="M246" s="146"/>
      <c r="T246" s="147"/>
      <c r="AT246" s="143" t="s">
        <v>152</v>
      </c>
      <c r="AU246" s="143" t="s">
        <v>82</v>
      </c>
      <c r="AV246" s="142" t="s">
        <v>82</v>
      </c>
      <c r="AW246" s="142" t="s">
        <v>29</v>
      </c>
      <c r="AX246" s="142" t="s">
        <v>80</v>
      </c>
      <c r="AY246" s="143" t="s">
        <v>143</v>
      </c>
    </row>
    <row r="247" spans="2:65" s="1" customFormat="1" ht="24.2" customHeight="1" x14ac:dyDescent="0.2">
      <c r="B247" s="13"/>
      <c r="C247" s="122" t="s">
        <v>323</v>
      </c>
      <c r="D247" s="122" t="s">
        <v>145</v>
      </c>
      <c r="E247" s="123" t="s">
        <v>324</v>
      </c>
      <c r="F247" s="124" t="s">
        <v>325</v>
      </c>
      <c r="G247" s="125" t="s">
        <v>163</v>
      </c>
      <c r="H247" s="126">
        <v>0.39600000000000002</v>
      </c>
      <c r="I247" s="50"/>
      <c r="J247" s="127">
        <f>ROUND(I247*H247,2)</f>
        <v>0</v>
      </c>
      <c r="K247" s="124" t="s">
        <v>149</v>
      </c>
      <c r="L247" s="13"/>
      <c r="M247" s="128" t="s">
        <v>1</v>
      </c>
      <c r="N247" s="129" t="s">
        <v>37</v>
      </c>
      <c r="O247" s="130">
        <v>0.377</v>
      </c>
      <c r="P247" s="130">
        <f>O247*H247</f>
        <v>0.14929200000000001</v>
      </c>
      <c r="Q247" s="130">
        <v>5.3299999999999997E-3</v>
      </c>
      <c r="R247" s="130">
        <f>Q247*H247</f>
        <v>2.1106799999999998E-3</v>
      </c>
      <c r="S247" s="130">
        <v>0</v>
      </c>
      <c r="T247" s="131">
        <f>S247*H247</f>
        <v>0</v>
      </c>
      <c r="AR247" s="132" t="s">
        <v>150</v>
      </c>
      <c r="AT247" s="132" t="s">
        <v>145</v>
      </c>
      <c r="AU247" s="132" t="s">
        <v>82</v>
      </c>
      <c r="AY247" s="8" t="s">
        <v>143</v>
      </c>
      <c r="BE247" s="133">
        <f>IF(N247="základní",J247,0)</f>
        <v>0</v>
      </c>
      <c r="BF247" s="133">
        <f>IF(N247="snížená",J247,0)</f>
        <v>0</v>
      </c>
      <c r="BG247" s="133">
        <f>IF(N247="zákl. přenesená",J247,0)</f>
        <v>0</v>
      </c>
      <c r="BH247" s="133">
        <f>IF(N247="sníž. přenesená",J247,0)</f>
        <v>0</v>
      </c>
      <c r="BI247" s="133">
        <f>IF(N247="nulová",J247,0)</f>
        <v>0</v>
      </c>
      <c r="BJ247" s="8" t="s">
        <v>80</v>
      </c>
      <c r="BK247" s="133">
        <f>ROUND(I247*H247,2)</f>
        <v>0</v>
      </c>
      <c r="BL247" s="8" t="s">
        <v>150</v>
      </c>
      <c r="BM247" s="132" t="s">
        <v>326</v>
      </c>
    </row>
    <row r="248" spans="2:65" s="142" customFormat="1" x14ac:dyDescent="0.2">
      <c r="B248" s="141"/>
      <c r="D248" s="136" t="s">
        <v>152</v>
      </c>
      <c r="E248" s="143" t="s">
        <v>1</v>
      </c>
      <c r="F248" s="144" t="s">
        <v>327</v>
      </c>
      <c r="H248" s="145">
        <v>0.39600000000000002</v>
      </c>
      <c r="I248" s="54"/>
      <c r="L248" s="141"/>
      <c r="M248" s="146"/>
      <c r="T248" s="147"/>
      <c r="AT248" s="143" t="s">
        <v>152</v>
      </c>
      <c r="AU248" s="143" t="s">
        <v>82</v>
      </c>
      <c r="AV248" s="142" t="s">
        <v>82</v>
      </c>
      <c r="AW248" s="142" t="s">
        <v>29</v>
      </c>
      <c r="AX248" s="142" t="s">
        <v>80</v>
      </c>
      <c r="AY248" s="143" t="s">
        <v>143</v>
      </c>
    </row>
    <row r="249" spans="2:65" s="1" customFormat="1" ht="24.2" customHeight="1" x14ac:dyDescent="0.2">
      <c r="B249" s="13"/>
      <c r="C249" s="122" t="s">
        <v>328</v>
      </c>
      <c r="D249" s="122" t="s">
        <v>145</v>
      </c>
      <c r="E249" s="123" t="s">
        <v>329</v>
      </c>
      <c r="F249" s="124" t="s">
        <v>330</v>
      </c>
      <c r="G249" s="125" t="s">
        <v>163</v>
      </c>
      <c r="H249" s="126">
        <v>0.39600000000000002</v>
      </c>
      <c r="I249" s="50"/>
      <c r="J249" s="127">
        <f>ROUND(I249*H249,2)</f>
        <v>0</v>
      </c>
      <c r="K249" s="124" t="s">
        <v>149</v>
      </c>
      <c r="L249" s="13"/>
      <c r="M249" s="128" t="s">
        <v>1</v>
      </c>
      <c r="N249" s="129" t="s">
        <v>37</v>
      </c>
      <c r="O249" s="130">
        <v>0.22500000000000001</v>
      </c>
      <c r="P249" s="130">
        <f>O249*H249</f>
        <v>8.9100000000000013E-2</v>
      </c>
      <c r="Q249" s="130">
        <v>0</v>
      </c>
      <c r="R249" s="130">
        <f>Q249*H249</f>
        <v>0</v>
      </c>
      <c r="S249" s="130">
        <v>0</v>
      </c>
      <c r="T249" s="131">
        <f>S249*H249</f>
        <v>0</v>
      </c>
      <c r="AR249" s="132" t="s">
        <v>150</v>
      </c>
      <c r="AT249" s="132" t="s">
        <v>145</v>
      </c>
      <c r="AU249" s="132" t="s">
        <v>82</v>
      </c>
      <c r="AY249" s="8" t="s">
        <v>143</v>
      </c>
      <c r="BE249" s="133">
        <f>IF(N249="základní",J249,0)</f>
        <v>0</v>
      </c>
      <c r="BF249" s="133">
        <f>IF(N249="snížená",J249,0)</f>
        <v>0</v>
      </c>
      <c r="BG249" s="133">
        <f>IF(N249="zákl. přenesená",J249,0)</f>
        <v>0</v>
      </c>
      <c r="BH249" s="133">
        <f>IF(N249="sníž. přenesená",J249,0)</f>
        <v>0</v>
      </c>
      <c r="BI249" s="133">
        <f>IF(N249="nulová",J249,0)</f>
        <v>0</v>
      </c>
      <c r="BJ249" s="8" t="s">
        <v>80</v>
      </c>
      <c r="BK249" s="133">
        <f>ROUND(I249*H249,2)</f>
        <v>0</v>
      </c>
      <c r="BL249" s="8" t="s">
        <v>150</v>
      </c>
      <c r="BM249" s="132" t="s">
        <v>331</v>
      </c>
    </row>
    <row r="250" spans="2:65" s="1" customFormat="1" ht="24.2" customHeight="1" x14ac:dyDescent="0.2">
      <c r="B250" s="13"/>
      <c r="C250" s="122" t="s">
        <v>332</v>
      </c>
      <c r="D250" s="122" t="s">
        <v>145</v>
      </c>
      <c r="E250" s="123" t="s">
        <v>333</v>
      </c>
      <c r="F250" s="124" t="s">
        <v>334</v>
      </c>
      <c r="G250" s="125" t="s">
        <v>163</v>
      </c>
      <c r="H250" s="126">
        <v>1.1000000000000001</v>
      </c>
      <c r="I250" s="50"/>
      <c r="J250" s="127">
        <f>ROUND(I250*H250,2)</f>
        <v>0</v>
      </c>
      <c r="K250" s="124" t="s">
        <v>149</v>
      </c>
      <c r="L250" s="13"/>
      <c r="M250" s="128" t="s">
        <v>1</v>
      </c>
      <c r="N250" s="129" t="s">
        <v>37</v>
      </c>
      <c r="O250" s="130">
        <v>0.106</v>
      </c>
      <c r="P250" s="130">
        <f>O250*H250</f>
        <v>0.11660000000000001</v>
      </c>
      <c r="Q250" s="130">
        <v>8.1200000000000005E-3</v>
      </c>
      <c r="R250" s="130">
        <f>Q250*H250</f>
        <v>8.9320000000000007E-3</v>
      </c>
      <c r="S250" s="130">
        <v>0</v>
      </c>
      <c r="T250" s="131">
        <f>S250*H250</f>
        <v>0</v>
      </c>
      <c r="AR250" s="132" t="s">
        <v>150</v>
      </c>
      <c r="AT250" s="132" t="s">
        <v>145</v>
      </c>
      <c r="AU250" s="132" t="s">
        <v>82</v>
      </c>
      <c r="AY250" s="8" t="s">
        <v>143</v>
      </c>
      <c r="BE250" s="133">
        <f>IF(N250="základní",J250,0)</f>
        <v>0</v>
      </c>
      <c r="BF250" s="133">
        <f>IF(N250="snížená",J250,0)</f>
        <v>0</v>
      </c>
      <c r="BG250" s="133">
        <f>IF(N250="zákl. přenesená",J250,0)</f>
        <v>0</v>
      </c>
      <c r="BH250" s="133">
        <f>IF(N250="sníž. přenesená",J250,0)</f>
        <v>0</v>
      </c>
      <c r="BI250" s="133">
        <f>IF(N250="nulová",J250,0)</f>
        <v>0</v>
      </c>
      <c r="BJ250" s="8" t="s">
        <v>80</v>
      </c>
      <c r="BK250" s="133">
        <f>ROUND(I250*H250,2)</f>
        <v>0</v>
      </c>
      <c r="BL250" s="8" t="s">
        <v>150</v>
      </c>
      <c r="BM250" s="132" t="s">
        <v>335</v>
      </c>
    </row>
    <row r="251" spans="2:65" s="1" customFormat="1" ht="19.5" x14ac:dyDescent="0.2">
      <c r="B251" s="13"/>
      <c r="D251" s="136" t="s">
        <v>336</v>
      </c>
      <c r="F251" s="162" t="s">
        <v>337</v>
      </c>
      <c r="I251" s="58"/>
      <c r="L251" s="13"/>
      <c r="M251" s="163"/>
      <c r="T251" s="24"/>
      <c r="AT251" s="8" t="s">
        <v>336</v>
      </c>
      <c r="AU251" s="8" t="s">
        <v>82</v>
      </c>
    </row>
    <row r="252" spans="2:65" s="142" customFormat="1" x14ac:dyDescent="0.2">
      <c r="B252" s="141"/>
      <c r="D252" s="136" t="s">
        <v>152</v>
      </c>
      <c r="E252" s="143" t="s">
        <v>1</v>
      </c>
      <c r="F252" s="144" t="s">
        <v>338</v>
      </c>
      <c r="H252" s="145">
        <v>1.1000000000000001</v>
      </c>
      <c r="I252" s="54"/>
      <c r="L252" s="141"/>
      <c r="M252" s="146"/>
      <c r="T252" s="147"/>
      <c r="AT252" s="143" t="s">
        <v>152</v>
      </c>
      <c r="AU252" s="143" t="s">
        <v>82</v>
      </c>
      <c r="AV252" s="142" t="s">
        <v>82</v>
      </c>
      <c r="AW252" s="142" t="s">
        <v>29</v>
      </c>
      <c r="AX252" s="142" t="s">
        <v>80</v>
      </c>
      <c r="AY252" s="143" t="s">
        <v>143</v>
      </c>
    </row>
    <row r="253" spans="2:65" s="1" customFormat="1" ht="16.5" customHeight="1" x14ac:dyDescent="0.2">
      <c r="B253" s="13"/>
      <c r="C253" s="122" t="s">
        <v>339</v>
      </c>
      <c r="D253" s="122" t="s">
        <v>145</v>
      </c>
      <c r="E253" s="123" t="s">
        <v>340</v>
      </c>
      <c r="F253" s="124" t="s">
        <v>341</v>
      </c>
      <c r="G253" s="125" t="s">
        <v>198</v>
      </c>
      <c r="H253" s="126">
        <v>1.7999999999999999E-2</v>
      </c>
      <c r="I253" s="50"/>
      <c r="J253" s="127">
        <f>ROUND(I253*H253,2)</f>
        <v>0</v>
      </c>
      <c r="K253" s="124" t="s">
        <v>149</v>
      </c>
      <c r="L253" s="13"/>
      <c r="M253" s="128" t="s">
        <v>1</v>
      </c>
      <c r="N253" s="129" t="s">
        <v>37</v>
      </c>
      <c r="O253" s="130">
        <v>15.211</v>
      </c>
      <c r="P253" s="130">
        <f>O253*H253</f>
        <v>0.27379799999999999</v>
      </c>
      <c r="Q253" s="130">
        <v>1.06277</v>
      </c>
      <c r="R253" s="130">
        <f>Q253*H253</f>
        <v>1.9129859999999999E-2</v>
      </c>
      <c r="S253" s="130">
        <v>0</v>
      </c>
      <c r="T253" s="131">
        <f>S253*H253</f>
        <v>0</v>
      </c>
      <c r="AR253" s="132" t="s">
        <v>150</v>
      </c>
      <c r="AT253" s="132" t="s">
        <v>145</v>
      </c>
      <c r="AU253" s="132" t="s">
        <v>82</v>
      </c>
      <c r="AY253" s="8" t="s">
        <v>143</v>
      </c>
      <c r="BE253" s="133">
        <f>IF(N253="základní",J253,0)</f>
        <v>0</v>
      </c>
      <c r="BF253" s="133">
        <f>IF(N253="snížená",J253,0)</f>
        <v>0</v>
      </c>
      <c r="BG253" s="133">
        <f>IF(N253="zákl. přenesená",J253,0)</f>
        <v>0</v>
      </c>
      <c r="BH253" s="133">
        <f>IF(N253="sníž. přenesená",J253,0)</f>
        <v>0</v>
      </c>
      <c r="BI253" s="133">
        <f>IF(N253="nulová",J253,0)</f>
        <v>0</v>
      </c>
      <c r="BJ253" s="8" t="s">
        <v>80</v>
      </c>
      <c r="BK253" s="133">
        <f>ROUND(I253*H253,2)</f>
        <v>0</v>
      </c>
      <c r="BL253" s="8" t="s">
        <v>150</v>
      </c>
      <c r="BM253" s="132" t="s">
        <v>342</v>
      </c>
    </row>
    <row r="254" spans="2:65" s="135" customFormat="1" x14ac:dyDescent="0.2">
      <c r="B254" s="134"/>
      <c r="D254" s="136" t="s">
        <v>152</v>
      </c>
      <c r="E254" s="137" t="s">
        <v>1</v>
      </c>
      <c r="F254" s="138" t="s">
        <v>343</v>
      </c>
      <c r="H254" s="137" t="s">
        <v>1</v>
      </c>
      <c r="I254" s="53"/>
      <c r="L254" s="134"/>
      <c r="M254" s="139"/>
      <c r="T254" s="140"/>
      <c r="AT254" s="137" t="s">
        <v>152</v>
      </c>
      <c r="AU254" s="137" t="s">
        <v>82</v>
      </c>
      <c r="AV254" s="135" t="s">
        <v>80</v>
      </c>
      <c r="AW254" s="135" t="s">
        <v>29</v>
      </c>
      <c r="AX254" s="135" t="s">
        <v>72</v>
      </c>
      <c r="AY254" s="137" t="s">
        <v>143</v>
      </c>
    </row>
    <row r="255" spans="2:65" s="142" customFormat="1" x14ac:dyDescent="0.2">
      <c r="B255" s="141"/>
      <c r="D255" s="136" t="s">
        <v>152</v>
      </c>
      <c r="E255" s="143" t="s">
        <v>1</v>
      </c>
      <c r="F255" s="144" t="s">
        <v>344</v>
      </c>
      <c r="H255" s="145">
        <v>1.7999999999999999E-2</v>
      </c>
      <c r="I255" s="54"/>
      <c r="L255" s="141"/>
      <c r="M255" s="146"/>
      <c r="T255" s="147"/>
      <c r="AT255" s="143" t="s">
        <v>152</v>
      </c>
      <c r="AU255" s="143" t="s">
        <v>82</v>
      </c>
      <c r="AV255" s="142" t="s">
        <v>82</v>
      </c>
      <c r="AW255" s="142" t="s">
        <v>29</v>
      </c>
      <c r="AX255" s="142" t="s">
        <v>80</v>
      </c>
      <c r="AY255" s="143" t="s">
        <v>143</v>
      </c>
    </row>
    <row r="256" spans="2:65" s="1" customFormat="1" ht="16.5" customHeight="1" x14ac:dyDescent="0.2">
      <c r="B256" s="13"/>
      <c r="C256" s="122" t="s">
        <v>345</v>
      </c>
      <c r="D256" s="122" t="s">
        <v>145</v>
      </c>
      <c r="E256" s="123" t="s">
        <v>346</v>
      </c>
      <c r="F256" s="124" t="s">
        <v>347</v>
      </c>
      <c r="G256" s="125" t="s">
        <v>148</v>
      </c>
      <c r="H256" s="126">
        <v>0.61</v>
      </c>
      <c r="I256" s="50"/>
      <c r="J256" s="127">
        <f>ROUND(I256*H256,2)</f>
        <v>0</v>
      </c>
      <c r="K256" s="124" t="s">
        <v>149</v>
      </c>
      <c r="L256" s="13"/>
      <c r="M256" s="128" t="s">
        <v>1</v>
      </c>
      <c r="N256" s="129" t="s">
        <v>37</v>
      </c>
      <c r="O256" s="130">
        <v>1.448</v>
      </c>
      <c r="P256" s="130">
        <f>O256*H256</f>
        <v>0.88327999999999995</v>
      </c>
      <c r="Q256" s="130">
        <v>2.5019800000000001</v>
      </c>
      <c r="R256" s="130">
        <f>Q256*H256</f>
        <v>1.5262078000000001</v>
      </c>
      <c r="S256" s="130">
        <v>0</v>
      </c>
      <c r="T256" s="131">
        <f>S256*H256</f>
        <v>0</v>
      </c>
      <c r="AR256" s="132" t="s">
        <v>150</v>
      </c>
      <c r="AT256" s="132" t="s">
        <v>145</v>
      </c>
      <c r="AU256" s="132" t="s">
        <v>82</v>
      </c>
      <c r="AY256" s="8" t="s">
        <v>143</v>
      </c>
      <c r="BE256" s="133">
        <f>IF(N256="základní",J256,0)</f>
        <v>0</v>
      </c>
      <c r="BF256" s="133">
        <f>IF(N256="snížená",J256,0)</f>
        <v>0</v>
      </c>
      <c r="BG256" s="133">
        <f>IF(N256="zákl. přenesená",J256,0)</f>
        <v>0</v>
      </c>
      <c r="BH256" s="133">
        <f>IF(N256="sníž. přenesená",J256,0)</f>
        <v>0</v>
      </c>
      <c r="BI256" s="133">
        <f>IF(N256="nulová",J256,0)</f>
        <v>0</v>
      </c>
      <c r="BJ256" s="8" t="s">
        <v>80</v>
      </c>
      <c r="BK256" s="133">
        <f>ROUND(I256*H256,2)</f>
        <v>0</v>
      </c>
      <c r="BL256" s="8" t="s">
        <v>150</v>
      </c>
      <c r="BM256" s="132" t="s">
        <v>348</v>
      </c>
    </row>
    <row r="257" spans="2:65" s="142" customFormat="1" x14ac:dyDescent="0.2">
      <c r="B257" s="141"/>
      <c r="D257" s="136" t="s">
        <v>152</v>
      </c>
      <c r="E257" s="143" t="s">
        <v>1</v>
      </c>
      <c r="F257" s="144" t="s">
        <v>349</v>
      </c>
      <c r="H257" s="145">
        <v>0.193</v>
      </c>
      <c r="I257" s="54"/>
      <c r="L257" s="141"/>
      <c r="M257" s="146"/>
      <c r="T257" s="147"/>
      <c r="AT257" s="143" t="s">
        <v>152</v>
      </c>
      <c r="AU257" s="143" t="s">
        <v>82</v>
      </c>
      <c r="AV257" s="142" t="s">
        <v>82</v>
      </c>
      <c r="AW257" s="142" t="s">
        <v>29</v>
      </c>
      <c r="AX257" s="142" t="s">
        <v>72</v>
      </c>
      <c r="AY257" s="143" t="s">
        <v>143</v>
      </c>
    </row>
    <row r="258" spans="2:65" s="142" customFormat="1" x14ac:dyDescent="0.2">
      <c r="B258" s="141"/>
      <c r="D258" s="136" t="s">
        <v>152</v>
      </c>
      <c r="E258" s="143" t="s">
        <v>1</v>
      </c>
      <c r="F258" s="144" t="s">
        <v>350</v>
      </c>
      <c r="H258" s="145">
        <v>0.157</v>
      </c>
      <c r="I258" s="54"/>
      <c r="L258" s="141"/>
      <c r="M258" s="146"/>
      <c r="T258" s="147"/>
      <c r="AT258" s="143" t="s">
        <v>152</v>
      </c>
      <c r="AU258" s="143" t="s">
        <v>82</v>
      </c>
      <c r="AV258" s="142" t="s">
        <v>82</v>
      </c>
      <c r="AW258" s="142" t="s">
        <v>29</v>
      </c>
      <c r="AX258" s="142" t="s">
        <v>72</v>
      </c>
      <c r="AY258" s="143" t="s">
        <v>143</v>
      </c>
    </row>
    <row r="259" spans="2:65" s="142" customFormat="1" x14ac:dyDescent="0.2">
      <c r="B259" s="141"/>
      <c r="D259" s="136" t="s">
        <v>152</v>
      </c>
      <c r="E259" s="143" t="s">
        <v>1</v>
      </c>
      <c r="F259" s="144" t="s">
        <v>351</v>
      </c>
      <c r="H259" s="145">
        <v>0.11600000000000001</v>
      </c>
      <c r="I259" s="54"/>
      <c r="L259" s="141"/>
      <c r="M259" s="146"/>
      <c r="T259" s="147"/>
      <c r="AT259" s="143" t="s">
        <v>152</v>
      </c>
      <c r="AU259" s="143" t="s">
        <v>82</v>
      </c>
      <c r="AV259" s="142" t="s">
        <v>82</v>
      </c>
      <c r="AW259" s="142" t="s">
        <v>29</v>
      </c>
      <c r="AX259" s="142" t="s">
        <v>72</v>
      </c>
      <c r="AY259" s="143" t="s">
        <v>143</v>
      </c>
    </row>
    <row r="260" spans="2:65" s="142" customFormat="1" x14ac:dyDescent="0.2">
      <c r="B260" s="141"/>
      <c r="D260" s="136" t="s">
        <v>152</v>
      </c>
      <c r="E260" s="143" t="s">
        <v>1</v>
      </c>
      <c r="F260" s="144" t="s">
        <v>352</v>
      </c>
      <c r="H260" s="145">
        <v>0.14399999999999999</v>
      </c>
      <c r="I260" s="54"/>
      <c r="L260" s="141"/>
      <c r="M260" s="146"/>
      <c r="T260" s="147"/>
      <c r="AT260" s="143" t="s">
        <v>152</v>
      </c>
      <c r="AU260" s="143" t="s">
        <v>82</v>
      </c>
      <c r="AV260" s="142" t="s">
        <v>82</v>
      </c>
      <c r="AW260" s="142" t="s">
        <v>29</v>
      </c>
      <c r="AX260" s="142" t="s">
        <v>72</v>
      </c>
      <c r="AY260" s="143" t="s">
        <v>143</v>
      </c>
    </row>
    <row r="261" spans="2:65" s="149" customFormat="1" x14ac:dyDescent="0.2">
      <c r="B261" s="148"/>
      <c r="D261" s="136" t="s">
        <v>152</v>
      </c>
      <c r="E261" s="150" t="s">
        <v>1</v>
      </c>
      <c r="F261" s="151" t="s">
        <v>210</v>
      </c>
      <c r="H261" s="152">
        <v>0.61</v>
      </c>
      <c r="I261" s="55"/>
      <c r="L261" s="148"/>
      <c r="M261" s="153"/>
      <c r="T261" s="154"/>
      <c r="AT261" s="150" t="s">
        <v>152</v>
      </c>
      <c r="AU261" s="150" t="s">
        <v>82</v>
      </c>
      <c r="AV261" s="149" t="s">
        <v>150</v>
      </c>
      <c r="AW261" s="149" t="s">
        <v>29</v>
      </c>
      <c r="AX261" s="149" t="s">
        <v>80</v>
      </c>
      <c r="AY261" s="150" t="s">
        <v>143</v>
      </c>
    </row>
    <row r="262" spans="2:65" s="1" customFormat="1" ht="16.5" customHeight="1" x14ac:dyDescent="0.2">
      <c r="B262" s="13"/>
      <c r="C262" s="122" t="s">
        <v>353</v>
      </c>
      <c r="D262" s="122" t="s">
        <v>145</v>
      </c>
      <c r="E262" s="123" t="s">
        <v>354</v>
      </c>
      <c r="F262" s="124" t="s">
        <v>355</v>
      </c>
      <c r="G262" s="125" t="s">
        <v>163</v>
      </c>
      <c r="H262" s="126">
        <v>4.4480000000000004</v>
      </c>
      <c r="I262" s="50"/>
      <c r="J262" s="127">
        <f>ROUND(I262*H262,2)</f>
        <v>0</v>
      </c>
      <c r="K262" s="124" t="s">
        <v>149</v>
      </c>
      <c r="L262" s="13"/>
      <c r="M262" s="128" t="s">
        <v>1</v>
      </c>
      <c r="N262" s="129" t="s">
        <v>37</v>
      </c>
      <c r="O262" s="130">
        <v>1.1200000000000001</v>
      </c>
      <c r="P262" s="130">
        <f>O262*H262</f>
        <v>4.9817600000000013</v>
      </c>
      <c r="Q262" s="130">
        <v>1.1169999999999999E-2</v>
      </c>
      <c r="R262" s="130">
        <f>Q262*H262</f>
        <v>4.9684160000000005E-2</v>
      </c>
      <c r="S262" s="130">
        <v>0</v>
      </c>
      <c r="T262" s="131">
        <f>S262*H262</f>
        <v>0</v>
      </c>
      <c r="AR262" s="132" t="s">
        <v>150</v>
      </c>
      <c r="AT262" s="132" t="s">
        <v>145</v>
      </c>
      <c r="AU262" s="132" t="s">
        <v>82</v>
      </c>
      <c r="AY262" s="8" t="s">
        <v>143</v>
      </c>
      <c r="BE262" s="133">
        <f>IF(N262="základní",J262,0)</f>
        <v>0</v>
      </c>
      <c r="BF262" s="133">
        <f>IF(N262="snížená",J262,0)</f>
        <v>0</v>
      </c>
      <c r="BG262" s="133">
        <f>IF(N262="zákl. přenesená",J262,0)</f>
        <v>0</v>
      </c>
      <c r="BH262" s="133">
        <f>IF(N262="sníž. přenesená",J262,0)</f>
        <v>0</v>
      </c>
      <c r="BI262" s="133">
        <f>IF(N262="nulová",J262,0)</f>
        <v>0</v>
      </c>
      <c r="BJ262" s="8" t="s">
        <v>80</v>
      </c>
      <c r="BK262" s="133">
        <f>ROUND(I262*H262,2)</f>
        <v>0</v>
      </c>
      <c r="BL262" s="8" t="s">
        <v>150</v>
      </c>
      <c r="BM262" s="132" t="s">
        <v>356</v>
      </c>
    </row>
    <row r="263" spans="2:65" s="142" customFormat="1" x14ac:dyDescent="0.2">
      <c r="B263" s="141"/>
      <c r="D263" s="136" t="s">
        <v>152</v>
      </c>
      <c r="E263" s="143" t="s">
        <v>1</v>
      </c>
      <c r="F263" s="144" t="s">
        <v>357</v>
      </c>
      <c r="H263" s="145">
        <v>1.288</v>
      </c>
      <c r="I263" s="54"/>
      <c r="L263" s="141"/>
      <c r="M263" s="146"/>
      <c r="T263" s="147"/>
      <c r="AT263" s="143" t="s">
        <v>152</v>
      </c>
      <c r="AU263" s="143" t="s">
        <v>82</v>
      </c>
      <c r="AV263" s="142" t="s">
        <v>82</v>
      </c>
      <c r="AW263" s="142" t="s">
        <v>29</v>
      </c>
      <c r="AX263" s="142" t="s">
        <v>72</v>
      </c>
      <c r="AY263" s="143" t="s">
        <v>143</v>
      </c>
    </row>
    <row r="264" spans="2:65" s="142" customFormat="1" x14ac:dyDescent="0.2">
      <c r="B264" s="141"/>
      <c r="D264" s="136" t="s">
        <v>152</v>
      </c>
      <c r="E264" s="143" t="s">
        <v>1</v>
      </c>
      <c r="F264" s="144" t="s">
        <v>358</v>
      </c>
      <c r="H264" s="145">
        <v>1.044</v>
      </c>
      <c r="I264" s="54"/>
      <c r="L264" s="141"/>
      <c r="M264" s="146"/>
      <c r="T264" s="147"/>
      <c r="AT264" s="143" t="s">
        <v>152</v>
      </c>
      <c r="AU264" s="143" t="s">
        <v>82</v>
      </c>
      <c r="AV264" s="142" t="s">
        <v>82</v>
      </c>
      <c r="AW264" s="142" t="s">
        <v>29</v>
      </c>
      <c r="AX264" s="142" t="s">
        <v>72</v>
      </c>
      <c r="AY264" s="143" t="s">
        <v>143</v>
      </c>
    </row>
    <row r="265" spans="2:65" s="142" customFormat="1" x14ac:dyDescent="0.2">
      <c r="B265" s="141"/>
      <c r="D265" s="136" t="s">
        <v>152</v>
      </c>
      <c r="E265" s="143" t="s">
        <v>1</v>
      </c>
      <c r="F265" s="144" t="s">
        <v>359</v>
      </c>
      <c r="H265" s="145">
        <v>1.159</v>
      </c>
      <c r="I265" s="54"/>
      <c r="L265" s="141"/>
      <c r="M265" s="146"/>
      <c r="T265" s="147"/>
      <c r="AT265" s="143" t="s">
        <v>152</v>
      </c>
      <c r="AU265" s="143" t="s">
        <v>82</v>
      </c>
      <c r="AV265" s="142" t="s">
        <v>82</v>
      </c>
      <c r="AW265" s="142" t="s">
        <v>29</v>
      </c>
      <c r="AX265" s="142" t="s">
        <v>72</v>
      </c>
      <c r="AY265" s="143" t="s">
        <v>143</v>
      </c>
    </row>
    <row r="266" spans="2:65" s="142" customFormat="1" x14ac:dyDescent="0.2">
      <c r="B266" s="141"/>
      <c r="D266" s="136" t="s">
        <v>152</v>
      </c>
      <c r="E266" s="143" t="s">
        <v>1</v>
      </c>
      <c r="F266" s="144" t="s">
        <v>360</v>
      </c>
      <c r="H266" s="145">
        <v>0.95699999999999996</v>
      </c>
      <c r="I266" s="54"/>
      <c r="L266" s="141"/>
      <c r="M266" s="146"/>
      <c r="T266" s="147"/>
      <c r="AT266" s="143" t="s">
        <v>152</v>
      </c>
      <c r="AU266" s="143" t="s">
        <v>82</v>
      </c>
      <c r="AV266" s="142" t="s">
        <v>82</v>
      </c>
      <c r="AW266" s="142" t="s">
        <v>29</v>
      </c>
      <c r="AX266" s="142" t="s">
        <v>72</v>
      </c>
      <c r="AY266" s="143" t="s">
        <v>143</v>
      </c>
    </row>
    <row r="267" spans="2:65" s="149" customFormat="1" x14ac:dyDescent="0.2">
      <c r="B267" s="148"/>
      <c r="D267" s="136" t="s">
        <v>152</v>
      </c>
      <c r="E267" s="150" t="s">
        <v>1</v>
      </c>
      <c r="F267" s="151" t="s">
        <v>210</v>
      </c>
      <c r="H267" s="152">
        <v>4.4479999999999995</v>
      </c>
      <c r="I267" s="55"/>
      <c r="L267" s="148"/>
      <c r="M267" s="153"/>
      <c r="T267" s="154"/>
      <c r="AT267" s="150" t="s">
        <v>152</v>
      </c>
      <c r="AU267" s="150" t="s">
        <v>82</v>
      </c>
      <c r="AV267" s="149" t="s">
        <v>150</v>
      </c>
      <c r="AW267" s="149" t="s">
        <v>29</v>
      </c>
      <c r="AX267" s="149" t="s">
        <v>80</v>
      </c>
      <c r="AY267" s="150" t="s">
        <v>143</v>
      </c>
    </row>
    <row r="268" spans="2:65" s="1" customFormat="1" ht="16.5" customHeight="1" x14ac:dyDescent="0.2">
      <c r="B268" s="13"/>
      <c r="C268" s="122" t="s">
        <v>361</v>
      </c>
      <c r="D268" s="122" t="s">
        <v>145</v>
      </c>
      <c r="E268" s="123" t="s">
        <v>362</v>
      </c>
      <c r="F268" s="124" t="s">
        <v>363</v>
      </c>
      <c r="G268" s="125" t="s">
        <v>163</v>
      </c>
      <c r="H268" s="126">
        <v>4.4480000000000004</v>
      </c>
      <c r="I268" s="50"/>
      <c r="J268" s="127">
        <f>ROUND(I268*H268,2)</f>
        <v>0</v>
      </c>
      <c r="K268" s="124" t="s">
        <v>149</v>
      </c>
      <c r="L268" s="13"/>
      <c r="M268" s="128" t="s">
        <v>1</v>
      </c>
      <c r="N268" s="129" t="s">
        <v>37</v>
      </c>
      <c r="O268" s="130">
        <v>0.33</v>
      </c>
      <c r="P268" s="130">
        <f>O268*H268</f>
        <v>1.4678400000000003</v>
      </c>
      <c r="Q268" s="130">
        <v>0</v>
      </c>
      <c r="R268" s="130">
        <f>Q268*H268</f>
        <v>0</v>
      </c>
      <c r="S268" s="130">
        <v>0</v>
      </c>
      <c r="T268" s="131">
        <f>S268*H268</f>
        <v>0</v>
      </c>
      <c r="AR268" s="132" t="s">
        <v>150</v>
      </c>
      <c r="AT268" s="132" t="s">
        <v>145</v>
      </c>
      <c r="AU268" s="132" t="s">
        <v>82</v>
      </c>
      <c r="AY268" s="8" t="s">
        <v>143</v>
      </c>
      <c r="BE268" s="133">
        <f>IF(N268="základní",J268,0)</f>
        <v>0</v>
      </c>
      <c r="BF268" s="133">
        <f>IF(N268="snížená",J268,0)</f>
        <v>0</v>
      </c>
      <c r="BG268" s="133">
        <f>IF(N268="zákl. přenesená",J268,0)</f>
        <v>0</v>
      </c>
      <c r="BH268" s="133">
        <f>IF(N268="sníž. přenesená",J268,0)</f>
        <v>0</v>
      </c>
      <c r="BI268" s="133">
        <f>IF(N268="nulová",J268,0)</f>
        <v>0</v>
      </c>
      <c r="BJ268" s="8" t="s">
        <v>80</v>
      </c>
      <c r="BK268" s="133">
        <f>ROUND(I268*H268,2)</f>
        <v>0</v>
      </c>
      <c r="BL268" s="8" t="s">
        <v>150</v>
      </c>
      <c r="BM268" s="132" t="s">
        <v>364</v>
      </c>
    </row>
    <row r="269" spans="2:65" s="111" customFormat="1" ht="22.9" customHeight="1" x14ac:dyDescent="0.2">
      <c r="B269" s="110"/>
      <c r="D269" s="112" t="s">
        <v>71</v>
      </c>
      <c r="E269" s="120" t="s">
        <v>174</v>
      </c>
      <c r="F269" s="120" t="s">
        <v>365</v>
      </c>
      <c r="I269" s="56"/>
      <c r="J269" s="121">
        <f>BK269</f>
        <v>0</v>
      </c>
      <c r="L269" s="110"/>
      <c r="M269" s="115"/>
      <c r="P269" s="116">
        <f>SUM(P270:P285)</f>
        <v>58.602250000000005</v>
      </c>
      <c r="R269" s="116">
        <f>SUM(R270:R285)</f>
        <v>2.7143452800000003</v>
      </c>
      <c r="T269" s="117">
        <f>SUM(T270:T285)</f>
        <v>0</v>
      </c>
      <c r="AR269" s="112" t="s">
        <v>80</v>
      </c>
      <c r="AT269" s="118" t="s">
        <v>71</v>
      </c>
      <c r="AU269" s="118" t="s">
        <v>80</v>
      </c>
      <c r="AY269" s="112" t="s">
        <v>143</v>
      </c>
      <c r="BK269" s="119">
        <f>SUM(BK270:BK285)</f>
        <v>0</v>
      </c>
    </row>
    <row r="270" spans="2:65" s="1" customFormat="1" ht="24.2" customHeight="1" x14ac:dyDescent="0.2">
      <c r="B270" s="13"/>
      <c r="C270" s="122" t="s">
        <v>366</v>
      </c>
      <c r="D270" s="122" t="s">
        <v>145</v>
      </c>
      <c r="E270" s="123" t="s">
        <v>367</v>
      </c>
      <c r="F270" s="124" t="s">
        <v>368</v>
      </c>
      <c r="G270" s="125" t="s">
        <v>287</v>
      </c>
      <c r="H270" s="126">
        <v>16</v>
      </c>
      <c r="I270" s="50"/>
      <c r="J270" s="127">
        <f>ROUND(I270*H270,2)</f>
        <v>0</v>
      </c>
      <c r="K270" s="124" t="s">
        <v>149</v>
      </c>
      <c r="L270" s="13"/>
      <c r="M270" s="128" t="s">
        <v>1</v>
      </c>
      <c r="N270" s="129" t="s">
        <v>37</v>
      </c>
      <c r="O270" s="130">
        <v>2.431</v>
      </c>
      <c r="P270" s="130">
        <f>O270*H270</f>
        <v>38.896000000000001</v>
      </c>
      <c r="Q270" s="130">
        <v>0.1575</v>
      </c>
      <c r="R270" s="130">
        <f>Q270*H270</f>
        <v>2.52</v>
      </c>
      <c r="S270" s="130">
        <v>0</v>
      </c>
      <c r="T270" s="131">
        <f>S270*H270</f>
        <v>0</v>
      </c>
      <c r="AR270" s="132" t="s">
        <v>150</v>
      </c>
      <c r="AT270" s="132" t="s">
        <v>145</v>
      </c>
      <c r="AU270" s="132" t="s">
        <v>82</v>
      </c>
      <c r="AY270" s="8" t="s">
        <v>143</v>
      </c>
      <c r="BE270" s="133">
        <f>IF(N270="základní",J270,0)</f>
        <v>0</v>
      </c>
      <c r="BF270" s="133">
        <f>IF(N270="snížená",J270,0)</f>
        <v>0</v>
      </c>
      <c r="BG270" s="133">
        <f>IF(N270="zákl. přenesená",J270,0)</f>
        <v>0</v>
      </c>
      <c r="BH270" s="133">
        <f>IF(N270="sníž. přenesená",J270,0)</f>
        <v>0</v>
      </c>
      <c r="BI270" s="133">
        <f>IF(N270="nulová",J270,0)</f>
        <v>0</v>
      </c>
      <c r="BJ270" s="8" t="s">
        <v>80</v>
      </c>
      <c r="BK270" s="133">
        <f>ROUND(I270*H270,2)</f>
        <v>0</v>
      </c>
      <c r="BL270" s="8" t="s">
        <v>150</v>
      </c>
      <c r="BM270" s="132" t="s">
        <v>369</v>
      </c>
    </row>
    <row r="271" spans="2:65" s="135" customFormat="1" x14ac:dyDescent="0.2">
      <c r="B271" s="134"/>
      <c r="D271" s="136" t="s">
        <v>152</v>
      </c>
      <c r="E271" s="137" t="s">
        <v>1</v>
      </c>
      <c r="F271" s="138" t="s">
        <v>370</v>
      </c>
      <c r="H271" s="137" t="s">
        <v>1</v>
      </c>
      <c r="I271" s="53"/>
      <c r="L271" s="134"/>
      <c r="M271" s="139"/>
      <c r="T271" s="140"/>
      <c r="AT271" s="137" t="s">
        <v>152</v>
      </c>
      <c r="AU271" s="137" t="s">
        <v>82</v>
      </c>
      <c r="AV271" s="135" t="s">
        <v>80</v>
      </c>
      <c r="AW271" s="135" t="s">
        <v>29</v>
      </c>
      <c r="AX271" s="135" t="s">
        <v>72</v>
      </c>
      <c r="AY271" s="137" t="s">
        <v>143</v>
      </c>
    </row>
    <row r="272" spans="2:65" s="142" customFormat="1" x14ac:dyDescent="0.2">
      <c r="B272" s="141"/>
      <c r="D272" s="136" t="s">
        <v>152</v>
      </c>
      <c r="E272" s="143" t="s">
        <v>1</v>
      </c>
      <c r="F272" s="144" t="s">
        <v>371</v>
      </c>
      <c r="H272" s="145">
        <v>4</v>
      </c>
      <c r="I272" s="54"/>
      <c r="L272" s="141"/>
      <c r="M272" s="146"/>
      <c r="T272" s="147"/>
      <c r="AT272" s="143" t="s">
        <v>152</v>
      </c>
      <c r="AU272" s="143" t="s">
        <v>82</v>
      </c>
      <c r="AV272" s="142" t="s">
        <v>82</v>
      </c>
      <c r="AW272" s="142" t="s">
        <v>29</v>
      </c>
      <c r="AX272" s="142" t="s">
        <v>72</v>
      </c>
      <c r="AY272" s="143" t="s">
        <v>143</v>
      </c>
    </row>
    <row r="273" spans="2:65" s="142" customFormat="1" x14ac:dyDescent="0.2">
      <c r="B273" s="141"/>
      <c r="D273" s="136" t="s">
        <v>152</v>
      </c>
      <c r="E273" s="143" t="s">
        <v>1</v>
      </c>
      <c r="F273" s="144" t="s">
        <v>372</v>
      </c>
      <c r="H273" s="145">
        <v>4</v>
      </c>
      <c r="I273" s="54"/>
      <c r="L273" s="141"/>
      <c r="M273" s="146"/>
      <c r="T273" s="147"/>
      <c r="AT273" s="143" t="s">
        <v>152</v>
      </c>
      <c r="AU273" s="143" t="s">
        <v>82</v>
      </c>
      <c r="AV273" s="142" t="s">
        <v>82</v>
      </c>
      <c r="AW273" s="142" t="s">
        <v>29</v>
      </c>
      <c r="AX273" s="142" t="s">
        <v>72</v>
      </c>
      <c r="AY273" s="143" t="s">
        <v>143</v>
      </c>
    </row>
    <row r="274" spans="2:65" s="142" customFormat="1" x14ac:dyDescent="0.2">
      <c r="B274" s="141"/>
      <c r="D274" s="136" t="s">
        <v>152</v>
      </c>
      <c r="E274" s="143" t="s">
        <v>1</v>
      </c>
      <c r="F274" s="144" t="s">
        <v>373</v>
      </c>
      <c r="H274" s="145">
        <v>4</v>
      </c>
      <c r="I274" s="54"/>
      <c r="L274" s="141"/>
      <c r="M274" s="146"/>
      <c r="T274" s="147"/>
      <c r="AT274" s="143" t="s">
        <v>152</v>
      </c>
      <c r="AU274" s="143" t="s">
        <v>82</v>
      </c>
      <c r="AV274" s="142" t="s">
        <v>82</v>
      </c>
      <c r="AW274" s="142" t="s">
        <v>29</v>
      </c>
      <c r="AX274" s="142" t="s">
        <v>72</v>
      </c>
      <c r="AY274" s="143" t="s">
        <v>143</v>
      </c>
    </row>
    <row r="275" spans="2:65" s="142" customFormat="1" x14ac:dyDescent="0.2">
      <c r="B275" s="141"/>
      <c r="D275" s="136" t="s">
        <v>152</v>
      </c>
      <c r="E275" s="143" t="s">
        <v>1</v>
      </c>
      <c r="F275" s="144" t="s">
        <v>374</v>
      </c>
      <c r="H275" s="145">
        <v>4</v>
      </c>
      <c r="I275" s="54"/>
      <c r="L275" s="141"/>
      <c r="M275" s="146"/>
      <c r="T275" s="147"/>
      <c r="AT275" s="143" t="s">
        <v>152</v>
      </c>
      <c r="AU275" s="143" t="s">
        <v>82</v>
      </c>
      <c r="AV275" s="142" t="s">
        <v>82</v>
      </c>
      <c r="AW275" s="142" t="s">
        <v>29</v>
      </c>
      <c r="AX275" s="142" t="s">
        <v>72</v>
      </c>
      <c r="AY275" s="143" t="s">
        <v>143</v>
      </c>
    </row>
    <row r="276" spans="2:65" s="149" customFormat="1" x14ac:dyDescent="0.2">
      <c r="B276" s="148"/>
      <c r="D276" s="136" t="s">
        <v>152</v>
      </c>
      <c r="E276" s="150" t="s">
        <v>1</v>
      </c>
      <c r="F276" s="151" t="s">
        <v>210</v>
      </c>
      <c r="H276" s="152">
        <v>16</v>
      </c>
      <c r="I276" s="55"/>
      <c r="L276" s="148"/>
      <c r="M276" s="153"/>
      <c r="T276" s="154"/>
      <c r="AT276" s="150" t="s">
        <v>152</v>
      </c>
      <c r="AU276" s="150" t="s">
        <v>82</v>
      </c>
      <c r="AV276" s="149" t="s">
        <v>150</v>
      </c>
      <c r="AW276" s="149" t="s">
        <v>29</v>
      </c>
      <c r="AX276" s="149" t="s">
        <v>80</v>
      </c>
      <c r="AY276" s="150" t="s">
        <v>143</v>
      </c>
    </row>
    <row r="277" spans="2:65" s="1" customFormat="1" ht="24.2" customHeight="1" x14ac:dyDescent="0.2">
      <c r="B277" s="13"/>
      <c r="C277" s="122" t="s">
        <v>375</v>
      </c>
      <c r="D277" s="122" t="s">
        <v>145</v>
      </c>
      <c r="E277" s="123" t="s">
        <v>376</v>
      </c>
      <c r="F277" s="124" t="s">
        <v>377</v>
      </c>
      <c r="G277" s="125" t="s">
        <v>163</v>
      </c>
      <c r="H277" s="126">
        <v>24.489000000000001</v>
      </c>
      <c r="I277" s="50"/>
      <c r="J277" s="127">
        <f>ROUND(I277*H277,2)</f>
        <v>0</v>
      </c>
      <c r="K277" s="124" t="s">
        <v>149</v>
      </c>
      <c r="L277" s="13"/>
      <c r="M277" s="128" t="s">
        <v>1</v>
      </c>
      <c r="N277" s="129" t="s">
        <v>37</v>
      </c>
      <c r="O277" s="130">
        <v>0.33</v>
      </c>
      <c r="P277" s="130">
        <f>O277*H277</f>
        <v>8.0813700000000015</v>
      </c>
      <c r="Q277" s="130">
        <v>4.3800000000000002E-3</v>
      </c>
      <c r="R277" s="130">
        <f>Q277*H277</f>
        <v>0.10726182000000001</v>
      </c>
      <c r="S277" s="130">
        <v>0</v>
      </c>
      <c r="T277" s="131">
        <f>S277*H277</f>
        <v>0</v>
      </c>
      <c r="AR277" s="132" t="s">
        <v>150</v>
      </c>
      <c r="AT277" s="132" t="s">
        <v>145</v>
      </c>
      <c r="AU277" s="132" t="s">
        <v>82</v>
      </c>
      <c r="AY277" s="8" t="s">
        <v>143</v>
      </c>
      <c r="BE277" s="133">
        <f>IF(N277="základní",J277,0)</f>
        <v>0</v>
      </c>
      <c r="BF277" s="133">
        <f>IF(N277="snížená",J277,0)</f>
        <v>0</v>
      </c>
      <c r="BG277" s="133">
        <f>IF(N277="zákl. přenesená",J277,0)</f>
        <v>0</v>
      </c>
      <c r="BH277" s="133">
        <f>IF(N277="sníž. přenesená",J277,0)</f>
        <v>0</v>
      </c>
      <c r="BI277" s="133">
        <f>IF(N277="nulová",J277,0)</f>
        <v>0</v>
      </c>
      <c r="BJ277" s="8" t="s">
        <v>80</v>
      </c>
      <c r="BK277" s="133">
        <f>ROUND(I277*H277,2)</f>
        <v>0</v>
      </c>
      <c r="BL277" s="8" t="s">
        <v>150</v>
      </c>
      <c r="BM277" s="132" t="s">
        <v>378</v>
      </c>
    </row>
    <row r="278" spans="2:65" s="135" customFormat="1" x14ac:dyDescent="0.2">
      <c r="B278" s="134"/>
      <c r="D278" s="136" t="s">
        <v>152</v>
      </c>
      <c r="E278" s="137" t="s">
        <v>1</v>
      </c>
      <c r="F278" s="138" t="s">
        <v>379</v>
      </c>
      <c r="H278" s="137" t="s">
        <v>1</v>
      </c>
      <c r="I278" s="53"/>
      <c r="L278" s="134"/>
      <c r="M278" s="139"/>
      <c r="T278" s="140"/>
      <c r="AT278" s="137" t="s">
        <v>152</v>
      </c>
      <c r="AU278" s="137" t="s">
        <v>82</v>
      </c>
      <c r="AV278" s="135" t="s">
        <v>80</v>
      </c>
      <c r="AW278" s="135" t="s">
        <v>29</v>
      </c>
      <c r="AX278" s="135" t="s">
        <v>72</v>
      </c>
      <c r="AY278" s="137" t="s">
        <v>143</v>
      </c>
    </row>
    <row r="279" spans="2:65" s="142" customFormat="1" x14ac:dyDescent="0.2">
      <c r="B279" s="141"/>
      <c r="D279" s="136" t="s">
        <v>152</v>
      </c>
      <c r="E279" s="143" t="s">
        <v>1</v>
      </c>
      <c r="F279" s="144" t="s">
        <v>380</v>
      </c>
      <c r="H279" s="145">
        <v>24.489000000000001</v>
      </c>
      <c r="I279" s="54"/>
      <c r="L279" s="141"/>
      <c r="M279" s="146"/>
      <c r="T279" s="147"/>
      <c r="AT279" s="143" t="s">
        <v>152</v>
      </c>
      <c r="AU279" s="143" t="s">
        <v>82</v>
      </c>
      <c r="AV279" s="142" t="s">
        <v>82</v>
      </c>
      <c r="AW279" s="142" t="s">
        <v>29</v>
      </c>
      <c r="AX279" s="142" t="s">
        <v>80</v>
      </c>
      <c r="AY279" s="143" t="s">
        <v>143</v>
      </c>
    </row>
    <row r="280" spans="2:65" s="1" customFormat="1" ht="24.2" customHeight="1" x14ac:dyDescent="0.2">
      <c r="B280" s="13"/>
      <c r="C280" s="122" t="s">
        <v>381</v>
      </c>
      <c r="D280" s="122" t="s">
        <v>145</v>
      </c>
      <c r="E280" s="123" t="s">
        <v>382</v>
      </c>
      <c r="F280" s="124" t="s">
        <v>383</v>
      </c>
      <c r="G280" s="125" t="s">
        <v>163</v>
      </c>
      <c r="H280" s="126">
        <v>24.489000000000001</v>
      </c>
      <c r="I280" s="50"/>
      <c r="J280" s="127">
        <f>ROUND(I280*H280,2)</f>
        <v>0</v>
      </c>
      <c r="K280" s="124" t="s">
        <v>149</v>
      </c>
      <c r="L280" s="13"/>
      <c r="M280" s="128" t="s">
        <v>1</v>
      </c>
      <c r="N280" s="129" t="s">
        <v>37</v>
      </c>
      <c r="O280" s="130">
        <v>7.4999999999999997E-2</v>
      </c>
      <c r="P280" s="130">
        <f>O280*H280</f>
        <v>1.8366750000000001</v>
      </c>
      <c r="Q280" s="130">
        <v>1.3999999999999999E-4</v>
      </c>
      <c r="R280" s="130">
        <f>Q280*H280</f>
        <v>3.4284599999999999E-3</v>
      </c>
      <c r="S280" s="130">
        <v>0</v>
      </c>
      <c r="T280" s="131">
        <f>S280*H280</f>
        <v>0</v>
      </c>
      <c r="AR280" s="132" t="s">
        <v>150</v>
      </c>
      <c r="AT280" s="132" t="s">
        <v>145</v>
      </c>
      <c r="AU280" s="132" t="s">
        <v>82</v>
      </c>
      <c r="AY280" s="8" t="s">
        <v>143</v>
      </c>
      <c r="BE280" s="133">
        <f>IF(N280="základní",J280,0)</f>
        <v>0</v>
      </c>
      <c r="BF280" s="133">
        <f>IF(N280="snížená",J280,0)</f>
        <v>0</v>
      </c>
      <c r="BG280" s="133">
        <f>IF(N280="zákl. přenesená",J280,0)</f>
        <v>0</v>
      </c>
      <c r="BH280" s="133">
        <f>IF(N280="sníž. přenesená",J280,0)</f>
        <v>0</v>
      </c>
      <c r="BI280" s="133">
        <f>IF(N280="nulová",J280,0)</f>
        <v>0</v>
      </c>
      <c r="BJ280" s="8" t="s">
        <v>80</v>
      </c>
      <c r="BK280" s="133">
        <f>ROUND(I280*H280,2)</f>
        <v>0</v>
      </c>
      <c r="BL280" s="8" t="s">
        <v>150</v>
      </c>
      <c r="BM280" s="132" t="s">
        <v>384</v>
      </c>
    </row>
    <row r="281" spans="2:65" s="1" customFormat="1" ht="16.5" customHeight="1" x14ac:dyDescent="0.2">
      <c r="B281" s="13"/>
      <c r="C281" s="122" t="s">
        <v>385</v>
      </c>
      <c r="D281" s="122" t="s">
        <v>145</v>
      </c>
      <c r="E281" s="123" t="s">
        <v>386</v>
      </c>
      <c r="F281" s="124" t="s">
        <v>387</v>
      </c>
      <c r="G281" s="125" t="s">
        <v>388</v>
      </c>
      <c r="H281" s="126">
        <v>27.06</v>
      </c>
      <c r="I281" s="50"/>
      <c r="J281" s="127">
        <f>ROUND(I281*H281,2)</f>
        <v>0</v>
      </c>
      <c r="K281" s="124" t="s">
        <v>149</v>
      </c>
      <c r="L281" s="13"/>
      <c r="M281" s="128" t="s">
        <v>1</v>
      </c>
      <c r="N281" s="129" t="s">
        <v>37</v>
      </c>
      <c r="O281" s="130">
        <v>0.14000000000000001</v>
      </c>
      <c r="P281" s="130">
        <f>O281*H281</f>
        <v>3.7884000000000002</v>
      </c>
      <c r="Q281" s="130">
        <v>0</v>
      </c>
      <c r="R281" s="130">
        <f>Q281*H281</f>
        <v>0</v>
      </c>
      <c r="S281" s="130">
        <v>0</v>
      </c>
      <c r="T281" s="131">
        <f>S281*H281</f>
        <v>0</v>
      </c>
      <c r="AR281" s="132" t="s">
        <v>150</v>
      </c>
      <c r="AT281" s="132" t="s">
        <v>145</v>
      </c>
      <c r="AU281" s="132" t="s">
        <v>82</v>
      </c>
      <c r="AY281" s="8" t="s">
        <v>143</v>
      </c>
      <c r="BE281" s="133">
        <f>IF(N281="základní",J281,0)</f>
        <v>0</v>
      </c>
      <c r="BF281" s="133">
        <f>IF(N281="snížená",J281,0)</f>
        <v>0</v>
      </c>
      <c r="BG281" s="133">
        <f>IF(N281="zákl. přenesená",J281,0)</f>
        <v>0</v>
      </c>
      <c r="BH281" s="133">
        <f>IF(N281="sníž. přenesená",J281,0)</f>
        <v>0</v>
      </c>
      <c r="BI281" s="133">
        <f>IF(N281="nulová",J281,0)</f>
        <v>0</v>
      </c>
      <c r="BJ281" s="8" t="s">
        <v>80</v>
      </c>
      <c r="BK281" s="133">
        <f>ROUND(I281*H281,2)</f>
        <v>0</v>
      </c>
      <c r="BL281" s="8" t="s">
        <v>150</v>
      </c>
      <c r="BM281" s="132" t="s">
        <v>389</v>
      </c>
    </row>
    <row r="282" spans="2:65" s="142" customFormat="1" x14ac:dyDescent="0.2">
      <c r="B282" s="141"/>
      <c r="D282" s="136" t="s">
        <v>152</v>
      </c>
      <c r="E282" s="143" t="s">
        <v>1</v>
      </c>
      <c r="F282" s="144" t="s">
        <v>390</v>
      </c>
      <c r="H282" s="145">
        <v>27.06</v>
      </c>
      <c r="I282" s="54"/>
      <c r="L282" s="141"/>
      <c r="M282" s="146"/>
      <c r="T282" s="147"/>
      <c r="AT282" s="143" t="s">
        <v>152</v>
      </c>
      <c r="AU282" s="143" t="s">
        <v>82</v>
      </c>
      <c r="AV282" s="142" t="s">
        <v>82</v>
      </c>
      <c r="AW282" s="142" t="s">
        <v>29</v>
      </c>
      <c r="AX282" s="142" t="s">
        <v>80</v>
      </c>
      <c r="AY282" s="143" t="s">
        <v>143</v>
      </c>
    </row>
    <row r="283" spans="2:65" s="1" customFormat="1" ht="24.2" customHeight="1" x14ac:dyDescent="0.2">
      <c r="B283" s="13"/>
      <c r="C283" s="164" t="s">
        <v>391</v>
      </c>
      <c r="D283" s="164" t="s">
        <v>392</v>
      </c>
      <c r="E283" s="165" t="s">
        <v>393</v>
      </c>
      <c r="F283" s="166" t="s">
        <v>394</v>
      </c>
      <c r="G283" s="167" t="s">
        <v>388</v>
      </c>
      <c r="H283" s="168">
        <v>28.413</v>
      </c>
      <c r="I283" s="51"/>
      <c r="J283" s="169">
        <f>ROUND(I283*H283,2)</f>
        <v>0</v>
      </c>
      <c r="K283" s="166" t="s">
        <v>149</v>
      </c>
      <c r="L283" s="170"/>
      <c r="M283" s="171" t="s">
        <v>1</v>
      </c>
      <c r="N283" s="172" t="s">
        <v>37</v>
      </c>
      <c r="O283" s="130">
        <v>0</v>
      </c>
      <c r="P283" s="130">
        <f>O283*H283</f>
        <v>0</v>
      </c>
      <c r="Q283" s="130">
        <v>1E-4</v>
      </c>
      <c r="R283" s="130">
        <f>Q283*H283</f>
        <v>2.8413000000000002E-3</v>
      </c>
      <c r="S283" s="130">
        <v>0</v>
      </c>
      <c r="T283" s="131">
        <f>S283*H283</f>
        <v>0</v>
      </c>
      <c r="AR283" s="132" t="s">
        <v>186</v>
      </c>
      <c r="AT283" s="132" t="s">
        <v>392</v>
      </c>
      <c r="AU283" s="132" t="s">
        <v>82</v>
      </c>
      <c r="AY283" s="8" t="s">
        <v>143</v>
      </c>
      <c r="BE283" s="133">
        <f>IF(N283="základní",J283,0)</f>
        <v>0</v>
      </c>
      <c r="BF283" s="133">
        <f>IF(N283="snížená",J283,0)</f>
        <v>0</v>
      </c>
      <c r="BG283" s="133">
        <f>IF(N283="zákl. přenesená",J283,0)</f>
        <v>0</v>
      </c>
      <c r="BH283" s="133">
        <f>IF(N283="sníž. přenesená",J283,0)</f>
        <v>0</v>
      </c>
      <c r="BI283" s="133">
        <f>IF(N283="nulová",J283,0)</f>
        <v>0</v>
      </c>
      <c r="BJ283" s="8" t="s">
        <v>80</v>
      </c>
      <c r="BK283" s="133">
        <f>ROUND(I283*H283,2)</f>
        <v>0</v>
      </c>
      <c r="BL283" s="8" t="s">
        <v>150</v>
      </c>
      <c r="BM283" s="132" t="s">
        <v>395</v>
      </c>
    </row>
    <row r="284" spans="2:65" s="142" customFormat="1" x14ac:dyDescent="0.2">
      <c r="B284" s="141"/>
      <c r="D284" s="136" t="s">
        <v>152</v>
      </c>
      <c r="F284" s="144" t="s">
        <v>396</v>
      </c>
      <c r="H284" s="145">
        <v>28.413</v>
      </c>
      <c r="I284" s="54"/>
      <c r="L284" s="141"/>
      <c r="M284" s="146"/>
      <c r="T284" s="147"/>
      <c r="AT284" s="143" t="s">
        <v>152</v>
      </c>
      <c r="AU284" s="143" t="s">
        <v>82</v>
      </c>
      <c r="AV284" s="142" t="s">
        <v>82</v>
      </c>
      <c r="AW284" s="142" t="s">
        <v>3</v>
      </c>
      <c r="AX284" s="142" t="s">
        <v>80</v>
      </c>
      <c r="AY284" s="143" t="s">
        <v>143</v>
      </c>
    </row>
    <row r="285" spans="2:65" s="1" customFormat="1" ht="24.2" customHeight="1" x14ac:dyDescent="0.2">
      <c r="B285" s="13"/>
      <c r="C285" s="122" t="s">
        <v>397</v>
      </c>
      <c r="D285" s="122" t="s">
        <v>145</v>
      </c>
      <c r="E285" s="123" t="s">
        <v>398</v>
      </c>
      <c r="F285" s="124" t="s">
        <v>399</v>
      </c>
      <c r="G285" s="125" t="s">
        <v>163</v>
      </c>
      <c r="H285" s="126">
        <v>24.489000000000001</v>
      </c>
      <c r="I285" s="50"/>
      <c r="J285" s="127">
        <f>ROUND(I285*H285,2)</f>
        <v>0</v>
      </c>
      <c r="K285" s="124" t="s">
        <v>149</v>
      </c>
      <c r="L285" s="13"/>
      <c r="M285" s="128" t="s">
        <v>1</v>
      </c>
      <c r="N285" s="129" t="s">
        <v>37</v>
      </c>
      <c r="O285" s="130">
        <v>0.245</v>
      </c>
      <c r="P285" s="130">
        <f>O285*H285</f>
        <v>5.9998050000000003</v>
      </c>
      <c r="Q285" s="130">
        <v>3.3E-3</v>
      </c>
      <c r="R285" s="130">
        <f>Q285*H285</f>
        <v>8.0813700000000002E-2</v>
      </c>
      <c r="S285" s="130">
        <v>0</v>
      </c>
      <c r="T285" s="131">
        <f>S285*H285</f>
        <v>0</v>
      </c>
      <c r="AR285" s="132" t="s">
        <v>150</v>
      </c>
      <c r="AT285" s="132" t="s">
        <v>145</v>
      </c>
      <c r="AU285" s="132" t="s">
        <v>82</v>
      </c>
      <c r="AY285" s="8" t="s">
        <v>143</v>
      </c>
      <c r="BE285" s="133">
        <f>IF(N285="základní",J285,0)</f>
        <v>0</v>
      </c>
      <c r="BF285" s="133">
        <f>IF(N285="snížená",J285,0)</f>
        <v>0</v>
      </c>
      <c r="BG285" s="133">
        <f>IF(N285="zákl. přenesená",J285,0)</f>
        <v>0</v>
      </c>
      <c r="BH285" s="133">
        <f>IF(N285="sníž. přenesená",J285,0)</f>
        <v>0</v>
      </c>
      <c r="BI285" s="133">
        <f>IF(N285="nulová",J285,0)</f>
        <v>0</v>
      </c>
      <c r="BJ285" s="8" t="s">
        <v>80</v>
      </c>
      <c r="BK285" s="133">
        <f>ROUND(I285*H285,2)</f>
        <v>0</v>
      </c>
      <c r="BL285" s="8" t="s">
        <v>150</v>
      </c>
      <c r="BM285" s="132" t="s">
        <v>400</v>
      </c>
    </row>
    <row r="286" spans="2:65" s="111" customFormat="1" ht="22.9" customHeight="1" x14ac:dyDescent="0.2">
      <c r="B286" s="110"/>
      <c r="D286" s="112" t="s">
        <v>71</v>
      </c>
      <c r="E286" s="120" t="s">
        <v>191</v>
      </c>
      <c r="F286" s="120" t="s">
        <v>401</v>
      </c>
      <c r="I286" s="56"/>
      <c r="J286" s="121">
        <f>BK286</f>
        <v>0</v>
      </c>
      <c r="L286" s="110"/>
      <c r="M286" s="115"/>
      <c r="P286" s="116">
        <f>SUM(P287:P316)</f>
        <v>73.948412000000005</v>
      </c>
      <c r="R286" s="116">
        <f>SUM(R287:R316)</f>
        <v>0</v>
      </c>
      <c r="T286" s="117">
        <f>SUM(T287:T316)</f>
        <v>22.199238999999999</v>
      </c>
      <c r="AR286" s="112" t="s">
        <v>80</v>
      </c>
      <c r="AT286" s="118" t="s">
        <v>71</v>
      </c>
      <c r="AU286" s="118" t="s">
        <v>80</v>
      </c>
      <c r="AY286" s="112" t="s">
        <v>143</v>
      </c>
      <c r="BK286" s="119">
        <f>SUM(BK287:BK316)</f>
        <v>0</v>
      </c>
    </row>
    <row r="287" spans="2:65" s="1" customFormat="1" ht="37.9" customHeight="1" x14ac:dyDescent="0.2">
      <c r="B287" s="13"/>
      <c r="C287" s="122" t="s">
        <v>402</v>
      </c>
      <c r="D287" s="122" t="s">
        <v>145</v>
      </c>
      <c r="E287" s="123" t="s">
        <v>403</v>
      </c>
      <c r="F287" s="124" t="s">
        <v>404</v>
      </c>
      <c r="G287" s="125" t="s">
        <v>163</v>
      </c>
      <c r="H287" s="126">
        <v>100</v>
      </c>
      <c r="I287" s="50"/>
      <c r="J287" s="127">
        <f>ROUND(I287*H287,2)</f>
        <v>0</v>
      </c>
      <c r="K287" s="124" t="s">
        <v>149</v>
      </c>
      <c r="L287" s="13"/>
      <c r="M287" s="128" t="s">
        <v>1</v>
      </c>
      <c r="N287" s="129" t="s">
        <v>37</v>
      </c>
      <c r="O287" s="130">
        <v>0.16</v>
      </c>
      <c r="P287" s="130">
        <f>O287*H287</f>
        <v>16</v>
      </c>
      <c r="Q287" s="130">
        <v>0</v>
      </c>
      <c r="R287" s="130">
        <f>Q287*H287</f>
        <v>0</v>
      </c>
      <c r="S287" s="130">
        <v>0</v>
      </c>
      <c r="T287" s="131">
        <f>S287*H287</f>
        <v>0</v>
      </c>
      <c r="AR287" s="132" t="s">
        <v>150</v>
      </c>
      <c r="AT287" s="132" t="s">
        <v>145</v>
      </c>
      <c r="AU287" s="132" t="s">
        <v>82</v>
      </c>
      <c r="AY287" s="8" t="s">
        <v>143</v>
      </c>
      <c r="BE287" s="133">
        <f>IF(N287="základní",J287,0)</f>
        <v>0</v>
      </c>
      <c r="BF287" s="133">
        <f>IF(N287="snížená",J287,0)</f>
        <v>0</v>
      </c>
      <c r="BG287" s="133">
        <f>IF(N287="zákl. přenesená",J287,0)</f>
        <v>0</v>
      </c>
      <c r="BH287" s="133">
        <f>IF(N287="sníž. přenesená",J287,0)</f>
        <v>0</v>
      </c>
      <c r="BI287" s="133">
        <f>IF(N287="nulová",J287,0)</f>
        <v>0</v>
      </c>
      <c r="BJ287" s="8" t="s">
        <v>80</v>
      </c>
      <c r="BK287" s="133">
        <f>ROUND(I287*H287,2)</f>
        <v>0</v>
      </c>
      <c r="BL287" s="8" t="s">
        <v>150</v>
      </c>
      <c r="BM287" s="132" t="s">
        <v>405</v>
      </c>
    </row>
    <row r="288" spans="2:65" s="142" customFormat="1" x14ac:dyDescent="0.2">
      <c r="B288" s="141"/>
      <c r="D288" s="136" t="s">
        <v>152</v>
      </c>
      <c r="E288" s="143" t="s">
        <v>1</v>
      </c>
      <c r="F288" s="144" t="s">
        <v>406</v>
      </c>
      <c r="H288" s="145">
        <v>100</v>
      </c>
      <c r="I288" s="54"/>
      <c r="L288" s="141"/>
      <c r="M288" s="146"/>
      <c r="T288" s="147"/>
      <c r="AT288" s="143" t="s">
        <v>152</v>
      </c>
      <c r="AU288" s="143" t="s">
        <v>82</v>
      </c>
      <c r="AV288" s="142" t="s">
        <v>82</v>
      </c>
      <c r="AW288" s="142" t="s">
        <v>29</v>
      </c>
      <c r="AX288" s="142" t="s">
        <v>80</v>
      </c>
      <c r="AY288" s="143" t="s">
        <v>143</v>
      </c>
    </row>
    <row r="289" spans="2:65" s="1" customFormat="1" ht="37.9" customHeight="1" x14ac:dyDescent="0.2">
      <c r="B289" s="13"/>
      <c r="C289" s="122" t="s">
        <v>407</v>
      </c>
      <c r="D289" s="122" t="s">
        <v>145</v>
      </c>
      <c r="E289" s="123" t="s">
        <v>408</v>
      </c>
      <c r="F289" s="124" t="s">
        <v>409</v>
      </c>
      <c r="G289" s="125" t="s">
        <v>163</v>
      </c>
      <c r="H289" s="126">
        <v>3000</v>
      </c>
      <c r="I289" s="50"/>
      <c r="J289" s="127">
        <f>ROUND(I289*H289,2)</f>
        <v>0</v>
      </c>
      <c r="K289" s="124" t="s">
        <v>149</v>
      </c>
      <c r="L289" s="13"/>
      <c r="M289" s="128" t="s">
        <v>1</v>
      </c>
      <c r="N289" s="129" t="s">
        <v>37</v>
      </c>
      <c r="O289" s="130">
        <v>0</v>
      </c>
      <c r="P289" s="130">
        <f>O289*H289</f>
        <v>0</v>
      </c>
      <c r="Q289" s="130">
        <v>0</v>
      </c>
      <c r="R289" s="130">
        <f>Q289*H289</f>
        <v>0</v>
      </c>
      <c r="S289" s="130">
        <v>0</v>
      </c>
      <c r="T289" s="131">
        <f>S289*H289</f>
        <v>0</v>
      </c>
      <c r="AR289" s="132" t="s">
        <v>150</v>
      </c>
      <c r="AT289" s="132" t="s">
        <v>145</v>
      </c>
      <c r="AU289" s="132" t="s">
        <v>82</v>
      </c>
      <c r="AY289" s="8" t="s">
        <v>143</v>
      </c>
      <c r="BE289" s="133">
        <f>IF(N289="základní",J289,0)</f>
        <v>0</v>
      </c>
      <c r="BF289" s="133">
        <f>IF(N289="snížená",J289,0)</f>
        <v>0</v>
      </c>
      <c r="BG289" s="133">
        <f>IF(N289="zákl. přenesená",J289,0)</f>
        <v>0</v>
      </c>
      <c r="BH289" s="133">
        <f>IF(N289="sníž. přenesená",J289,0)</f>
        <v>0</v>
      </c>
      <c r="BI289" s="133">
        <f>IF(N289="nulová",J289,0)</f>
        <v>0</v>
      </c>
      <c r="BJ289" s="8" t="s">
        <v>80</v>
      </c>
      <c r="BK289" s="133">
        <f>ROUND(I289*H289,2)</f>
        <v>0</v>
      </c>
      <c r="BL289" s="8" t="s">
        <v>150</v>
      </c>
      <c r="BM289" s="132" t="s">
        <v>410</v>
      </c>
    </row>
    <row r="290" spans="2:65" s="142" customFormat="1" x14ac:dyDescent="0.2">
      <c r="B290" s="141"/>
      <c r="D290" s="136" t="s">
        <v>152</v>
      </c>
      <c r="F290" s="144" t="s">
        <v>411</v>
      </c>
      <c r="H290" s="145">
        <v>3000</v>
      </c>
      <c r="I290" s="54"/>
      <c r="L290" s="141"/>
      <c r="M290" s="146"/>
      <c r="T290" s="147"/>
      <c r="AT290" s="143" t="s">
        <v>152</v>
      </c>
      <c r="AU290" s="143" t="s">
        <v>82</v>
      </c>
      <c r="AV290" s="142" t="s">
        <v>82</v>
      </c>
      <c r="AW290" s="142" t="s">
        <v>3</v>
      </c>
      <c r="AX290" s="142" t="s">
        <v>80</v>
      </c>
      <c r="AY290" s="143" t="s">
        <v>143</v>
      </c>
    </row>
    <row r="291" spans="2:65" s="1" customFormat="1" ht="37.9" customHeight="1" x14ac:dyDescent="0.2">
      <c r="B291" s="13"/>
      <c r="C291" s="122" t="s">
        <v>412</v>
      </c>
      <c r="D291" s="122" t="s">
        <v>145</v>
      </c>
      <c r="E291" s="123" t="s">
        <v>413</v>
      </c>
      <c r="F291" s="124" t="s">
        <v>414</v>
      </c>
      <c r="G291" s="125" t="s">
        <v>163</v>
      </c>
      <c r="H291" s="126">
        <v>100</v>
      </c>
      <c r="I291" s="50"/>
      <c r="J291" s="127">
        <f>ROUND(I291*H291,2)</f>
        <v>0</v>
      </c>
      <c r="K291" s="124" t="s">
        <v>149</v>
      </c>
      <c r="L291" s="13"/>
      <c r="M291" s="128" t="s">
        <v>1</v>
      </c>
      <c r="N291" s="129" t="s">
        <v>37</v>
      </c>
      <c r="O291" s="130">
        <v>0.1</v>
      </c>
      <c r="P291" s="130">
        <f>O291*H291</f>
        <v>10</v>
      </c>
      <c r="Q291" s="130">
        <v>0</v>
      </c>
      <c r="R291" s="130">
        <f>Q291*H291</f>
        <v>0</v>
      </c>
      <c r="S291" s="130">
        <v>0</v>
      </c>
      <c r="T291" s="131">
        <f>S291*H291</f>
        <v>0</v>
      </c>
      <c r="AR291" s="132" t="s">
        <v>150</v>
      </c>
      <c r="AT291" s="132" t="s">
        <v>145</v>
      </c>
      <c r="AU291" s="132" t="s">
        <v>82</v>
      </c>
      <c r="AY291" s="8" t="s">
        <v>143</v>
      </c>
      <c r="BE291" s="133">
        <f>IF(N291="základní",J291,0)</f>
        <v>0</v>
      </c>
      <c r="BF291" s="133">
        <f>IF(N291="snížená",J291,0)</f>
        <v>0</v>
      </c>
      <c r="BG291" s="133">
        <f>IF(N291="zákl. přenesená",J291,0)</f>
        <v>0</v>
      </c>
      <c r="BH291" s="133">
        <f>IF(N291="sníž. přenesená",J291,0)</f>
        <v>0</v>
      </c>
      <c r="BI291" s="133">
        <f>IF(N291="nulová",J291,0)</f>
        <v>0</v>
      </c>
      <c r="BJ291" s="8" t="s">
        <v>80</v>
      </c>
      <c r="BK291" s="133">
        <f>ROUND(I291*H291,2)</f>
        <v>0</v>
      </c>
      <c r="BL291" s="8" t="s">
        <v>150</v>
      </c>
      <c r="BM291" s="132" t="s">
        <v>415</v>
      </c>
    </row>
    <row r="292" spans="2:65" s="1" customFormat="1" ht="16.5" customHeight="1" x14ac:dyDescent="0.2">
      <c r="B292" s="13"/>
      <c r="C292" s="122" t="s">
        <v>416</v>
      </c>
      <c r="D292" s="122" t="s">
        <v>145</v>
      </c>
      <c r="E292" s="123" t="s">
        <v>417</v>
      </c>
      <c r="F292" s="124" t="s">
        <v>418</v>
      </c>
      <c r="G292" s="125" t="s">
        <v>163</v>
      </c>
      <c r="H292" s="126">
        <v>100</v>
      </c>
      <c r="I292" s="50"/>
      <c r="J292" s="127">
        <f>ROUND(I292*H292,2)</f>
        <v>0</v>
      </c>
      <c r="K292" s="124" t="s">
        <v>149</v>
      </c>
      <c r="L292" s="13"/>
      <c r="M292" s="128" t="s">
        <v>1</v>
      </c>
      <c r="N292" s="129" t="s">
        <v>37</v>
      </c>
      <c r="O292" s="130">
        <v>4.9000000000000002E-2</v>
      </c>
      <c r="P292" s="130">
        <f>O292*H292</f>
        <v>4.9000000000000004</v>
      </c>
      <c r="Q292" s="130">
        <v>0</v>
      </c>
      <c r="R292" s="130">
        <f>Q292*H292</f>
        <v>0</v>
      </c>
      <c r="S292" s="130">
        <v>0</v>
      </c>
      <c r="T292" s="131">
        <f>S292*H292</f>
        <v>0</v>
      </c>
      <c r="AR292" s="132" t="s">
        <v>150</v>
      </c>
      <c r="AT292" s="132" t="s">
        <v>145</v>
      </c>
      <c r="AU292" s="132" t="s">
        <v>82</v>
      </c>
      <c r="AY292" s="8" t="s">
        <v>143</v>
      </c>
      <c r="BE292" s="133">
        <f>IF(N292="základní",J292,0)</f>
        <v>0</v>
      </c>
      <c r="BF292" s="133">
        <f>IF(N292="snížená",J292,0)</f>
        <v>0</v>
      </c>
      <c r="BG292" s="133">
        <f>IF(N292="zákl. přenesená",J292,0)</f>
        <v>0</v>
      </c>
      <c r="BH292" s="133">
        <f>IF(N292="sníž. přenesená",J292,0)</f>
        <v>0</v>
      </c>
      <c r="BI292" s="133">
        <f>IF(N292="nulová",J292,0)</f>
        <v>0</v>
      </c>
      <c r="BJ292" s="8" t="s">
        <v>80</v>
      </c>
      <c r="BK292" s="133">
        <f>ROUND(I292*H292,2)</f>
        <v>0</v>
      </c>
      <c r="BL292" s="8" t="s">
        <v>150</v>
      </c>
      <c r="BM292" s="132" t="s">
        <v>419</v>
      </c>
    </row>
    <row r="293" spans="2:65" s="1" customFormat="1" ht="16.5" customHeight="1" x14ac:dyDescent="0.2">
      <c r="B293" s="13"/>
      <c r="C293" s="122" t="s">
        <v>420</v>
      </c>
      <c r="D293" s="122" t="s">
        <v>145</v>
      </c>
      <c r="E293" s="123" t="s">
        <v>421</v>
      </c>
      <c r="F293" s="124" t="s">
        <v>422</v>
      </c>
      <c r="G293" s="125" t="s">
        <v>163</v>
      </c>
      <c r="H293" s="126">
        <v>3000</v>
      </c>
      <c r="I293" s="50"/>
      <c r="J293" s="127">
        <f>ROUND(I293*H293,2)</f>
        <v>0</v>
      </c>
      <c r="K293" s="124" t="s">
        <v>149</v>
      </c>
      <c r="L293" s="13"/>
      <c r="M293" s="128" t="s">
        <v>1</v>
      </c>
      <c r="N293" s="129" t="s">
        <v>37</v>
      </c>
      <c r="O293" s="130">
        <v>0</v>
      </c>
      <c r="P293" s="130">
        <f>O293*H293</f>
        <v>0</v>
      </c>
      <c r="Q293" s="130">
        <v>0</v>
      </c>
      <c r="R293" s="130">
        <f>Q293*H293</f>
        <v>0</v>
      </c>
      <c r="S293" s="130">
        <v>0</v>
      </c>
      <c r="T293" s="131">
        <f>S293*H293</f>
        <v>0</v>
      </c>
      <c r="AR293" s="132" t="s">
        <v>150</v>
      </c>
      <c r="AT293" s="132" t="s">
        <v>145</v>
      </c>
      <c r="AU293" s="132" t="s">
        <v>82</v>
      </c>
      <c r="AY293" s="8" t="s">
        <v>143</v>
      </c>
      <c r="BE293" s="133">
        <f>IF(N293="základní",J293,0)</f>
        <v>0</v>
      </c>
      <c r="BF293" s="133">
        <f>IF(N293="snížená",J293,0)</f>
        <v>0</v>
      </c>
      <c r="BG293" s="133">
        <f>IF(N293="zákl. přenesená",J293,0)</f>
        <v>0</v>
      </c>
      <c r="BH293" s="133">
        <f>IF(N293="sníž. přenesená",J293,0)</f>
        <v>0</v>
      </c>
      <c r="BI293" s="133">
        <f>IF(N293="nulová",J293,0)</f>
        <v>0</v>
      </c>
      <c r="BJ293" s="8" t="s">
        <v>80</v>
      </c>
      <c r="BK293" s="133">
        <f>ROUND(I293*H293,2)</f>
        <v>0</v>
      </c>
      <c r="BL293" s="8" t="s">
        <v>150</v>
      </c>
      <c r="BM293" s="132" t="s">
        <v>423</v>
      </c>
    </row>
    <row r="294" spans="2:65" s="142" customFormat="1" x14ac:dyDescent="0.2">
      <c r="B294" s="141"/>
      <c r="D294" s="136" t="s">
        <v>152</v>
      </c>
      <c r="F294" s="144" t="s">
        <v>411</v>
      </c>
      <c r="H294" s="145">
        <v>3000</v>
      </c>
      <c r="I294" s="54"/>
      <c r="L294" s="141"/>
      <c r="M294" s="146"/>
      <c r="T294" s="147"/>
      <c r="AT294" s="143" t="s">
        <v>152</v>
      </c>
      <c r="AU294" s="143" t="s">
        <v>82</v>
      </c>
      <c r="AV294" s="142" t="s">
        <v>82</v>
      </c>
      <c r="AW294" s="142" t="s">
        <v>3</v>
      </c>
      <c r="AX294" s="142" t="s">
        <v>80</v>
      </c>
      <c r="AY294" s="143" t="s">
        <v>143</v>
      </c>
    </row>
    <row r="295" spans="2:65" s="1" customFormat="1" ht="21.75" customHeight="1" x14ac:dyDescent="0.2">
      <c r="B295" s="13"/>
      <c r="C295" s="122" t="s">
        <v>424</v>
      </c>
      <c r="D295" s="122" t="s">
        <v>145</v>
      </c>
      <c r="E295" s="123" t="s">
        <v>425</v>
      </c>
      <c r="F295" s="124" t="s">
        <v>426</v>
      </c>
      <c r="G295" s="125" t="s">
        <v>163</v>
      </c>
      <c r="H295" s="126">
        <v>100</v>
      </c>
      <c r="I295" s="50"/>
      <c r="J295" s="127">
        <f>ROUND(I295*H295,2)</f>
        <v>0</v>
      </c>
      <c r="K295" s="124" t="s">
        <v>149</v>
      </c>
      <c r="L295" s="13"/>
      <c r="M295" s="128" t="s">
        <v>1</v>
      </c>
      <c r="N295" s="129" t="s">
        <v>37</v>
      </c>
      <c r="O295" s="130">
        <v>3.3000000000000002E-2</v>
      </c>
      <c r="P295" s="130">
        <f>O295*H295</f>
        <v>3.3000000000000003</v>
      </c>
      <c r="Q295" s="130">
        <v>0</v>
      </c>
      <c r="R295" s="130">
        <f>Q295*H295</f>
        <v>0</v>
      </c>
      <c r="S295" s="130">
        <v>0</v>
      </c>
      <c r="T295" s="131">
        <f>S295*H295</f>
        <v>0</v>
      </c>
      <c r="AR295" s="132" t="s">
        <v>150</v>
      </c>
      <c r="AT295" s="132" t="s">
        <v>145</v>
      </c>
      <c r="AU295" s="132" t="s">
        <v>82</v>
      </c>
      <c r="AY295" s="8" t="s">
        <v>143</v>
      </c>
      <c r="BE295" s="133">
        <f>IF(N295="základní",J295,0)</f>
        <v>0</v>
      </c>
      <c r="BF295" s="133">
        <f>IF(N295="snížená",J295,0)</f>
        <v>0</v>
      </c>
      <c r="BG295" s="133">
        <f>IF(N295="zákl. přenesená",J295,0)</f>
        <v>0</v>
      </c>
      <c r="BH295" s="133">
        <f>IF(N295="sníž. přenesená",J295,0)</f>
        <v>0</v>
      </c>
      <c r="BI295" s="133">
        <f>IF(N295="nulová",J295,0)</f>
        <v>0</v>
      </c>
      <c r="BJ295" s="8" t="s">
        <v>80</v>
      </c>
      <c r="BK295" s="133">
        <f>ROUND(I295*H295,2)</f>
        <v>0</v>
      </c>
      <c r="BL295" s="8" t="s">
        <v>150</v>
      </c>
      <c r="BM295" s="132" t="s">
        <v>427</v>
      </c>
    </row>
    <row r="296" spans="2:65" s="1" customFormat="1" ht="21.75" customHeight="1" x14ac:dyDescent="0.2">
      <c r="B296" s="13"/>
      <c r="C296" s="122" t="s">
        <v>428</v>
      </c>
      <c r="D296" s="122" t="s">
        <v>145</v>
      </c>
      <c r="E296" s="123" t="s">
        <v>429</v>
      </c>
      <c r="F296" s="124" t="s">
        <v>430</v>
      </c>
      <c r="G296" s="125" t="s">
        <v>163</v>
      </c>
      <c r="H296" s="126">
        <v>6.4130000000000003</v>
      </c>
      <c r="I296" s="50"/>
      <c r="J296" s="127">
        <f>ROUND(I296*H296,2)</f>
        <v>0</v>
      </c>
      <c r="K296" s="124" t="s">
        <v>149</v>
      </c>
      <c r="L296" s="13"/>
      <c r="M296" s="128" t="s">
        <v>1</v>
      </c>
      <c r="N296" s="129" t="s">
        <v>37</v>
      </c>
      <c r="O296" s="130">
        <v>0.28399999999999997</v>
      </c>
      <c r="P296" s="130">
        <f>O296*H296</f>
        <v>1.8212919999999999</v>
      </c>
      <c r="Q296" s="130">
        <v>0</v>
      </c>
      <c r="R296" s="130">
        <f>Q296*H296</f>
        <v>0</v>
      </c>
      <c r="S296" s="130">
        <v>0.26100000000000001</v>
      </c>
      <c r="T296" s="131">
        <f>S296*H296</f>
        <v>1.6737930000000001</v>
      </c>
      <c r="AR296" s="132" t="s">
        <v>150</v>
      </c>
      <c r="AT296" s="132" t="s">
        <v>145</v>
      </c>
      <c r="AU296" s="132" t="s">
        <v>82</v>
      </c>
      <c r="AY296" s="8" t="s">
        <v>143</v>
      </c>
      <c r="BE296" s="133">
        <f>IF(N296="základní",J296,0)</f>
        <v>0</v>
      </c>
      <c r="BF296" s="133">
        <f>IF(N296="snížená",J296,0)</f>
        <v>0</v>
      </c>
      <c r="BG296" s="133">
        <f>IF(N296="zákl. přenesená",J296,0)</f>
        <v>0</v>
      </c>
      <c r="BH296" s="133">
        <f>IF(N296="sníž. přenesená",J296,0)</f>
        <v>0</v>
      </c>
      <c r="BI296" s="133">
        <f>IF(N296="nulová",J296,0)</f>
        <v>0</v>
      </c>
      <c r="BJ296" s="8" t="s">
        <v>80</v>
      </c>
      <c r="BK296" s="133">
        <f>ROUND(I296*H296,2)</f>
        <v>0</v>
      </c>
      <c r="BL296" s="8" t="s">
        <v>150</v>
      </c>
      <c r="BM296" s="132" t="s">
        <v>431</v>
      </c>
    </row>
    <row r="297" spans="2:65" s="142" customFormat="1" x14ac:dyDescent="0.2">
      <c r="B297" s="141"/>
      <c r="D297" s="136" t="s">
        <v>152</v>
      </c>
      <c r="E297" s="143" t="s">
        <v>1</v>
      </c>
      <c r="F297" s="144" t="s">
        <v>432</v>
      </c>
      <c r="H297" s="145">
        <v>6.4130000000000003</v>
      </c>
      <c r="I297" s="54"/>
      <c r="L297" s="141"/>
      <c r="M297" s="146"/>
      <c r="T297" s="147"/>
      <c r="AT297" s="143" t="s">
        <v>152</v>
      </c>
      <c r="AU297" s="143" t="s">
        <v>82</v>
      </c>
      <c r="AV297" s="142" t="s">
        <v>82</v>
      </c>
      <c r="AW297" s="142" t="s">
        <v>29</v>
      </c>
      <c r="AX297" s="142" t="s">
        <v>80</v>
      </c>
      <c r="AY297" s="143" t="s">
        <v>143</v>
      </c>
    </row>
    <row r="298" spans="2:65" s="1" customFormat="1" ht="24.2" customHeight="1" x14ac:dyDescent="0.2">
      <c r="B298" s="13"/>
      <c r="C298" s="122" t="s">
        <v>433</v>
      </c>
      <c r="D298" s="122" t="s">
        <v>145</v>
      </c>
      <c r="E298" s="123" t="s">
        <v>434</v>
      </c>
      <c r="F298" s="124" t="s">
        <v>435</v>
      </c>
      <c r="G298" s="125" t="s">
        <v>148</v>
      </c>
      <c r="H298" s="126">
        <v>0.497</v>
      </c>
      <c r="I298" s="50"/>
      <c r="J298" s="127">
        <f>ROUND(I298*H298,2)</f>
        <v>0</v>
      </c>
      <c r="K298" s="124" t="s">
        <v>149</v>
      </c>
      <c r="L298" s="13"/>
      <c r="M298" s="128" t="s">
        <v>1</v>
      </c>
      <c r="N298" s="129" t="s">
        <v>37</v>
      </c>
      <c r="O298" s="130">
        <v>3.048</v>
      </c>
      <c r="P298" s="130">
        <f>O298*H298</f>
        <v>1.514856</v>
      </c>
      <c r="Q298" s="130">
        <v>0</v>
      </c>
      <c r="R298" s="130">
        <f>Q298*H298</f>
        <v>0</v>
      </c>
      <c r="S298" s="130">
        <v>1.95</v>
      </c>
      <c r="T298" s="131">
        <f>S298*H298</f>
        <v>0.96914999999999996</v>
      </c>
      <c r="AR298" s="132" t="s">
        <v>150</v>
      </c>
      <c r="AT298" s="132" t="s">
        <v>145</v>
      </c>
      <c r="AU298" s="132" t="s">
        <v>82</v>
      </c>
      <c r="AY298" s="8" t="s">
        <v>143</v>
      </c>
      <c r="BE298" s="133">
        <f>IF(N298="základní",J298,0)</f>
        <v>0</v>
      </c>
      <c r="BF298" s="133">
        <f>IF(N298="snížená",J298,0)</f>
        <v>0</v>
      </c>
      <c r="BG298" s="133">
        <f>IF(N298="zákl. přenesená",J298,0)</f>
        <v>0</v>
      </c>
      <c r="BH298" s="133">
        <f>IF(N298="sníž. přenesená",J298,0)</f>
        <v>0</v>
      </c>
      <c r="BI298" s="133">
        <f>IF(N298="nulová",J298,0)</f>
        <v>0</v>
      </c>
      <c r="BJ298" s="8" t="s">
        <v>80</v>
      </c>
      <c r="BK298" s="133">
        <f>ROUND(I298*H298,2)</f>
        <v>0</v>
      </c>
      <c r="BL298" s="8" t="s">
        <v>150</v>
      </c>
      <c r="BM298" s="132" t="s">
        <v>436</v>
      </c>
    </row>
    <row r="299" spans="2:65" s="142" customFormat="1" x14ac:dyDescent="0.2">
      <c r="B299" s="141"/>
      <c r="D299" s="136" t="s">
        <v>152</v>
      </c>
      <c r="E299" s="143" t="s">
        <v>1</v>
      </c>
      <c r="F299" s="144" t="s">
        <v>437</v>
      </c>
      <c r="H299" s="145">
        <v>0.23400000000000001</v>
      </c>
      <c r="I299" s="54"/>
      <c r="L299" s="141"/>
      <c r="M299" s="146"/>
      <c r="T299" s="147"/>
      <c r="AT299" s="143" t="s">
        <v>152</v>
      </c>
      <c r="AU299" s="143" t="s">
        <v>82</v>
      </c>
      <c r="AV299" s="142" t="s">
        <v>82</v>
      </c>
      <c r="AW299" s="142" t="s">
        <v>29</v>
      </c>
      <c r="AX299" s="142" t="s">
        <v>72</v>
      </c>
      <c r="AY299" s="143" t="s">
        <v>143</v>
      </c>
    </row>
    <row r="300" spans="2:65" s="142" customFormat="1" x14ac:dyDescent="0.2">
      <c r="B300" s="141"/>
      <c r="D300" s="136" t="s">
        <v>152</v>
      </c>
      <c r="E300" s="143" t="s">
        <v>1</v>
      </c>
      <c r="F300" s="144" t="s">
        <v>438</v>
      </c>
      <c r="H300" s="145">
        <v>0.26300000000000001</v>
      </c>
      <c r="I300" s="54"/>
      <c r="L300" s="141"/>
      <c r="M300" s="146"/>
      <c r="T300" s="147"/>
      <c r="AT300" s="143" t="s">
        <v>152</v>
      </c>
      <c r="AU300" s="143" t="s">
        <v>82</v>
      </c>
      <c r="AV300" s="142" t="s">
        <v>82</v>
      </c>
      <c r="AW300" s="142" t="s">
        <v>29</v>
      </c>
      <c r="AX300" s="142" t="s">
        <v>72</v>
      </c>
      <c r="AY300" s="143" t="s">
        <v>143</v>
      </c>
    </row>
    <row r="301" spans="2:65" s="149" customFormat="1" x14ac:dyDescent="0.2">
      <c r="B301" s="148"/>
      <c r="D301" s="136" t="s">
        <v>152</v>
      </c>
      <c r="E301" s="150" t="s">
        <v>1</v>
      </c>
      <c r="F301" s="151" t="s">
        <v>210</v>
      </c>
      <c r="H301" s="152">
        <v>0.497</v>
      </c>
      <c r="I301" s="55"/>
      <c r="L301" s="148"/>
      <c r="M301" s="153"/>
      <c r="T301" s="154"/>
      <c r="AT301" s="150" t="s">
        <v>152</v>
      </c>
      <c r="AU301" s="150" t="s">
        <v>82</v>
      </c>
      <c r="AV301" s="149" t="s">
        <v>150</v>
      </c>
      <c r="AW301" s="149" t="s">
        <v>29</v>
      </c>
      <c r="AX301" s="149" t="s">
        <v>80</v>
      </c>
      <c r="AY301" s="150" t="s">
        <v>143</v>
      </c>
    </row>
    <row r="302" spans="2:65" s="1" customFormat="1" ht="24.2" customHeight="1" x14ac:dyDescent="0.2">
      <c r="B302" s="13"/>
      <c r="C302" s="122" t="s">
        <v>439</v>
      </c>
      <c r="D302" s="122" t="s">
        <v>145</v>
      </c>
      <c r="E302" s="123" t="s">
        <v>440</v>
      </c>
      <c r="F302" s="124" t="s">
        <v>441</v>
      </c>
      <c r="G302" s="125" t="s">
        <v>148</v>
      </c>
      <c r="H302" s="126">
        <v>9.1440000000000001</v>
      </c>
      <c r="I302" s="50"/>
      <c r="J302" s="127">
        <f>ROUND(I302*H302,2)</f>
        <v>0</v>
      </c>
      <c r="K302" s="124" t="s">
        <v>149</v>
      </c>
      <c r="L302" s="13"/>
      <c r="M302" s="128" t="s">
        <v>1</v>
      </c>
      <c r="N302" s="129" t="s">
        <v>37</v>
      </c>
      <c r="O302" s="130">
        <v>1.7010000000000001</v>
      </c>
      <c r="P302" s="130">
        <f>O302*H302</f>
        <v>15.553944000000001</v>
      </c>
      <c r="Q302" s="130">
        <v>0</v>
      </c>
      <c r="R302" s="130">
        <f>Q302*H302</f>
        <v>0</v>
      </c>
      <c r="S302" s="130">
        <v>1.95</v>
      </c>
      <c r="T302" s="131">
        <f>S302*H302</f>
        <v>17.8308</v>
      </c>
      <c r="AR302" s="132" t="s">
        <v>150</v>
      </c>
      <c r="AT302" s="132" t="s">
        <v>145</v>
      </c>
      <c r="AU302" s="132" t="s">
        <v>82</v>
      </c>
      <c r="AY302" s="8" t="s">
        <v>143</v>
      </c>
      <c r="BE302" s="133">
        <f>IF(N302="základní",J302,0)</f>
        <v>0</v>
      </c>
      <c r="BF302" s="133">
        <f>IF(N302="snížená",J302,0)</f>
        <v>0</v>
      </c>
      <c r="BG302" s="133">
        <f>IF(N302="zákl. přenesená",J302,0)</f>
        <v>0</v>
      </c>
      <c r="BH302" s="133">
        <f>IF(N302="sníž. přenesená",J302,0)</f>
        <v>0</v>
      </c>
      <c r="BI302" s="133">
        <f>IF(N302="nulová",J302,0)</f>
        <v>0</v>
      </c>
      <c r="BJ302" s="8" t="s">
        <v>80</v>
      </c>
      <c r="BK302" s="133">
        <f>ROUND(I302*H302,2)</f>
        <v>0</v>
      </c>
      <c r="BL302" s="8" t="s">
        <v>150</v>
      </c>
      <c r="BM302" s="132" t="s">
        <v>442</v>
      </c>
    </row>
    <row r="303" spans="2:65" s="142" customFormat="1" x14ac:dyDescent="0.2">
      <c r="B303" s="141"/>
      <c r="D303" s="136" t="s">
        <v>152</v>
      </c>
      <c r="E303" s="143" t="s">
        <v>1</v>
      </c>
      <c r="F303" s="144" t="s">
        <v>443</v>
      </c>
      <c r="H303" s="145">
        <v>1.387</v>
      </c>
      <c r="I303" s="54"/>
      <c r="L303" s="141"/>
      <c r="M303" s="146"/>
      <c r="T303" s="147"/>
      <c r="AT303" s="143" t="s">
        <v>152</v>
      </c>
      <c r="AU303" s="143" t="s">
        <v>82</v>
      </c>
      <c r="AV303" s="142" t="s">
        <v>82</v>
      </c>
      <c r="AW303" s="142" t="s">
        <v>29</v>
      </c>
      <c r="AX303" s="142" t="s">
        <v>72</v>
      </c>
      <c r="AY303" s="143" t="s">
        <v>143</v>
      </c>
    </row>
    <row r="304" spans="2:65" s="142" customFormat="1" x14ac:dyDescent="0.2">
      <c r="B304" s="141"/>
      <c r="D304" s="136" t="s">
        <v>152</v>
      </c>
      <c r="E304" s="143" t="s">
        <v>1</v>
      </c>
      <c r="F304" s="144" t="s">
        <v>444</v>
      </c>
      <c r="H304" s="145">
        <v>7.7569999999999997</v>
      </c>
      <c r="I304" s="54"/>
      <c r="L304" s="141"/>
      <c r="M304" s="146"/>
      <c r="T304" s="147"/>
      <c r="AT304" s="143" t="s">
        <v>152</v>
      </c>
      <c r="AU304" s="143" t="s">
        <v>82</v>
      </c>
      <c r="AV304" s="142" t="s">
        <v>82</v>
      </c>
      <c r="AW304" s="142" t="s">
        <v>29</v>
      </c>
      <c r="AX304" s="142" t="s">
        <v>72</v>
      </c>
      <c r="AY304" s="143" t="s">
        <v>143</v>
      </c>
    </row>
    <row r="305" spans="2:65" s="149" customFormat="1" x14ac:dyDescent="0.2">
      <c r="B305" s="148"/>
      <c r="D305" s="136" t="s">
        <v>152</v>
      </c>
      <c r="E305" s="150" t="s">
        <v>1</v>
      </c>
      <c r="F305" s="151" t="s">
        <v>210</v>
      </c>
      <c r="H305" s="152">
        <v>9.1440000000000001</v>
      </c>
      <c r="I305" s="55"/>
      <c r="L305" s="148"/>
      <c r="M305" s="153"/>
      <c r="T305" s="154"/>
      <c r="AT305" s="150" t="s">
        <v>152</v>
      </c>
      <c r="AU305" s="150" t="s">
        <v>82</v>
      </c>
      <c r="AV305" s="149" t="s">
        <v>150</v>
      </c>
      <c r="AW305" s="149" t="s">
        <v>29</v>
      </c>
      <c r="AX305" s="149" t="s">
        <v>80</v>
      </c>
      <c r="AY305" s="150" t="s">
        <v>143</v>
      </c>
    </row>
    <row r="306" spans="2:65" s="1" customFormat="1" ht="24.2" customHeight="1" x14ac:dyDescent="0.2">
      <c r="B306" s="13"/>
      <c r="C306" s="122" t="s">
        <v>445</v>
      </c>
      <c r="D306" s="122" t="s">
        <v>145</v>
      </c>
      <c r="E306" s="123" t="s">
        <v>446</v>
      </c>
      <c r="F306" s="124" t="s">
        <v>447</v>
      </c>
      <c r="G306" s="125" t="s">
        <v>163</v>
      </c>
      <c r="H306" s="126">
        <v>1.87</v>
      </c>
      <c r="I306" s="50"/>
      <c r="J306" s="127">
        <f>ROUND(I306*H306,2)</f>
        <v>0</v>
      </c>
      <c r="K306" s="124" t="s">
        <v>149</v>
      </c>
      <c r="L306" s="13"/>
      <c r="M306" s="128" t="s">
        <v>1</v>
      </c>
      <c r="N306" s="129" t="s">
        <v>37</v>
      </c>
      <c r="O306" s="130">
        <v>0.91</v>
      </c>
      <c r="P306" s="130">
        <f>O306*H306</f>
        <v>1.7017000000000002</v>
      </c>
      <c r="Q306" s="130">
        <v>0</v>
      </c>
      <c r="R306" s="130">
        <f>Q306*H306</f>
        <v>0</v>
      </c>
      <c r="S306" s="130">
        <v>5.8999999999999997E-2</v>
      </c>
      <c r="T306" s="131">
        <f>S306*H306</f>
        <v>0.11033</v>
      </c>
      <c r="AR306" s="132" t="s">
        <v>150</v>
      </c>
      <c r="AT306" s="132" t="s">
        <v>145</v>
      </c>
      <c r="AU306" s="132" t="s">
        <v>82</v>
      </c>
      <c r="AY306" s="8" t="s">
        <v>143</v>
      </c>
      <c r="BE306" s="133">
        <f>IF(N306="základní",J306,0)</f>
        <v>0</v>
      </c>
      <c r="BF306" s="133">
        <f>IF(N306="snížená",J306,0)</f>
        <v>0</v>
      </c>
      <c r="BG306" s="133">
        <f>IF(N306="zákl. přenesená",J306,0)</f>
        <v>0</v>
      </c>
      <c r="BH306" s="133">
        <f>IF(N306="sníž. přenesená",J306,0)</f>
        <v>0</v>
      </c>
      <c r="BI306" s="133">
        <f>IF(N306="nulová",J306,0)</f>
        <v>0</v>
      </c>
      <c r="BJ306" s="8" t="s">
        <v>80</v>
      </c>
      <c r="BK306" s="133">
        <f>ROUND(I306*H306,2)</f>
        <v>0</v>
      </c>
      <c r="BL306" s="8" t="s">
        <v>150</v>
      </c>
      <c r="BM306" s="132" t="s">
        <v>448</v>
      </c>
    </row>
    <row r="307" spans="2:65" s="142" customFormat="1" x14ac:dyDescent="0.2">
      <c r="B307" s="141"/>
      <c r="D307" s="136" t="s">
        <v>152</v>
      </c>
      <c r="E307" s="143" t="s">
        <v>1</v>
      </c>
      <c r="F307" s="144" t="s">
        <v>449</v>
      </c>
      <c r="H307" s="145">
        <v>1.87</v>
      </c>
      <c r="I307" s="54"/>
      <c r="L307" s="141"/>
      <c r="M307" s="146"/>
      <c r="T307" s="147"/>
      <c r="AT307" s="143" t="s">
        <v>152</v>
      </c>
      <c r="AU307" s="143" t="s">
        <v>82</v>
      </c>
      <c r="AV307" s="142" t="s">
        <v>82</v>
      </c>
      <c r="AW307" s="142" t="s">
        <v>29</v>
      </c>
      <c r="AX307" s="142" t="s">
        <v>80</v>
      </c>
      <c r="AY307" s="143" t="s">
        <v>143</v>
      </c>
    </row>
    <row r="308" spans="2:65" s="1" customFormat="1" ht="24.2" customHeight="1" x14ac:dyDescent="0.2">
      <c r="B308" s="13"/>
      <c r="C308" s="122" t="s">
        <v>450</v>
      </c>
      <c r="D308" s="122" t="s">
        <v>145</v>
      </c>
      <c r="E308" s="123" t="s">
        <v>451</v>
      </c>
      <c r="F308" s="124" t="s">
        <v>452</v>
      </c>
      <c r="G308" s="125" t="s">
        <v>163</v>
      </c>
      <c r="H308" s="126">
        <v>37.561999999999998</v>
      </c>
      <c r="I308" s="50"/>
      <c r="J308" s="127">
        <f>ROUND(I308*H308,2)</f>
        <v>0</v>
      </c>
      <c r="K308" s="124" t="s">
        <v>149</v>
      </c>
      <c r="L308" s="13"/>
      <c r="M308" s="128" t="s">
        <v>1</v>
      </c>
      <c r="N308" s="129" t="s">
        <v>37</v>
      </c>
      <c r="O308" s="130">
        <v>0.51</v>
      </c>
      <c r="P308" s="130">
        <f>O308*H308</f>
        <v>19.15662</v>
      </c>
      <c r="Q308" s="130">
        <v>0</v>
      </c>
      <c r="R308" s="130">
        <f>Q308*H308</f>
        <v>0</v>
      </c>
      <c r="S308" s="130">
        <v>4.2999999999999997E-2</v>
      </c>
      <c r="T308" s="131">
        <f>S308*H308</f>
        <v>1.6151659999999997</v>
      </c>
      <c r="AR308" s="132" t="s">
        <v>150</v>
      </c>
      <c r="AT308" s="132" t="s">
        <v>145</v>
      </c>
      <c r="AU308" s="132" t="s">
        <v>82</v>
      </c>
      <c r="AY308" s="8" t="s">
        <v>143</v>
      </c>
      <c r="BE308" s="133">
        <f>IF(N308="základní",J308,0)</f>
        <v>0</v>
      </c>
      <c r="BF308" s="133">
        <f>IF(N308="snížená",J308,0)</f>
        <v>0</v>
      </c>
      <c r="BG308" s="133">
        <f>IF(N308="zákl. přenesená",J308,0)</f>
        <v>0</v>
      </c>
      <c r="BH308" s="133">
        <f>IF(N308="sníž. přenesená",J308,0)</f>
        <v>0</v>
      </c>
      <c r="BI308" s="133">
        <f>IF(N308="nulová",J308,0)</f>
        <v>0</v>
      </c>
      <c r="BJ308" s="8" t="s">
        <v>80</v>
      </c>
      <c r="BK308" s="133">
        <f>ROUND(I308*H308,2)</f>
        <v>0</v>
      </c>
      <c r="BL308" s="8" t="s">
        <v>150</v>
      </c>
      <c r="BM308" s="132" t="s">
        <v>453</v>
      </c>
    </row>
    <row r="309" spans="2:65" s="142" customFormat="1" x14ac:dyDescent="0.2">
      <c r="B309" s="141"/>
      <c r="D309" s="136" t="s">
        <v>152</v>
      </c>
      <c r="E309" s="143" t="s">
        <v>1</v>
      </c>
      <c r="F309" s="144" t="s">
        <v>454</v>
      </c>
      <c r="H309" s="145">
        <v>5.5279999999999996</v>
      </c>
      <c r="I309" s="54"/>
      <c r="L309" s="141"/>
      <c r="M309" s="146"/>
      <c r="T309" s="147"/>
      <c r="AT309" s="143" t="s">
        <v>152</v>
      </c>
      <c r="AU309" s="143" t="s">
        <v>82</v>
      </c>
      <c r="AV309" s="142" t="s">
        <v>82</v>
      </c>
      <c r="AW309" s="142" t="s">
        <v>29</v>
      </c>
      <c r="AX309" s="142" t="s">
        <v>72</v>
      </c>
      <c r="AY309" s="143" t="s">
        <v>143</v>
      </c>
    </row>
    <row r="310" spans="2:65" s="142" customFormat="1" x14ac:dyDescent="0.2">
      <c r="B310" s="141"/>
      <c r="D310" s="136" t="s">
        <v>152</v>
      </c>
      <c r="E310" s="143" t="s">
        <v>1</v>
      </c>
      <c r="F310" s="144" t="s">
        <v>455</v>
      </c>
      <c r="H310" s="145">
        <v>5.5940000000000003</v>
      </c>
      <c r="I310" s="54"/>
      <c r="L310" s="141"/>
      <c r="M310" s="146"/>
      <c r="T310" s="147"/>
      <c r="AT310" s="143" t="s">
        <v>152</v>
      </c>
      <c r="AU310" s="143" t="s">
        <v>82</v>
      </c>
      <c r="AV310" s="142" t="s">
        <v>82</v>
      </c>
      <c r="AW310" s="142" t="s">
        <v>29</v>
      </c>
      <c r="AX310" s="142" t="s">
        <v>72</v>
      </c>
      <c r="AY310" s="143" t="s">
        <v>143</v>
      </c>
    </row>
    <row r="311" spans="2:65" s="142" customFormat="1" x14ac:dyDescent="0.2">
      <c r="B311" s="141"/>
      <c r="D311" s="136" t="s">
        <v>152</v>
      </c>
      <c r="E311" s="143" t="s">
        <v>1</v>
      </c>
      <c r="F311" s="144" t="s">
        <v>456</v>
      </c>
      <c r="H311" s="145">
        <v>26.44</v>
      </c>
      <c r="I311" s="54"/>
      <c r="L311" s="141"/>
      <c r="M311" s="146"/>
      <c r="T311" s="147"/>
      <c r="AT311" s="143" t="s">
        <v>152</v>
      </c>
      <c r="AU311" s="143" t="s">
        <v>82</v>
      </c>
      <c r="AV311" s="142" t="s">
        <v>82</v>
      </c>
      <c r="AW311" s="142" t="s">
        <v>29</v>
      </c>
      <c r="AX311" s="142" t="s">
        <v>72</v>
      </c>
      <c r="AY311" s="143" t="s">
        <v>143</v>
      </c>
    </row>
    <row r="312" spans="2:65" s="149" customFormat="1" x14ac:dyDescent="0.2">
      <c r="B312" s="148"/>
      <c r="D312" s="136" t="s">
        <v>152</v>
      </c>
      <c r="E312" s="150" t="s">
        <v>1</v>
      </c>
      <c r="F312" s="151" t="s">
        <v>210</v>
      </c>
      <c r="H312" s="152">
        <v>37.561999999999998</v>
      </c>
      <c r="I312" s="55"/>
      <c r="L312" s="148"/>
      <c r="M312" s="153"/>
      <c r="T312" s="154"/>
      <c r="AT312" s="150" t="s">
        <v>152</v>
      </c>
      <c r="AU312" s="150" t="s">
        <v>82</v>
      </c>
      <c r="AV312" s="149" t="s">
        <v>150</v>
      </c>
      <c r="AW312" s="149" t="s">
        <v>29</v>
      </c>
      <c r="AX312" s="149" t="s">
        <v>80</v>
      </c>
      <c r="AY312" s="150" t="s">
        <v>143</v>
      </c>
    </row>
    <row r="313" spans="2:65" s="1" customFormat="1" ht="16.5" customHeight="1" x14ac:dyDescent="0.2">
      <c r="B313" s="13"/>
      <c r="C313" s="122" t="s">
        <v>457</v>
      </c>
      <c r="D313" s="122" t="s">
        <v>145</v>
      </c>
      <c r="E313" s="123" t="s">
        <v>458</v>
      </c>
      <c r="F313" s="124" t="s">
        <v>459</v>
      </c>
      <c r="G313" s="125" t="s">
        <v>460</v>
      </c>
      <c r="H313" s="126">
        <v>1</v>
      </c>
      <c r="I313" s="50"/>
      <c r="J313" s="127">
        <f>ROUND(I313*H313,2)</f>
        <v>0</v>
      </c>
      <c r="K313" s="124" t="s">
        <v>1</v>
      </c>
      <c r="L313" s="13"/>
      <c r="M313" s="128" t="s">
        <v>1</v>
      </c>
      <c r="N313" s="129" t="s">
        <v>37</v>
      </c>
      <c r="O313" s="130">
        <v>0</v>
      </c>
      <c r="P313" s="130">
        <f>O313*H313</f>
        <v>0</v>
      </c>
      <c r="Q313" s="130">
        <v>0</v>
      </c>
      <c r="R313" s="130">
        <f>Q313*H313</f>
        <v>0</v>
      </c>
      <c r="S313" s="130">
        <v>0</v>
      </c>
      <c r="T313" s="131">
        <f>S313*H313</f>
        <v>0</v>
      </c>
      <c r="AR313" s="132" t="s">
        <v>150</v>
      </c>
      <c r="AT313" s="132" t="s">
        <v>145</v>
      </c>
      <c r="AU313" s="132" t="s">
        <v>82</v>
      </c>
      <c r="AY313" s="8" t="s">
        <v>143</v>
      </c>
      <c r="BE313" s="133">
        <f>IF(N313="základní",J313,0)</f>
        <v>0</v>
      </c>
      <c r="BF313" s="133">
        <f>IF(N313="snížená",J313,0)</f>
        <v>0</v>
      </c>
      <c r="BG313" s="133">
        <f>IF(N313="zákl. přenesená",J313,0)</f>
        <v>0</v>
      </c>
      <c r="BH313" s="133">
        <f>IF(N313="sníž. přenesená",J313,0)</f>
        <v>0</v>
      </c>
      <c r="BI313" s="133">
        <f>IF(N313="nulová",J313,0)</f>
        <v>0</v>
      </c>
      <c r="BJ313" s="8" t="s">
        <v>80</v>
      </c>
      <c r="BK313" s="133">
        <f>ROUND(I313*H313,2)</f>
        <v>0</v>
      </c>
      <c r="BL313" s="8" t="s">
        <v>150</v>
      </c>
      <c r="BM313" s="132" t="s">
        <v>461</v>
      </c>
    </row>
    <row r="314" spans="2:65" s="1" customFormat="1" ht="16.5" customHeight="1" x14ac:dyDescent="0.2">
      <c r="B314" s="13"/>
      <c r="C314" s="122" t="s">
        <v>462</v>
      </c>
      <c r="D314" s="122" t="s">
        <v>145</v>
      </c>
      <c r="E314" s="123" t="s">
        <v>463</v>
      </c>
      <c r="F314" s="124" t="s">
        <v>464</v>
      </c>
      <c r="G314" s="125" t="s">
        <v>460</v>
      </c>
      <c r="H314" s="126">
        <v>1</v>
      </c>
      <c r="I314" s="50"/>
      <c r="J314" s="127">
        <f>ROUND(I314*H314,2)</f>
        <v>0</v>
      </c>
      <c r="K314" s="124" t="s">
        <v>1</v>
      </c>
      <c r="L314" s="13"/>
      <c r="M314" s="128" t="s">
        <v>1</v>
      </c>
      <c r="N314" s="129" t="s">
        <v>37</v>
      </c>
      <c r="O314" s="130">
        <v>0</v>
      </c>
      <c r="P314" s="130">
        <f>O314*H314</f>
        <v>0</v>
      </c>
      <c r="Q314" s="130">
        <v>0</v>
      </c>
      <c r="R314" s="130">
        <f>Q314*H314</f>
        <v>0</v>
      </c>
      <c r="S314" s="130">
        <v>0</v>
      </c>
      <c r="T314" s="131">
        <f>S314*H314</f>
        <v>0</v>
      </c>
      <c r="AR314" s="132" t="s">
        <v>150</v>
      </c>
      <c r="AT314" s="132" t="s">
        <v>145</v>
      </c>
      <c r="AU314" s="132" t="s">
        <v>82</v>
      </c>
      <c r="AY314" s="8" t="s">
        <v>143</v>
      </c>
      <c r="BE314" s="133">
        <f>IF(N314="základní",J314,0)</f>
        <v>0</v>
      </c>
      <c r="BF314" s="133">
        <f>IF(N314="snížená",J314,0)</f>
        <v>0</v>
      </c>
      <c r="BG314" s="133">
        <f>IF(N314="zákl. přenesená",J314,0)</f>
        <v>0</v>
      </c>
      <c r="BH314" s="133">
        <f>IF(N314="sníž. přenesená",J314,0)</f>
        <v>0</v>
      </c>
      <c r="BI314" s="133">
        <f>IF(N314="nulová",J314,0)</f>
        <v>0</v>
      </c>
      <c r="BJ314" s="8" t="s">
        <v>80</v>
      </c>
      <c r="BK314" s="133">
        <f>ROUND(I314*H314,2)</f>
        <v>0</v>
      </c>
      <c r="BL314" s="8" t="s">
        <v>150</v>
      </c>
      <c r="BM314" s="132" t="s">
        <v>465</v>
      </c>
    </row>
    <row r="315" spans="2:65" s="1" customFormat="1" ht="44.25" customHeight="1" x14ac:dyDescent="0.2">
      <c r="B315" s="13"/>
      <c r="C315" s="122" t="s">
        <v>466</v>
      </c>
      <c r="D315" s="122" t="s">
        <v>145</v>
      </c>
      <c r="E315" s="123" t="s">
        <v>467</v>
      </c>
      <c r="F315" s="124" t="s">
        <v>468</v>
      </c>
      <c r="G315" s="125" t="s">
        <v>460</v>
      </c>
      <c r="H315" s="126">
        <v>1</v>
      </c>
      <c r="I315" s="50"/>
      <c r="J315" s="127">
        <f>ROUND(I315*H315,2)</f>
        <v>0</v>
      </c>
      <c r="K315" s="124" t="s">
        <v>1</v>
      </c>
      <c r="L315" s="13"/>
      <c r="M315" s="128" t="s">
        <v>1</v>
      </c>
      <c r="N315" s="129" t="s">
        <v>37</v>
      </c>
      <c r="O315" s="130">
        <v>0</v>
      </c>
      <c r="P315" s="130">
        <f>O315*H315</f>
        <v>0</v>
      </c>
      <c r="Q315" s="130">
        <v>0</v>
      </c>
      <c r="R315" s="130">
        <f>Q315*H315</f>
        <v>0</v>
      </c>
      <c r="S315" s="130">
        <v>0</v>
      </c>
      <c r="T315" s="131">
        <f>S315*H315</f>
        <v>0</v>
      </c>
      <c r="AR315" s="132" t="s">
        <v>150</v>
      </c>
      <c r="AT315" s="132" t="s">
        <v>145</v>
      </c>
      <c r="AU315" s="132" t="s">
        <v>82</v>
      </c>
      <c r="AY315" s="8" t="s">
        <v>143</v>
      </c>
      <c r="BE315" s="133">
        <f>IF(N315="základní",J315,0)</f>
        <v>0</v>
      </c>
      <c r="BF315" s="133">
        <f>IF(N315="snížená",J315,0)</f>
        <v>0</v>
      </c>
      <c r="BG315" s="133">
        <f>IF(N315="zákl. přenesená",J315,0)</f>
        <v>0</v>
      </c>
      <c r="BH315" s="133">
        <f>IF(N315="sníž. přenesená",J315,0)</f>
        <v>0</v>
      </c>
      <c r="BI315" s="133">
        <f>IF(N315="nulová",J315,0)</f>
        <v>0</v>
      </c>
      <c r="BJ315" s="8" t="s">
        <v>80</v>
      </c>
      <c r="BK315" s="133">
        <f>ROUND(I315*H315,2)</f>
        <v>0</v>
      </c>
      <c r="BL315" s="8" t="s">
        <v>150</v>
      </c>
      <c r="BM315" s="132" t="s">
        <v>469</v>
      </c>
    </row>
    <row r="316" spans="2:65" s="1" customFormat="1" ht="33" customHeight="1" x14ac:dyDescent="0.2">
      <c r="B316" s="13"/>
      <c r="C316" s="122" t="s">
        <v>470</v>
      </c>
      <c r="D316" s="122" t="s">
        <v>145</v>
      </c>
      <c r="E316" s="123" t="s">
        <v>471</v>
      </c>
      <c r="F316" s="124" t="s">
        <v>472</v>
      </c>
      <c r="G316" s="125" t="s">
        <v>163</v>
      </c>
      <c r="H316" s="126">
        <v>25</v>
      </c>
      <c r="I316" s="50"/>
      <c r="J316" s="127">
        <f>ROUND(I316*H316,2)</f>
        <v>0</v>
      </c>
      <c r="K316" s="124" t="s">
        <v>1</v>
      </c>
      <c r="L316" s="13"/>
      <c r="M316" s="128" t="s">
        <v>1</v>
      </c>
      <c r="N316" s="129" t="s">
        <v>37</v>
      </c>
      <c r="O316" s="130">
        <v>0</v>
      </c>
      <c r="P316" s="130">
        <f>O316*H316</f>
        <v>0</v>
      </c>
      <c r="Q316" s="130">
        <v>0</v>
      </c>
      <c r="R316" s="130">
        <f>Q316*H316</f>
        <v>0</v>
      </c>
      <c r="S316" s="130">
        <v>0</v>
      </c>
      <c r="T316" s="131">
        <f>S316*H316</f>
        <v>0</v>
      </c>
      <c r="AR316" s="132" t="s">
        <v>150</v>
      </c>
      <c r="AT316" s="132" t="s">
        <v>145</v>
      </c>
      <c r="AU316" s="132" t="s">
        <v>82</v>
      </c>
      <c r="AY316" s="8" t="s">
        <v>143</v>
      </c>
      <c r="BE316" s="133">
        <f>IF(N316="základní",J316,0)</f>
        <v>0</v>
      </c>
      <c r="BF316" s="133">
        <f>IF(N316="snížená",J316,0)</f>
        <v>0</v>
      </c>
      <c r="BG316" s="133">
        <f>IF(N316="zákl. přenesená",J316,0)</f>
        <v>0</v>
      </c>
      <c r="BH316" s="133">
        <f>IF(N316="sníž. přenesená",J316,0)</f>
        <v>0</v>
      </c>
      <c r="BI316" s="133">
        <f>IF(N316="nulová",J316,0)</f>
        <v>0</v>
      </c>
      <c r="BJ316" s="8" t="s">
        <v>80</v>
      </c>
      <c r="BK316" s="133">
        <f>ROUND(I316*H316,2)</f>
        <v>0</v>
      </c>
      <c r="BL316" s="8" t="s">
        <v>150</v>
      </c>
      <c r="BM316" s="132" t="s">
        <v>473</v>
      </c>
    </row>
    <row r="317" spans="2:65" s="111" customFormat="1" ht="22.9" customHeight="1" x14ac:dyDescent="0.2">
      <c r="B317" s="110"/>
      <c r="D317" s="112" t="s">
        <v>71</v>
      </c>
      <c r="E317" s="120" t="s">
        <v>474</v>
      </c>
      <c r="F317" s="120" t="s">
        <v>475</v>
      </c>
      <c r="I317" s="56"/>
      <c r="J317" s="121">
        <f>BK317</f>
        <v>0</v>
      </c>
      <c r="L317" s="110"/>
      <c r="M317" s="115"/>
      <c r="P317" s="116">
        <f>SUM(P318:P322)</f>
        <v>135.62480199999999</v>
      </c>
      <c r="R317" s="116">
        <f>SUM(R318:R322)</f>
        <v>0</v>
      </c>
      <c r="T317" s="117">
        <f>SUM(T318:T322)</f>
        <v>0</v>
      </c>
      <c r="AR317" s="112" t="s">
        <v>80</v>
      </c>
      <c r="AT317" s="118" t="s">
        <v>71</v>
      </c>
      <c r="AU317" s="118" t="s">
        <v>80</v>
      </c>
      <c r="AY317" s="112" t="s">
        <v>143</v>
      </c>
      <c r="BK317" s="119">
        <f>SUM(BK318:BK322)</f>
        <v>0</v>
      </c>
    </row>
    <row r="318" spans="2:65" s="1" customFormat="1" ht="24.2" customHeight="1" x14ac:dyDescent="0.2">
      <c r="B318" s="13"/>
      <c r="C318" s="122" t="s">
        <v>476</v>
      </c>
      <c r="D318" s="122" t="s">
        <v>145</v>
      </c>
      <c r="E318" s="123" t="s">
        <v>477</v>
      </c>
      <c r="F318" s="124" t="s">
        <v>478</v>
      </c>
      <c r="G318" s="125" t="s">
        <v>198</v>
      </c>
      <c r="H318" s="126">
        <v>23.797999999999998</v>
      </c>
      <c r="I318" s="50"/>
      <c r="J318" s="127">
        <f>ROUND(I318*H318,2)</f>
        <v>0</v>
      </c>
      <c r="K318" s="124" t="s">
        <v>149</v>
      </c>
      <c r="L318" s="13"/>
      <c r="M318" s="128" t="s">
        <v>1</v>
      </c>
      <c r="N318" s="129" t="s">
        <v>37</v>
      </c>
      <c r="O318" s="130">
        <v>5.46</v>
      </c>
      <c r="P318" s="130">
        <f>O318*H318</f>
        <v>129.93707999999998</v>
      </c>
      <c r="Q318" s="130">
        <v>0</v>
      </c>
      <c r="R318" s="130">
        <f>Q318*H318</f>
        <v>0</v>
      </c>
      <c r="S318" s="130">
        <v>0</v>
      </c>
      <c r="T318" s="131">
        <f>S318*H318</f>
        <v>0</v>
      </c>
      <c r="AR318" s="132" t="s">
        <v>150</v>
      </c>
      <c r="AT318" s="132" t="s">
        <v>145</v>
      </c>
      <c r="AU318" s="132" t="s">
        <v>82</v>
      </c>
      <c r="AY318" s="8" t="s">
        <v>143</v>
      </c>
      <c r="BE318" s="133">
        <f>IF(N318="základní",J318,0)</f>
        <v>0</v>
      </c>
      <c r="BF318" s="133">
        <f>IF(N318="snížená",J318,0)</f>
        <v>0</v>
      </c>
      <c r="BG318" s="133">
        <f>IF(N318="zákl. přenesená",J318,0)</f>
        <v>0</v>
      </c>
      <c r="BH318" s="133">
        <f>IF(N318="sníž. přenesená",J318,0)</f>
        <v>0</v>
      </c>
      <c r="BI318" s="133">
        <f>IF(N318="nulová",J318,0)</f>
        <v>0</v>
      </c>
      <c r="BJ318" s="8" t="s">
        <v>80</v>
      </c>
      <c r="BK318" s="133">
        <f>ROUND(I318*H318,2)</f>
        <v>0</v>
      </c>
      <c r="BL318" s="8" t="s">
        <v>150</v>
      </c>
      <c r="BM318" s="132" t="s">
        <v>479</v>
      </c>
    </row>
    <row r="319" spans="2:65" s="1" customFormat="1" ht="24.2" customHeight="1" x14ac:dyDescent="0.2">
      <c r="B319" s="13"/>
      <c r="C319" s="122" t="s">
        <v>480</v>
      </c>
      <c r="D319" s="122" t="s">
        <v>145</v>
      </c>
      <c r="E319" s="123" t="s">
        <v>481</v>
      </c>
      <c r="F319" s="124" t="s">
        <v>482</v>
      </c>
      <c r="G319" s="125" t="s">
        <v>198</v>
      </c>
      <c r="H319" s="126">
        <v>23.797999999999998</v>
      </c>
      <c r="I319" s="50"/>
      <c r="J319" s="127">
        <f>ROUND(I319*H319,2)</f>
        <v>0</v>
      </c>
      <c r="K319" s="124" t="s">
        <v>149</v>
      </c>
      <c r="L319" s="13"/>
      <c r="M319" s="128" t="s">
        <v>1</v>
      </c>
      <c r="N319" s="129" t="s">
        <v>37</v>
      </c>
      <c r="O319" s="130">
        <v>0.125</v>
      </c>
      <c r="P319" s="130">
        <f>O319*H319</f>
        <v>2.9747499999999998</v>
      </c>
      <c r="Q319" s="130">
        <v>0</v>
      </c>
      <c r="R319" s="130">
        <f>Q319*H319</f>
        <v>0</v>
      </c>
      <c r="S319" s="130">
        <v>0</v>
      </c>
      <c r="T319" s="131">
        <f>S319*H319</f>
        <v>0</v>
      </c>
      <c r="AR319" s="132" t="s">
        <v>150</v>
      </c>
      <c r="AT319" s="132" t="s">
        <v>145</v>
      </c>
      <c r="AU319" s="132" t="s">
        <v>82</v>
      </c>
      <c r="AY319" s="8" t="s">
        <v>143</v>
      </c>
      <c r="BE319" s="133">
        <f>IF(N319="základní",J319,0)</f>
        <v>0</v>
      </c>
      <c r="BF319" s="133">
        <f>IF(N319="snížená",J319,0)</f>
        <v>0</v>
      </c>
      <c r="BG319" s="133">
        <f>IF(N319="zákl. přenesená",J319,0)</f>
        <v>0</v>
      </c>
      <c r="BH319" s="133">
        <f>IF(N319="sníž. přenesená",J319,0)</f>
        <v>0</v>
      </c>
      <c r="BI319" s="133">
        <f>IF(N319="nulová",J319,0)</f>
        <v>0</v>
      </c>
      <c r="BJ319" s="8" t="s">
        <v>80</v>
      </c>
      <c r="BK319" s="133">
        <f>ROUND(I319*H319,2)</f>
        <v>0</v>
      </c>
      <c r="BL319" s="8" t="s">
        <v>150</v>
      </c>
      <c r="BM319" s="132" t="s">
        <v>483</v>
      </c>
    </row>
    <row r="320" spans="2:65" s="1" customFormat="1" ht="24.2" customHeight="1" x14ac:dyDescent="0.2">
      <c r="B320" s="13"/>
      <c r="C320" s="122" t="s">
        <v>484</v>
      </c>
      <c r="D320" s="122" t="s">
        <v>145</v>
      </c>
      <c r="E320" s="123" t="s">
        <v>485</v>
      </c>
      <c r="F320" s="124" t="s">
        <v>486</v>
      </c>
      <c r="G320" s="125" t="s">
        <v>198</v>
      </c>
      <c r="H320" s="126">
        <v>452.16199999999998</v>
      </c>
      <c r="I320" s="50"/>
      <c r="J320" s="127">
        <f>ROUND(I320*H320,2)</f>
        <v>0</v>
      </c>
      <c r="K320" s="124" t="s">
        <v>149</v>
      </c>
      <c r="L320" s="13"/>
      <c r="M320" s="128" t="s">
        <v>1</v>
      </c>
      <c r="N320" s="129" t="s">
        <v>37</v>
      </c>
      <c r="O320" s="130">
        <v>6.0000000000000001E-3</v>
      </c>
      <c r="P320" s="130">
        <f>O320*H320</f>
        <v>2.7129719999999997</v>
      </c>
      <c r="Q320" s="130">
        <v>0</v>
      </c>
      <c r="R320" s="130">
        <f>Q320*H320</f>
        <v>0</v>
      </c>
      <c r="S320" s="130">
        <v>0</v>
      </c>
      <c r="T320" s="131">
        <f>S320*H320</f>
        <v>0</v>
      </c>
      <c r="AR320" s="132" t="s">
        <v>150</v>
      </c>
      <c r="AT320" s="132" t="s">
        <v>145</v>
      </c>
      <c r="AU320" s="132" t="s">
        <v>82</v>
      </c>
      <c r="AY320" s="8" t="s">
        <v>143</v>
      </c>
      <c r="BE320" s="133">
        <f>IF(N320="základní",J320,0)</f>
        <v>0</v>
      </c>
      <c r="BF320" s="133">
        <f>IF(N320="snížená",J320,0)</f>
        <v>0</v>
      </c>
      <c r="BG320" s="133">
        <f>IF(N320="zákl. přenesená",J320,0)</f>
        <v>0</v>
      </c>
      <c r="BH320" s="133">
        <f>IF(N320="sníž. přenesená",J320,0)</f>
        <v>0</v>
      </c>
      <c r="BI320" s="133">
        <f>IF(N320="nulová",J320,0)</f>
        <v>0</v>
      </c>
      <c r="BJ320" s="8" t="s">
        <v>80</v>
      </c>
      <c r="BK320" s="133">
        <f>ROUND(I320*H320,2)</f>
        <v>0</v>
      </c>
      <c r="BL320" s="8" t="s">
        <v>150</v>
      </c>
      <c r="BM320" s="132" t="s">
        <v>487</v>
      </c>
    </row>
    <row r="321" spans="2:65" s="142" customFormat="1" x14ac:dyDescent="0.2">
      <c r="B321" s="141"/>
      <c r="D321" s="136" t="s">
        <v>152</v>
      </c>
      <c r="F321" s="144" t="s">
        <v>488</v>
      </c>
      <c r="H321" s="145">
        <v>452.16199999999998</v>
      </c>
      <c r="I321" s="54"/>
      <c r="L321" s="141"/>
      <c r="M321" s="146"/>
      <c r="T321" s="147"/>
      <c r="AT321" s="143" t="s">
        <v>152</v>
      </c>
      <c r="AU321" s="143" t="s">
        <v>82</v>
      </c>
      <c r="AV321" s="142" t="s">
        <v>82</v>
      </c>
      <c r="AW321" s="142" t="s">
        <v>3</v>
      </c>
      <c r="AX321" s="142" t="s">
        <v>80</v>
      </c>
      <c r="AY321" s="143" t="s">
        <v>143</v>
      </c>
    </row>
    <row r="322" spans="2:65" s="1" customFormat="1" ht="33" customHeight="1" x14ac:dyDescent="0.2">
      <c r="B322" s="13"/>
      <c r="C322" s="122" t="s">
        <v>489</v>
      </c>
      <c r="D322" s="122" t="s">
        <v>145</v>
      </c>
      <c r="E322" s="123" t="s">
        <v>490</v>
      </c>
      <c r="F322" s="124" t="s">
        <v>491</v>
      </c>
      <c r="G322" s="125" t="s">
        <v>198</v>
      </c>
      <c r="H322" s="126">
        <v>23.797999999999998</v>
      </c>
      <c r="I322" s="50"/>
      <c r="J322" s="127">
        <f>ROUND(I322*H322,2)</f>
        <v>0</v>
      </c>
      <c r="K322" s="124" t="s">
        <v>149</v>
      </c>
      <c r="L322" s="13"/>
      <c r="M322" s="128" t="s">
        <v>1</v>
      </c>
      <c r="N322" s="129" t="s">
        <v>37</v>
      </c>
      <c r="O322" s="130">
        <v>0</v>
      </c>
      <c r="P322" s="130">
        <f>O322*H322</f>
        <v>0</v>
      </c>
      <c r="Q322" s="130">
        <v>0</v>
      </c>
      <c r="R322" s="130">
        <f>Q322*H322</f>
        <v>0</v>
      </c>
      <c r="S322" s="130">
        <v>0</v>
      </c>
      <c r="T322" s="131">
        <f>S322*H322</f>
        <v>0</v>
      </c>
      <c r="AR322" s="132" t="s">
        <v>150</v>
      </c>
      <c r="AT322" s="132" t="s">
        <v>145</v>
      </c>
      <c r="AU322" s="132" t="s">
        <v>82</v>
      </c>
      <c r="AY322" s="8" t="s">
        <v>143</v>
      </c>
      <c r="BE322" s="133">
        <f>IF(N322="základní",J322,0)</f>
        <v>0</v>
      </c>
      <c r="BF322" s="133">
        <f>IF(N322="snížená",J322,0)</f>
        <v>0</v>
      </c>
      <c r="BG322" s="133">
        <f>IF(N322="zákl. přenesená",J322,0)</f>
        <v>0</v>
      </c>
      <c r="BH322" s="133">
        <f>IF(N322="sníž. přenesená",J322,0)</f>
        <v>0</v>
      </c>
      <c r="BI322" s="133">
        <f>IF(N322="nulová",J322,0)</f>
        <v>0</v>
      </c>
      <c r="BJ322" s="8" t="s">
        <v>80</v>
      </c>
      <c r="BK322" s="133">
        <f>ROUND(I322*H322,2)</f>
        <v>0</v>
      </c>
      <c r="BL322" s="8" t="s">
        <v>150</v>
      </c>
      <c r="BM322" s="132" t="s">
        <v>492</v>
      </c>
    </row>
    <row r="323" spans="2:65" s="111" customFormat="1" ht="22.9" customHeight="1" x14ac:dyDescent="0.2">
      <c r="B323" s="110"/>
      <c r="D323" s="112" t="s">
        <v>71</v>
      </c>
      <c r="E323" s="120" t="s">
        <v>493</v>
      </c>
      <c r="F323" s="120" t="s">
        <v>494</v>
      </c>
      <c r="I323" s="56"/>
      <c r="J323" s="121">
        <f>BK323</f>
        <v>0</v>
      </c>
      <c r="L323" s="110"/>
      <c r="M323" s="115"/>
      <c r="P323" s="116">
        <f>P324</f>
        <v>129.92790399999998</v>
      </c>
      <c r="R323" s="116">
        <f>R324</f>
        <v>0</v>
      </c>
      <c r="T323" s="117">
        <f>T324</f>
        <v>0</v>
      </c>
      <c r="AR323" s="112" t="s">
        <v>80</v>
      </c>
      <c r="AT323" s="118" t="s">
        <v>71</v>
      </c>
      <c r="AU323" s="118" t="s">
        <v>80</v>
      </c>
      <c r="AY323" s="112" t="s">
        <v>143</v>
      </c>
      <c r="BK323" s="119">
        <f>BK324</f>
        <v>0</v>
      </c>
    </row>
    <row r="324" spans="2:65" s="1" customFormat="1" ht="24.2" customHeight="1" x14ac:dyDescent="0.2">
      <c r="B324" s="13"/>
      <c r="C324" s="122" t="s">
        <v>495</v>
      </c>
      <c r="D324" s="122" t="s">
        <v>145</v>
      </c>
      <c r="E324" s="123" t="s">
        <v>496</v>
      </c>
      <c r="F324" s="124" t="s">
        <v>497</v>
      </c>
      <c r="G324" s="125" t="s">
        <v>198</v>
      </c>
      <c r="H324" s="126">
        <v>46.804000000000002</v>
      </c>
      <c r="I324" s="50"/>
      <c r="J324" s="127">
        <f>ROUND(I324*H324,2)</f>
        <v>0</v>
      </c>
      <c r="K324" s="124" t="s">
        <v>498</v>
      </c>
      <c r="L324" s="13"/>
      <c r="M324" s="128" t="s">
        <v>1</v>
      </c>
      <c r="N324" s="129" t="s">
        <v>37</v>
      </c>
      <c r="O324" s="130">
        <v>2.7759999999999998</v>
      </c>
      <c r="P324" s="130">
        <f>O324*H324</f>
        <v>129.92790399999998</v>
      </c>
      <c r="Q324" s="130">
        <v>0</v>
      </c>
      <c r="R324" s="130">
        <f>Q324*H324</f>
        <v>0</v>
      </c>
      <c r="S324" s="130">
        <v>0</v>
      </c>
      <c r="T324" s="131">
        <f>S324*H324</f>
        <v>0</v>
      </c>
      <c r="AR324" s="132" t="s">
        <v>150</v>
      </c>
      <c r="AT324" s="132" t="s">
        <v>145</v>
      </c>
      <c r="AU324" s="132" t="s">
        <v>82</v>
      </c>
      <c r="AY324" s="8" t="s">
        <v>143</v>
      </c>
      <c r="BE324" s="133">
        <f>IF(N324="základní",J324,0)</f>
        <v>0</v>
      </c>
      <c r="BF324" s="133">
        <f>IF(N324="snížená",J324,0)</f>
        <v>0</v>
      </c>
      <c r="BG324" s="133">
        <f>IF(N324="zákl. přenesená",J324,0)</f>
        <v>0</v>
      </c>
      <c r="BH324" s="133">
        <f>IF(N324="sníž. přenesená",J324,0)</f>
        <v>0</v>
      </c>
      <c r="BI324" s="133">
        <f>IF(N324="nulová",J324,0)</f>
        <v>0</v>
      </c>
      <c r="BJ324" s="8" t="s">
        <v>80</v>
      </c>
      <c r="BK324" s="133">
        <f>ROUND(I324*H324,2)</f>
        <v>0</v>
      </c>
      <c r="BL324" s="8" t="s">
        <v>150</v>
      </c>
      <c r="BM324" s="132" t="s">
        <v>499</v>
      </c>
    </row>
    <row r="325" spans="2:65" s="111" customFormat="1" ht="25.9" customHeight="1" x14ac:dyDescent="0.2">
      <c r="B325" s="110"/>
      <c r="D325" s="112" t="s">
        <v>71</v>
      </c>
      <c r="E325" s="113" t="s">
        <v>500</v>
      </c>
      <c r="F325" s="113" t="s">
        <v>501</v>
      </c>
      <c r="I325" s="56"/>
      <c r="J325" s="114">
        <f>BK325</f>
        <v>0</v>
      </c>
      <c r="L325" s="110"/>
      <c r="M325" s="115"/>
      <c r="P325" s="116">
        <f>P326+P355+P360+P362+P364+P381+P395+P405+P419+P429</f>
        <v>553.76774699999999</v>
      </c>
      <c r="R325" s="116">
        <f>R326+R355+R360+R362+R364+R381+R395+R405+R419+R429</f>
        <v>7.5009565199999999</v>
      </c>
      <c r="T325" s="117">
        <f>T326+T355+T360+T362+T364+T381+T395+T405+T419+T429</f>
        <v>1.5990399999999998</v>
      </c>
      <c r="AR325" s="112" t="s">
        <v>82</v>
      </c>
      <c r="AT325" s="118" t="s">
        <v>71</v>
      </c>
      <c r="AU325" s="118" t="s">
        <v>72</v>
      </c>
      <c r="AY325" s="112" t="s">
        <v>143</v>
      </c>
      <c r="BK325" s="119">
        <f>BK326+BK355+BK360+BK362+BK364+BK381+BK395+BK405+BK419+BK429</f>
        <v>0</v>
      </c>
    </row>
    <row r="326" spans="2:65" s="111" customFormat="1" ht="22.9" customHeight="1" x14ac:dyDescent="0.2">
      <c r="B326" s="110"/>
      <c r="D326" s="112" t="s">
        <v>71</v>
      </c>
      <c r="E326" s="120" t="s">
        <v>502</v>
      </c>
      <c r="F326" s="120" t="s">
        <v>503</v>
      </c>
      <c r="I326" s="56"/>
      <c r="J326" s="121">
        <f>BK326</f>
        <v>0</v>
      </c>
      <c r="L326" s="110"/>
      <c r="M326" s="115"/>
      <c r="P326" s="116">
        <f>SUM(P327:P354)</f>
        <v>34.497771000000007</v>
      </c>
      <c r="R326" s="116">
        <f>SUM(R327:R354)</f>
        <v>0.72571693999999998</v>
      </c>
      <c r="T326" s="117">
        <f>SUM(T327:T354)</f>
        <v>0</v>
      </c>
      <c r="AR326" s="112" t="s">
        <v>82</v>
      </c>
      <c r="AT326" s="118" t="s">
        <v>71</v>
      </c>
      <c r="AU326" s="118" t="s">
        <v>80</v>
      </c>
      <c r="AY326" s="112" t="s">
        <v>143</v>
      </c>
      <c r="BK326" s="119">
        <f>SUM(BK327:BK354)</f>
        <v>0</v>
      </c>
    </row>
    <row r="327" spans="2:65" s="1" customFormat="1" ht="24.2" customHeight="1" x14ac:dyDescent="0.2">
      <c r="B327" s="13"/>
      <c r="C327" s="122" t="s">
        <v>504</v>
      </c>
      <c r="D327" s="122" t="s">
        <v>145</v>
      </c>
      <c r="E327" s="123" t="s">
        <v>505</v>
      </c>
      <c r="F327" s="124" t="s">
        <v>506</v>
      </c>
      <c r="G327" s="125" t="s">
        <v>163</v>
      </c>
      <c r="H327" s="126">
        <v>7.9249999999999998</v>
      </c>
      <c r="I327" s="50"/>
      <c r="J327" s="127">
        <f>ROUND(I327*H327,2)</f>
        <v>0</v>
      </c>
      <c r="K327" s="124" t="s">
        <v>149</v>
      </c>
      <c r="L327" s="13"/>
      <c r="M327" s="128" t="s">
        <v>1</v>
      </c>
      <c r="N327" s="129" t="s">
        <v>37</v>
      </c>
      <c r="O327" s="130">
        <v>4.8000000000000001E-2</v>
      </c>
      <c r="P327" s="130">
        <f>O327*H327</f>
        <v>0.38040000000000002</v>
      </c>
      <c r="Q327" s="130">
        <v>0</v>
      </c>
      <c r="R327" s="130">
        <f>Q327*H327</f>
        <v>0</v>
      </c>
      <c r="S327" s="130">
        <v>0</v>
      </c>
      <c r="T327" s="131">
        <f>S327*H327</f>
        <v>0</v>
      </c>
      <c r="AR327" s="132" t="s">
        <v>227</v>
      </c>
      <c r="AT327" s="132" t="s">
        <v>145</v>
      </c>
      <c r="AU327" s="132" t="s">
        <v>82</v>
      </c>
      <c r="AY327" s="8" t="s">
        <v>143</v>
      </c>
      <c r="BE327" s="133">
        <f>IF(N327="základní",J327,0)</f>
        <v>0</v>
      </c>
      <c r="BF327" s="133">
        <f>IF(N327="snížená",J327,0)</f>
        <v>0</v>
      </c>
      <c r="BG327" s="133">
        <f>IF(N327="zákl. přenesená",J327,0)</f>
        <v>0</v>
      </c>
      <c r="BH327" s="133">
        <f>IF(N327="sníž. přenesená",J327,0)</f>
        <v>0</v>
      </c>
      <c r="BI327" s="133">
        <f>IF(N327="nulová",J327,0)</f>
        <v>0</v>
      </c>
      <c r="BJ327" s="8" t="s">
        <v>80</v>
      </c>
      <c r="BK327" s="133">
        <f>ROUND(I327*H327,2)</f>
        <v>0</v>
      </c>
      <c r="BL327" s="8" t="s">
        <v>227</v>
      </c>
      <c r="BM327" s="132" t="s">
        <v>507</v>
      </c>
    </row>
    <row r="328" spans="2:65" s="135" customFormat="1" x14ac:dyDescent="0.2">
      <c r="B328" s="134"/>
      <c r="D328" s="136" t="s">
        <v>152</v>
      </c>
      <c r="E328" s="137" t="s">
        <v>1</v>
      </c>
      <c r="F328" s="138" t="s">
        <v>508</v>
      </c>
      <c r="H328" s="137" t="s">
        <v>1</v>
      </c>
      <c r="I328" s="53"/>
      <c r="L328" s="134"/>
      <c r="M328" s="139"/>
      <c r="T328" s="140"/>
      <c r="AT328" s="137" t="s">
        <v>152</v>
      </c>
      <c r="AU328" s="137" t="s">
        <v>82</v>
      </c>
      <c r="AV328" s="135" t="s">
        <v>80</v>
      </c>
      <c r="AW328" s="135" t="s">
        <v>29</v>
      </c>
      <c r="AX328" s="135" t="s">
        <v>72</v>
      </c>
      <c r="AY328" s="137" t="s">
        <v>143</v>
      </c>
    </row>
    <row r="329" spans="2:65" s="142" customFormat="1" x14ac:dyDescent="0.2">
      <c r="B329" s="141"/>
      <c r="D329" s="136" t="s">
        <v>152</v>
      </c>
      <c r="E329" s="143" t="s">
        <v>1</v>
      </c>
      <c r="F329" s="144" t="s">
        <v>509</v>
      </c>
      <c r="H329" s="145">
        <v>7.9249999999999998</v>
      </c>
      <c r="I329" s="54"/>
      <c r="L329" s="141"/>
      <c r="M329" s="146"/>
      <c r="T329" s="147"/>
      <c r="AT329" s="143" t="s">
        <v>152</v>
      </c>
      <c r="AU329" s="143" t="s">
        <v>82</v>
      </c>
      <c r="AV329" s="142" t="s">
        <v>82</v>
      </c>
      <c r="AW329" s="142" t="s">
        <v>29</v>
      </c>
      <c r="AX329" s="142" t="s">
        <v>80</v>
      </c>
      <c r="AY329" s="143" t="s">
        <v>143</v>
      </c>
    </row>
    <row r="330" spans="2:65" s="1" customFormat="1" ht="16.5" customHeight="1" x14ac:dyDescent="0.2">
      <c r="B330" s="13"/>
      <c r="C330" s="164" t="s">
        <v>510</v>
      </c>
      <c r="D330" s="164" t="s">
        <v>392</v>
      </c>
      <c r="E330" s="165" t="s">
        <v>511</v>
      </c>
      <c r="F330" s="166" t="s">
        <v>512</v>
      </c>
      <c r="G330" s="167" t="s">
        <v>513</v>
      </c>
      <c r="H330" s="168">
        <v>3.17</v>
      </c>
      <c r="I330" s="51"/>
      <c r="J330" s="169">
        <f>ROUND(I330*H330,2)</f>
        <v>0</v>
      </c>
      <c r="K330" s="166" t="s">
        <v>149</v>
      </c>
      <c r="L330" s="170"/>
      <c r="M330" s="171" t="s">
        <v>1</v>
      </c>
      <c r="N330" s="172" t="s">
        <v>37</v>
      </c>
      <c r="O330" s="130">
        <v>0</v>
      </c>
      <c r="P330" s="130">
        <f>O330*H330</f>
        <v>0</v>
      </c>
      <c r="Q330" s="130">
        <v>1E-3</v>
      </c>
      <c r="R330" s="130">
        <f>Q330*H330</f>
        <v>3.1700000000000001E-3</v>
      </c>
      <c r="S330" s="130">
        <v>0</v>
      </c>
      <c r="T330" s="131">
        <f>S330*H330</f>
        <v>0</v>
      </c>
      <c r="AR330" s="132" t="s">
        <v>328</v>
      </c>
      <c r="AT330" s="132" t="s">
        <v>392</v>
      </c>
      <c r="AU330" s="132" t="s">
        <v>82</v>
      </c>
      <c r="AY330" s="8" t="s">
        <v>143</v>
      </c>
      <c r="BE330" s="133">
        <f>IF(N330="základní",J330,0)</f>
        <v>0</v>
      </c>
      <c r="BF330" s="133">
        <f>IF(N330="snížená",J330,0)</f>
        <v>0</v>
      </c>
      <c r="BG330" s="133">
        <f>IF(N330="zákl. přenesená",J330,0)</f>
        <v>0</v>
      </c>
      <c r="BH330" s="133">
        <f>IF(N330="sníž. přenesená",J330,0)</f>
        <v>0</v>
      </c>
      <c r="BI330" s="133">
        <f>IF(N330="nulová",J330,0)</f>
        <v>0</v>
      </c>
      <c r="BJ330" s="8" t="s">
        <v>80</v>
      </c>
      <c r="BK330" s="133">
        <f>ROUND(I330*H330,2)</f>
        <v>0</v>
      </c>
      <c r="BL330" s="8" t="s">
        <v>227</v>
      </c>
      <c r="BM330" s="132" t="s">
        <v>514</v>
      </c>
    </row>
    <row r="331" spans="2:65" s="142" customFormat="1" x14ac:dyDescent="0.2">
      <c r="B331" s="141"/>
      <c r="D331" s="136" t="s">
        <v>152</v>
      </c>
      <c r="F331" s="144" t="s">
        <v>515</v>
      </c>
      <c r="H331" s="145">
        <v>3.17</v>
      </c>
      <c r="I331" s="54"/>
      <c r="L331" s="141"/>
      <c r="M331" s="146"/>
      <c r="T331" s="147"/>
      <c r="AT331" s="143" t="s">
        <v>152</v>
      </c>
      <c r="AU331" s="143" t="s">
        <v>82</v>
      </c>
      <c r="AV331" s="142" t="s">
        <v>82</v>
      </c>
      <c r="AW331" s="142" t="s">
        <v>3</v>
      </c>
      <c r="AX331" s="142" t="s">
        <v>80</v>
      </c>
      <c r="AY331" s="143" t="s">
        <v>143</v>
      </c>
    </row>
    <row r="332" spans="2:65" s="1" customFormat="1" ht="24.2" customHeight="1" x14ac:dyDescent="0.2">
      <c r="B332" s="13"/>
      <c r="C332" s="122" t="s">
        <v>516</v>
      </c>
      <c r="D332" s="122" t="s">
        <v>145</v>
      </c>
      <c r="E332" s="123" t="s">
        <v>517</v>
      </c>
      <c r="F332" s="124" t="s">
        <v>518</v>
      </c>
      <c r="G332" s="125" t="s">
        <v>163</v>
      </c>
      <c r="H332" s="126">
        <v>42.081000000000003</v>
      </c>
      <c r="I332" s="50"/>
      <c r="J332" s="127">
        <f>ROUND(I332*H332,2)</f>
        <v>0</v>
      </c>
      <c r="K332" s="124" t="s">
        <v>149</v>
      </c>
      <c r="L332" s="13"/>
      <c r="M332" s="128" t="s">
        <v>1</v>
      </c>
      <c r="N332" s="129" t="s">
        <v>37</v>
      </c>
      <c r="O332" s="130">
        <v>8.4000000000000005E-2</v>
      </c>
      <c r="P332" s="130">
        <f>O332*H332</f>
        <v>3.5348040000000003</v>
      </c>
      <c r="Q332" s="130">
        <v>0</v>
      </c>
      <c r="R332" s="130">
        <f>Q332*H332</f>
        <v>0</v>
      </c>
      <c r="S332" s="130">
        <v>0</v>
      </c>
      <c r="T332" s="131">
        <f>S332*H332</f>
        <v>0</v>
      </c>
      <c r="AR332" s="132" t="s">
        <v>227</v>
      </c>
      <c r="AT332" s="132" t="s">
        <v>145</v>
      </c>
      <c r="AU332" s="132" t="s">
        <v>82</v>
      </c>
      <c r="AY332" s="8" t="s">
        <v>143</v>
      </c>
      <c r="BE332" s="133">
        <f>IF(N332="základní",J332,0)</f>
        <v>0</v>
      </c>
      <c r="BF332" s="133">
        <f>IF(N332="snížená",J332,0)</f>
        <v>0</v>
      </c>
      <c r="BG332" s="133">
        <f>IF(N332="zákl. přenesená",J332,0)</f>
        <v>0</v>
      </c>
      <c r="BH332" s="133">
        <f>IF(N332="sníž. přenesená",J332,0)</f>
        <v>0</v>
      </c>
      <c r="BI332" s="133">
        <f>IF(N332="nulová",J332,0)</f>
        <v>0</v>
      </c>
      <c r="BJ332" s="8" t="s">
        <v>80</v>
      </c>
      <c r="BK332" s="133">
        <f>ROUND(I332*H332,2)</f>
        <v>0</v>
      </c>
      <c r="BL332" s="8" t="s">
        <v>227</v>
      </c>
      <c r="BM332" s="132" t="s">
        <v>519</v>
      </c>
    </row>
    <row r="333" spans="2:65" s="135" customFormat="1" x14ac:dyDescent="0.2">
      <c r="B333" s="134"/>
      <c r="D333" s="136" t="s">
        <v>152</v>
      </c>
      <c r="E333" s="137" t="s">
        <v>1</v>
      </c>
      <c r="F333" s="138" t="s">
        <v>520</v>
      </c>
      <c r="H333" s="137" t="s">
        <v>1</v>
      </c>
      <c r="I333" s="53"/>
      <c r="L333" s="134"/>
      <c r="M333" s="139"/>
      <c r="T333" s="140"/>
      <c r="AT333" s="137" t="s">
        <v>152</v>
      </c>
      <c r="AU333" s="137" t="s">
        <v>82</v>
      </c>
      <c r="AV333" s="135" t="s">
        <v>80</v>
      </c>
      <c r="AW333" s="135" t="s">
        <v>29</v>
      </c>
      <c r="AX333" s="135" t="s">
        <v>72</v>
      </c>
      <c r="AY333" s="137" t="s">
        <v>143</v>
      </c>
    </row>
    <row r="334" spans="2:65" s="142" customFormat="1" x14ac:dyDescent="0.2">
      <c r="B334" s="141"/>
      <c r="D334" s="136" t="s">
        <v>152</v>
      </c>
      <c r="E334" s="143" t="s">
        <v>1</v>
      </c>
      <c r="F334" s="144" t="s">
        <v>521</v>
      </c>
      <c r="H334" s="145">
        <v>45.860999999999997</v>
      </c>
      <c r="I334" s="54"/>
      <c r="L334" s="141"/>
      <c r="M334" s="146"/>
      <c r="T334" s="147"/>
      <c r="AT334" s="143" t="s">
        <v>152</v>
      </c>
      <c r="AU334" s="143" t="s">
        <v>82</v>
      </c>
      <c r="AV334" s="142" t="s">
        <v>82</v>
      </c>
      <c r="AW334" s="142" t="s">
        <v>29</v>
      </c>
      <c r="AX334" s="142" t="s">
        <v>72</v>
      </c>
      <c r="AY334" s="143" t="s">
        <v>143</v>
      </c>
    </row>
    <row r="335" spans="2:65" s="142" customFormat="1" x14ac:dyDescent="0.2">
      <c r="B335" s="141"/>
      <c r="D335" s="136" t="s">
        <v>152</v>
      </c>
      <c r="E335" s="143" t="s">
        <v>1</v>
      </c>
      <c r="F335" s="144" t="s">
        <v>522</v>
      </c>
      <c r="H335" s="145">
        <v>-3.78</v>
      </c>
      <c r="I335" s="54"/>
      <c r="L335" s="141"/>
      <c r="M335" s="146"/>
      <c r="T335" s="147"/>
      <c r="AT335" s="143" t="s">
        <v>152</v>
      </c>
      <c r="AU335" s="143" t="s">
        <v>82</v>
      </c>
      <c r="AV335" s="142" t="s">
        <v>82</v>
      </c>
      <c r="AW335" s="142" t="s">
        <v>29</v>
      </c>
      <c r="AX335" s="142" t="s">
        <v>72</v>
      </c>
      <c r="AY335" s="143" t="s">
        <v>143</v>
      </c>
    </row>
    <row r="336" spans="2:65" s="149" customFormat="1" x14ac:dyDescent="0.2">
      <c r="B336" s="148"/>
      <c r="D336" s="136" t="s">
        <v>152</v>
      </c>
      <c r="E336" s="150" t="s">
        <v>1</v>
      </c>
      <c r="F336" s="151" t="s">
        <v>210</v>
      </c>
      <c r="H336" s="152">
        <v>42.080999999999996</v>
      </c>
      <c r="I336" s="55"/>
      <c r="L336" s="148"/>
      <c r="M336" s="153"/>
      <c r="T336" s="154"/>
      <c r="AT336" s="150" t="s">
        <v>152</v>
      </c>
      <c r="AU336" s="150" t="s">
        <v>82</v>
      </c>
      <c r="AV336" s="149" t="s">
        <v>150</v>
      </c>
      <c r="AW336" s="149" t="s">
        <v>29</v>
      </c>
      <c r="AX336" s="149" t="s">
        <v>80</v>
      </c>
      <c r="AY336" s="150" t="s">
        <v>143</v>
      </c>
    </row>
    <row r="337" spans="2:65" s="1" customFormat="1" ht="16.5" customHeight="1" x14ac:dyDescent="0.2">
      <c r="B337" s="13"/>
      <c r="C337" s="164" t="s">
        <v>523</v>
      </c>
      <c r="D337" s="164" t="s">
        <v>392</v>
      </c>
      <c r="E337" s="165" t="s">
        <v>511</v>
      </c>
      <c r="F337" s="166" t="s">
        <v>512</v>
      </c>
      <c r="G337" s="167" t="s">
        <v>513</v>
      </c>
      <c r="H337" s="168">
        <v>16.832000000000001</v>
      </c>
      <c r="I337" s="51"/>
      <c r="J337" s="169">
        <f>ROUND(I337*H337,2)</f>
        <v>0</v>
      </c>
      <c r="K337" s="166" t="s">
        <v>149</v>
      </c>
      <c r="L337" s="170"/>
      <c r="M337" s="171" t="s">
        <v>1</v>
      </c>
      <c r="N337" s="172" t="s">
        <v>37</v>
      </c>
      <c r="O337" s="130">
        <v>0</v>
      </c>
      <c r="P337" s="130">
        <f>O337*H337</f>
        <v>0</v>
      </c>
      <c r="Q337" s="130">
        <v>1E-3</v>
      </c>
      <c r="R337" s="130">
        <f>Q337*H337</f>
        <v>1.6832E-2</v>
      </c>
      <c r="S337" s="130">
        <v>0</v>
      </c>
      <c r="T337" s="131">
        <f>S337*H337</f>
        <v>0</v>
      </c>
      <c r="AR337" s="132" t="s">
        <v>328</v>
      </c>
      <c r="AT337" s="132" t="s">
        <v>392</v>
      </c>
      <c r="AU337" s="132" t="s">
        <v>82</v>
      </c>
      <c r="AY337" s="8" t="s">
        <v>143</v>
      </c>
      <c r="BE337" s="133">
        <f>IF(N337="základní",J337,0)</f>
        <v>0</v>
      </c>
      <c r="BF337" s="133">
        <f>IF(N337="snížená",J337,0)</f>
        <v>0</v>
      </c>
      <c r="BG337" s="133">
        <f>IF(N337="zákl. přenesená",J337,0)</f>
        <v>0</v>
      </c>
      <c r="BH337" s="133">
        <f>IF(N337="sníž. přenesená",J337,0)</f>
        <v>0</v>
      </c>
      <c r="BI337" s="133">
        <f>IF(N337="nulová",J337,0)</f>
        <v>0</v>
      </c>
      <c r="BJ337" s="8" t="s">
        <v>80</v>
      </c>
      <c r="BK337" s="133">
        <f>ROUND(I337*H337,2)</f>
        <v>0</v>
      </c>
      <c r="BL337" s="8" t="s">
        <v>227</v>
      </c>
      <c r="BM337" s="132" t="s">
        <v>524</v>
      </c>
    </row>
    <row r="338" spans="2:65" s="142" customFormat="1" x14ac:dyDescent="0.2">
      <c r="B338" s="141"/>
      <c r="D338" s="136" t="s">
        <v>152</v>
      </c>
      <c r="F338" s="144" t="s">
        <v>525</v>
      </c>
      <c r="H338" s="145">
        <v>16.832000000000001</v>
      </c>
      <c r="I338" s="54"/>
      <c r="L338" s="141"/>
      <c r="M338" s="146"/>
      <c r="T338" s="147"/>
      <c r="AT338" s="143" t="s">
        <v>152</v>
      </c>
      <c r="AU338" s="143" t="s">
        <v>82</v>
      </c>
      <c r="AV338" s="142" t="s">
        <v>82</v>
      </c>
      <c r="AW338" s="142" t="s">
        <v>3</v>
      </c>
      <c r="AX338" s="142" t="s">
        <v>80</v>
      </c>
      <c r="AY338" s="143" t="s">
        <v>143</v>
      </c>
    </row>
    <row r="339" spans="2:65" s="1" customFormat="1" ht="24.2" customHeight="1" x14ac:dyDescent="0.2">
      <c r="B339" s="13"/>
      <c r="C339" s="122" t="s">
        <v>526</v>
      </c>
      <c r="D339" s="122" t="s">
        <v>145</v>
      </c>
      <c r="E339" s="123" t="s">
        <v>527</v>
      </c>
      <c r="F339" s="124" t="s">
        <v>528</v>
      </c>
      <c r="G339" s="125" t="s">
        <v>163</v>
      </c>
      <c r="H339" s="126">
        <v>15.85</v>
      </c>
      <c r="I339" s="50"/>
      <c r="J339" s="127">
        <f>ROUND(I339*H339,2)</f>
        <v>0</v>
      </c>
      <c r="K339" s="124" t="s">
        <v>149</v>
      </c>
      <c r="L339" s="13"/>
      <c r="M339" s="128" t="s">
        <v>1</v>
      </c>
      <c r="N339" s="129" t="s">
        <v>37</v>
      </c>
      <c r="O339" s="130">
        <v>0.222</v>
      </c>
      <c r="P339" s="130">
        <f>O339*H339</f>
        <v>3.5186999999999999</v>
      </c>
      <c r="Q339" s="130">
        <v>4.0000000000000002E-4</v>
      </c>
      <c r="R339" s="130">
        <f>Q339*H339</f>
        <v>6.3400000000000001E-3</v>
      </c>
      <c r="S339" s="130">
        <v>0</v>
      </c>
      <c r="T339" s="131">
        <f>S339*H339</f>
        <v>0</v>
      </c>
      <c r="AR339" s="132" t="s">
        <v>227</v>
      </c>
      <c r="AT339" s="132" t="s">
        <v>145</v>
      </c>
      <c r="AU339" s="132" t="s">
        <v>82</v>
      </c>
      <c r="AY339" s="8" t="s">
        <v>143</v>
      </c>
      <c r="BE339" s="133">
        <f>IF(N339="základní",J339,0)</f>
        <v>0</v>
      </c>
      <c r="BF339" s="133">
        <f>IF(N339="snížená",J339,0)</f>
        <v>0</v>
      </c>
      <c r="BG339" s="133">
        <f>IF(N339="zákl. přenesená",J339,0)</f>
        <v>0</v>
      </c>
      <c r="BH339" s="133">
        <f>IF(N339="sníž. přenesená",J339,0)</f>
        <v>0</v>
      </c>
      <c r="BI339" s="133">
        <f>IF(N339="nulová",J339,0)</f>
        <v>0</v>
      </c>
      <c r="BJ339" s="8" t="s">
        <v>80</v>
      </c>
      <c r="BK339" s="133">
        <f>ROUND(I339*H339,2)</f>
        <v>0</v>
      </c>
      <c r="BL339" s="8" t="s">
        <v>227</v>
      </c>
      <c r="BM339" s="132" t="s">
        <v>529</v>
      </c>
    </row>
    <row r="340" spans="2:65" s="142" customFormat="1" x14ac:dyDescent="0.2">
      <c r="B340" s="141"/>
      <c r="D340" s="136" t="s">
        <v>152</v>
      </c>
      <c r="E340" s="143" t="s">
        <v>1</v>
      </c>
      <c r="F340" s="144" t="s">
        <v>530</v>
      </c>
      <c r="H340" s="145">
        <v>15.85</v>
      </c>
      <c r="I340" s="54"/>
      <c r="L340" s="141"/>
      <c r="M340" s="146"/>
      <c r="T340" s="147"/>
      <c r="AT340" s="143" t="s">
        <v>152</v>
      </c>
      <c r="AU340" s="143" t="s">
        <v>82</v>
      </c>
      <c r="AV340" s="142" t="s">
        <v>82</v>
      </c>
      <c r="AW340" s="142" t="s">
        <v>29</v>
      </c>
      <c r="AX340" s="142" t="s">
        <v>80</v>
      </c>
      <c r="AY340" s="143" t="s">
        <v>143</v>
      </c>
    </row>
    <row r="341" spans="2:65" s="1" customFormat="1" ht="49.15" customHeight="1" x14ac:dyDescent="0.2">
      <c r="B341" s="13"/>
      <c r="C341" s="164" t="s">
        <v>531</v>
      </c>
      <c r="D341" s="164" t="s">
        <v>392</v>
      </c>
      <c r="E341" s="165" t="s">
        <v>532</v>
      </c>
      <c r="F341" s="166" t="s">
        <v>533</v>
      </c>
      <c r="G341" s="167" t="s">
        <v>163</v>
      </c>
      <c r="H341" s="168">
        <v>9.2370000000000001</v>
      </c>
      <c r="I341" s="51"/>
      <c r="J341" s="169">
        <f>ROUND(I341*H341,2)</f>
        <v>0</v>
      </c>
      <c r="K341" s="166" t="s">
        <v>149</v>
      </c>
      <c r="L341" s="170"/>
      <c r="M341" s="171" t="s">
        <v>1</v>
      </c>
      <c r="N341" s="172" t="s">
        <v>37</v>
      </c>
      <c r="O341" s="130">
        <v>0</v>
      </c>
      <c r="P341" s="130">
        <f>O341*H341</f>
        <v>0</v>
      </c>
      <c r="Q341" s="130">
        <v>5.4000000000000003E-3</v>
      </c>
      <c r="R341" s="130">
        <f>Q341*H341</f>
        <v>4.9879800000000002E-2</v>
      </c>
      <c r="S341" s="130">
        <v>0</v>
      </c>
      <c r="T341" s="131">
        <f>S341*H341</f>
        <v>0</v>
      </c>
      <c r="AR341" s="132" t="s">
        <v>328</v>
      </c>
      <c r="AT341" s="132" t="s">
        <v>392</v>
      </c>
      <c r="AU341" s="132" t="s">
        <v>82</v>
      </c>
      <c r="AY341" s="8" t="s">
        <v>143</v>
      </c>
      <c r="BE341" s="133">
        <f>IF(N341="základní",J341,0)</f>
        <v>0</v>
      </c>
      <c r="BF341" s="133">
        <f>IF(N341="snížená",J341,0)</f>
        <v>0</v>
      </c>
      <c r="BG341" s="133">
        <f>IF(N341="zákl. přenesená",J341,0)</f>
        <v>0</v>
      </c>
      <c r="BH341" s="133">
        <f>IF(N341="sníž. přenesená",J341,0)</f>
        <v>0</v>
      </c>
      <c r="BI341" s="133">
        <f>IF(N341="nulová",J341,0)</f>
        <v>0</v>
      </c>
      <c r="BJ341" s="8" t="s">
        <v>80</v>
      </c>
      <c r="BK341" s="133">
        <f>ROUND(I341*H341,2)</f>
        <v>0</v>
      </c>
      <c r="BL341" s="8" t="s">
        <v>227</v>
      </c>
      <c r="BM341" s="132" t="s">
        <v>534</v>
      </c>
    </row>
    <row r="342" spans="2:65" s="142" customFormat="1" x14ac:dyDescent="0.2">
      <c r="B342" s="141"/>
      <c r="D342" s="136" t="s">
        <v>152</v>
      </c>
      <c r="F342" s="144" t="s">
        <v>535</v>
      </c>
      <c r="H342" s="145">
        <v>9.2370000000000001</v>
      </c>
      <c r="I342" s="54"/>
      <c r="L342" s="141"/>
      <c r="M342" s="146"/>
      <c r="T342" s="147"/>
      <c r="AT342" s="143" t="s">
        <v>152</v>
      </c>
      <c r="AU342" s="143" t="s">
        <v>82</v>
      </c>
      <c r="AV342" s="142" t="s">
        <v>82</v>
      </c>
      <c r="AW342" s="142" t="s">
        <v>3</v>
      </c>
      <c r="AX342" s="142" t="s">
        <v>80</v>
      </c>
      <c r="AY342" s="143" t="s">
        <v>143</v>
      </c>
    </row>
    <row r="343" spans="2:65" s="1" customFormat="1" ht="49.15" customHeight="1" x14ac:dyDescent="0.2">
      <c r="B343" s="13"/>
      <c r="C343" s="164" t="s">
        <v>536</v>
      </c>
      <c r="D343" s="164" t="s">
        <v>392</v>
      </c>
      <c r="E343" s="165" t="s">
        <v>537</v>
      </c>
      <c r="F343" s="166" t="s">
        <v>538</v>
      </c>
      <c r="G343" s="167" t="s">
        <v>163</v>
      </c>
      <c r="H343" s="168">
        <v>9.2370000000000001</v>
      </c>
      <c r="I343" s="51"/>
      <c r="J343" s="169">
        <f>ROUND(I343*H343,2)</f>
        <v>0</v>
      </c>
      <c r="K343" s="166" t="s">
        <v>149</v>
      </c>
      <c r="L343" s="170"/>
      <c r="M343" s="171" t="s">
        <v>1</v>
      </c>
      <c r="N343" s="172" t="s">
        <v>37</v>
      </c>
      <c r="O343" s="130">
        <v>0</v>
      </c>
      <c r="P343" s="130">
        <f>O343*H343</f>
        <v>0</v>
      </c>
      <c r="Q343" s="130">
        <v>5.3E-3</v>
      </c>
      <c r="R343" s="130">
        <f>Q343*H343</f>
        <v>4.8956100000000002E-2</v>
      </c>
      <c r="S343" s="130">
        <v>0</v>
      </c>
      <c r="T343" s="131">
        <f>S343*H343</f>
        <v>0</v>
      </c>
      <c r="AR343" s="132" t="s">
        <v>328</v>
      </c>
      <c r="AT343" s="132" t="s">
        <v>392</v>
      </c>
      <c r="AU343" s="132" t="s">
        <v>82</v>
      </c>
      <c r="AY343" s="8" t="s">
        <v>143</v>
      </c>
      <c r="BE343" s="133">
        <f>IF(N343="základní",J343,0)</f>
        <v>0</v>
      </c>
      <c r="BF343" s="133">
        <f>IF(N343="snížená",J343,0)</f>
        <v>0</v>
      </c>
      <c r="BG343" s="133">
        <f>IF(N343="zákl. přenesená",J343,0)</f>
        <v>0</v>
      </c>
      <c r="BH343" s="133">
        <f>IF(N343="sníž. přenesená",J343,0)</f>
        <v>0</v>
      </c>
      <c r="BI343" s="133">
        <f>IF(N343="nulová",J343,0)</f>
        <v>0</v>
      </c>
      <c r="BJ343" s="8" t="s">
        <v>80</v>
      </c>
      <c r="BK343" s="133">
        <f>ROUND(I343*H343,2)</f>
        <v>0</v>
      </c>
      <c r="BL343" s="8" t="s">
        <v>227</v>
      </c>
      <c r="BM343" s="132" t="s">
        <v>539</v>
      </c>
    </row>
    <row r="344" spans="2:65" s="142" customFormat="1" x14ac:dyDescent="0.2">
      <c r="B344" s="141"/>
      <c r="D344" s="136" t="s">
        <v>152</v>
      </c>
      <c r="F344" s="144" t="s">
        <v>535</v>
      </c>
      <c r="H344" s="145">
        <v>9.2370000000000001</v>
      </c>
      <c r="I344" s="54"/>
      <c r="L344" s="141"/>
      <c r="M344" s="146"/>
      <c r="T344" s="147"/>
      <c r="AT344" s="143" t="s">
        <v>152</v>
      </c>
      <c r="AU344" s="143" t="s">
        <v>82</v>
      </c>
      <c r="AV344" s="142" t="s">
        <v>82</v>
      </c>
      <c r="AW344" s="142" t="s">
        <v>3</v>
      </c>
      <c r="AX344" s="142" t="s">
        <v>80</v>
      </c>
      <c r="AY344" s="143" t="s">
        <v>143</v>
      </c>
    </row>
    <row r="345" spans="2:65" s="1" customFormat="1" ht="24.2" customHeight="1" x14ac:dyDescent="0.2">
      <c r="B345" s="13"/>
      <c r="C345" s="122" t="s">
        <v>540</v>
      </c>
      <c r="D345" s="122" t="s">
        <v>145</v>
      </c>
      <c r="E345" s="123" t="s">
        <v>541</v>
      </c>
      <c r="F345" s="124" t="s">
        <v>542</v>
      </c>
      <c r="G345" s="125" t="s">
        <v>163</v>
      </c>
      <c r="H345" s="126">
        <v>84.162000000000006</v>
      </c>
      <c r="I345" s="50"/>
      <c r="J345" s="127">
        <f>ROUND(I345*H345,2)</f>
        <v>0</v>
      </c>
      <c r="K345" s="124" t="s">
        <v>149</v>
      </c>
      <c r="L345" s="13"/>
      <c r="M345" s="128" t="s">
        <v>1</v>
      </c>
      <c r="N345" s="129" t="s">
        <v>37</v>
      </c>
      <c r="O345" s="130">
        <v>0.26</v>
      </c>
      <c r="P345" s="130">
        <f>O345*H345</f>
        <v>21.882120000000004</v>
      </c>
      <c r="Q345" s="130">
        <v>4.0000000000000002E-4</v>
      </c>
      <c r="R345" s="130">
        <f>Q345*H345</f>
        <v>3.3664800000000002E-2</v>
      </c>
      <c r="S345" s="130">
        <v>0</v>
      </c>
      <c r="T345" s="131">
        <f>S345*H345</f>
        <v>0</v>
      </c>
      <c r="AR345" s="132" t="s">
        <v>227</v>
      </c>
      <c r="AT345" s="132" t="s">
        <v>145</v>
      </c>
      <c r="AU345" s="132" t="s">
        <v>82</v>
      </c>
      <c r="AY345" s="8" t="s">
        <v>143</v>
      </c>
      <c r="BE345" s="133">
        <f>IF(N345="základní",J345,0)</f>
        <v>0</v>
      </c>
      <c r="BF345" s="133">
        <f>IF(N345="snížená",J345,0)</f>
        <v>0</v>
      </c>
      <c r="BG345" s="133">
        <f>IF(N345="zákl. přenesená",J345,0)</f>
        <v>0</v>
      </c>
      <c r="BH345" s="133">
        <f>IF(N345="sníž. přenesená",J345,0)</f>
        <v>0</v>
      </c>
      <c r="BI345" s="133">
        <f>IF(N345="nulová",J345,0)</f>
        <v>0</v>
      </c>
      <c r="BJ345" s="8" t="s">
        <v>80</v>
      </c>
      <c r="BK345" s="133">
        <f>ROUND(I345*H345,2)</f>
        <v>0</v>
      </c>
      <c r="BL345" s="8" t="s">
        <v>227</v>
      </c>
      <c r="BM345" s="132" t="s">
        <v>543</v>
      </c>
    </row>
    <row r="346" spans="2:65" s="142" customFormat="1" x14ac:dyDescent="0.2">
      <c r="B346" s="141"/>
      <c r="D346" s="136" t="s">
        <v>152</v>
      </c>
      <c r="E346" s="143" t="s">
        <v>1</v>
      </c>
      <c r="F346" s="144" t="s">
        <v>544</v>
      </c>
      <c r="H346" s="145">
        <v>84.162000000000006</v>
      </c>
      <c r="I346" s="54"/>
      <c r="L346" s="141"/>
      <c r="M346" s="146"/>
      <c r="T346" s="147"/>
      <c r="AT346" s="143" t="s">
        <v>152</v>
      </c>
      <c r="AU346" s="143" t="s">
        <v>82</v>
      </c>
      <c r="AV346" s="142" t="s">
        <v>82</v>
      </c>
      <c r="AW346" s="142" t="s">
        <v>29</v>
      </c>
      <c r="AX346" s="142" t="s">
        <v>80</v>
      </c>
      <c r="AY346" s="143" t="s">
        <v>143</v>
      </c>
    </row>
    <row r="347" spans="2:65" s="1" customFormat="1" ht="49.15" customHeight="1" x14ac:dyDescent="0.2">
      <c r="B347" s="13"/>
      <c r="C347" s="164" t="s">
        <v>545</v>
      </c>
      <c r="D347" s="164" t="s">
        <v>392</v>
      </c>
      <c r="E347" s="165" t="s">
        <v>532</v>
      </c>
      <c r="F347" s="166" t="s">
        <v>533</v>
      </c>
      <c r="G347" s="167" t="s">
        <v>163</v>
      </c>
      <c r="H347" s="168">
        <v>51.381</v>
      </c>
      <c r="I347" s="51"/>
      <c r="J347" s="169">
        <f>ROUND(I347*H347,2)</f>
        <v>0</v>
      </c>
      <c r="K347" s="166" t="s">
        <v>149</v>
      </c>
      <c r="L347" s="170"/>
      <c r="M347" s="171" t="s">
        <v>1</v>
      </c>
      <c r="N347" s="172" t="s">
        <v>37</v>
      </c>
      <c r="O347" s="130">
        <v>0</v>
      </c>
      <c r="P347" s="130">
        <f>O347*H347</f>
        <v>0</v>
      </c>
      <c r="Q347" s="130">
        <v>5.4000000000000003E-3</v>
      </c>
      <c r="R347" s="130">
        <f>Q347*H347</f>
        <v>0.27745740000000002</v>
      </c>
      <c r="S347" s="130">
        <v>0</v>
      </c>
      <c r="T347" s="131">
        <f>S347*H347</f>
        <v>0</v>
      </c>
      <c r="AR347" s="132" t="s">
        <v>328</v>
      </c>
      <c r="AT347" s="132" t="s">
        <v>392</v>
      </c>
      <c r="AU347" s="132" t="s">
        <v>82</v>
      </c>
      <c r="AY347" s="8" t="s">
        <v>143</v>
      </c>
      <c r="BE347" s="133">
        <f>IF(N347="základní",J347,0)</f>
        <v>0</v>
      </c>
      <c r="BF347" s="133">
        <f>IF(N347="snížená",J347,0)</f>
        <v>0</v>
      </c>
      <c r="BG347" s="133">
        <f>IF(N347="zákl. přenesená",J347,0)</f>
        <v>0</v>
      </c>
      <c r="BH347" s="133">
        <f>IF(N347="sníž. přenesená",J347,0)</f>
        <v>0</v>
      </c>
      <c r="BI347" s="133">
        <f>IF(N347="nulová",J347,0)</f>
        <v>0</v>
      </c>
      <c r="BJ347" s="8" t="s">
        <v>80</v>
      </c>
      <c r="BK347" s="133">
        <f>ROUND(I347*H347,2)</f>
        <v>0</v>
      </c>
      <c r="BL347" s="8" t="s">
        <v>227</v>
      </c>
      <c r="BM347" s="132" t="s">
        <v>546</v>
      </c>
    </row>
    <row r="348" spans="2:65" s="142" customFormat="1" x14ac:dyDescent="0.2">
      <c r="B348" s="141"/>
      <c r="D348" s="136" t="s">
        <v>152</v>
      </c>
      <c r="F348" s="144" t="s">
        <v>547</v>
      </c>
      <c r="H348" s="145">
        <v>51.381</v>
      </c>
      <c r="I348" s="54"/>
      <c r="L348" s="141"/>
      <c r="M348" s="146"/>
      <c r="T348" s="147"/>
      <c r="AT348" s="143" t="s">
        <v>152</v>
      </c>
      <c r="AU348" s="143" t="s">
        <v>82</v>
      </c>
      <c r="AV348" s="142" t="s">
        <v>82</v>
      </c>
      <c r="AW348" s="142" t="s">
        <v>3</v>
      </c>
      <c r="AX348" s="142" t="s">
        <v>80</v>
      </c>
      <c r="AY348" s="143" t="s">
        <v>143</v>
      </c>
    </row>
    <row r="349" spans="2:65" s="1" customFormat="1" ht="49.15" customHeight="1" x14ac:dyDescent="0.2">
      <c r="B349" s="13"/>
      <c r="C349" s="164" t="s">
        <v>548</v>
      </c>
      <c r="D349" s="164" t="s">
        <v>392</v>
      </c>
      <c r="E349" s="165" t="s">
        <v>537</v>
      </c>
      <c r="F349" s="166" t="s">
        <v>538</v>
      </c>
      <c r="G349" s="167" t="s">
        <v>163</v>
      </c>
      <c r="H349" s="168">
        <v>51.381</v>
      </c>
      <c r="I349" s="51"/>
      <c r="J349" s="169">
        <f>ROUND(I349*H349,2)</f>
        <v>0</v>
      </c>
      <c r="K349" s="166" t="s">
        <v>149</v>
      </c>
      <c r="L349" s="170"/>
      <c r="M349" s="171" t="s">
        <v>1</v>
      </c>
      <c r="N349" s="172" t="s">
        <v>37</v>
      </c>
      <c r="O349" s="130">
        <v>0</v>
      </c>
      <c r="P349" s="130">
        <f>O349*H349</f>
        <v>0</v>
      </c>
      <c r="Q349" s="130">
        <v>5.3E-3</v>
      </c>
      <c r="R349" s="130">
        <f>Q349*H349</f>
        <v>0.27231929999999999</v>
      </c>
      <c r="S349" s="130">
        <v>0</v>
      </c>
      <c r="T349" s="131">
        <f>S349*H349</f>
        <v>0</v>
      </c>
      <c r="AR349" s="132" t="s">
        <v>328</v>
      </c>
      <c r="AT349" s="132" t="s">
        <v>392</v>
      </c>
      <c r="AU349" s="132" t="s">
        <v>82</v>
      </c>
      <c r="AY349" s="8" t="s">
        <v>143</v>
      </c>
      <c r="BE349" s="133">
        <f>IF(N349="základní",J349,0)</f>
        <v>0</v>
      </c>
      <c r="BF349" s="133">
        <f>IF(N349="snížená",J349,0)</f>
        <v>0</v>
      </c>
      <c r="BG349" s="133">
        <f>IF(N349="zákl. přenesená",J349,0)</f>
        <v>0</v>
      </c>
      <c r="BH349" s="133">
        <f>IF(N349="sníž. přenesená",J349,0)</f>
        <v>0</v>
      </c>
      <c r="BI349" s="133">
        <f>IF(N349="nulová",J349,0)</f>
        <v>0</v>
      </c>
      <c r="BJ349" s="8" t="s">
        <v>80</v>
      </c>
      <c r="BK349" s="133">
        <f>ROUND(I349*H349,2)</f>
        <v>0</v>
      </c>
      <c r="BL349" s="8" t="s">
        <v>227</v>
      </c>
      <c r="BM349" s="132" t="s">
        <v>549</v>
      </c>
    </row>
    <row r="350" spans="2:65" s="142" customFormat="1" x14ac:dyDescent="0.2">
      <c r="B350" s="141"/>
      <c r="D350" s="136" t="s">
        <v>152</v>
      </c>
      <c r="F350" s="144" t="s">
        <v>547</v>
      </c>
      <c r="H350" s="145">
        <v>51.381</v>
      </c>
      <c r="I350" s="54"/>
      <c r="L350" s="141"/>
      <c r="M350" s="146"/>
      <c r="T350" s="147"/>
      <c r="AT350" s="143" t="s">
        <v>152</v>
      </c>
      <c r="AU350" s="143" t="s">
        <v>82</v>
      </c>
      <c r="AV350" s="142" t="s">
        <v>82</v>
      </c>
      <c r="AW350" s="142" t="s">
        <v>3</v>
      </c>
      <c r="AX350" s="142" t="s">
        <v>80</v>
      </c>
      <c r="AY350" s="143" t="s">
        <v>143</v>
      </c>
    </row>
    <row r="351" spans="2:65" s="1" customFormat="1" ht="24.2" customHeight="1" x14ac:dyDescent="0.2">
      <c r="B351" s="13"/>
      <c r="C351" s="122" t="s">
        <v>550</v>
      </c>
      <c r="D351" s="122" t="s">
        <v>145</v>
      </c>
      <c r="E351" s="123" t="s">
        <v>551</v>
      </c>
      <c r="F351" s="124" t="s">
        <v>552</v>
      </c>
      <c r="G351" s="125" t="s">
        <v>163</v>
      </c>
      <c r="H351" s="126">
        <v>42.081000000000003</v>
      </c>
      <c r="I351" s="50"/>
      <c r="J351" s="127">
        <f>ROUND(I351*H351,2)</f>
        <v>0</v>
      </c>
      <c r="K351" s="124" t="s">
        <v>149</v>
      </c>
      <c r="L351" s="13"/>
      <c r="M351" s="128" t="s">
        <v>1</v>
      </c>
      <c r="N351" s="129" t="s">
        <v>37</v>
      </c>
      <c r="O351" s="130">
        <v>9.7000000000000003E-2</v>
      </c>
      <c r="P351" s="130">
        <f>O351*H351</f>
        <v>4.0818570000000003</v>
      </c>
      <c r="Q351" s="130">
        <v>4.0000000000000003E-5</v>
      </c>
      <c r="R351" s="130">
        <f>Q351*H351</f>
        <v>1.6832400000000003E-3</v>
      </c>
      <c r="S351" s="130">
        <v>0</v>
      </c>
      <c r="T351" s="131">
        <f>S351*H351</f>
        <v>0</v>
      </c>
      <c r="AR351" s="132" t="s">
        <v>227</v>
      </c>
      <c r="AT351" s="132" t="s">
        <v>145</v>
      </c>
      <c r="AU351" s="132" t="s">
        <v>82</v>
      </c>
      <c r="AY351" s="8" t="s">
        <v>143</v>
      </c>
      <c r="BE351" s="133">
        <f>IF(N351="základní",J351,0)</f>
        <v>0</v>
      </c>
      <c r="BF351" s="133">
        <f>IF(N351="snížená",J351,0)</f>
        <v>0</v>
      </c>
      <c r="BG351" s="133">
        <f>IF(N351="zákl. přenesená",J351,0)</f>
        <v>0</v>
      </c>
      <c r="BH351" s="133">
        <f>IF(N351="sníž. přenesená",J351,0)</f>
        <v>0</v>
      </c>
      <c r="BI351" s="133">
        <f>IF(N351="nulová",J351,0)</f>
        <v>0</v>
      </c>
      <c r="BJ351" s="8" t="s">
        <v>80</v>
      </c>
      <c r="BK351" s="133">
        <f>ROUND(I351*H351,2)</f>
        <v>0</v>
      </c>
      <c r="BL351" s="8" t="s">
        <v>227</v>
      </c>
      <c r="BM351" s="132" t="s">
        <v>553</v>
      </c>
    </row>
    <row r="352" spans="2:65" s="1" customFormat="1" ht="24.2" customHeight="1" x14ac:dyDescent="0.2">
      <c r="B352" s="13"/>
      <c r="C352" s="164" t="s">
        <v>554</v>
      </c>
      <c r="D352" s="164" t="s">
        <v>392</v>
      </c>
      <c r="E352" s="165" t="s">
        <v>555</v>
      </c>
      <c r="F352" s="166" t="s">
        <v>556</v>
      </c>
      <c r="G352" s="167" t="s">
        <v>163</v>
      </c>
      <c r="H352" s="168">
        <v>51.381</v>
      </c>
      <c r="I352" s="51"/>
      <c r="J352" s="169">
        <f>ROUND(I352*H352,2)</f>
        <v>0</v>
      </c>
      <c r="K352" s="166" t="s">
        <v>149</v>
      </c>
      <c r="L352" s="170"/>
      <c r="M352" s="171" t="s">
        <v>1</v>
      </c>
      <c r="N352" s="172" t="s">
        <v>37</v>
      </c>
      <c r="O352" s="130">
        <v>0</v>
      </c>
      <c r="P352" s="130">
        <f>O352*H352</f>
        <v>0</v>
      </c>
      <c r="Q352" s="130">
        <v>2.9999999999999997E-4</v>
      </c>
      <c r="R352" s="130">
        <f>Q352*H352</f>
        <v>1.5414299999999999E-2</v>
      </c>
      <c r="S352" s="130">
        <v>0</v>
      </c>
      <c r="T352" s="131">
        <f>S352*H352</f>
        <v>0</v>
      </c>
      <c r="AR352" s="132" t="s">
        <v>328</v>
      </c>
      <c r="AT352" s="132" t="s">
        <v>392</v>
      </c>
      <c r="AU352" s="132" t="s">
        <v>82</v>
      </c>
      <c r="AY352" s="8" t="s">
        <v>143</v>
      </c>
      <c r="BE352" s="133">
        <f>IF(N352="základní",J352,0)</f>
        <v>0</v>
      </c>
      <c r="BF352" s="133">
        <f>IF(N352="snížená",J352,0)</f>
        <v>0</v>
      </c>
      <c r="BG352" s="133">
        <f>IF(N352="zákl. přenesená",J352,0)</f>
        <v>0</v>
      </c>
      <c r="BH352" s="133">
        <f>IF(N352="sníž. přenesená",J352,0)</f>
        <v>0</v>
      </c>
      <c r="BI352" s="133">
        <f>IF(N352="nulová",J352,0)</f>
        <v>0</v>
      </c>
      <c r="BJ352" s="8" t="s">
        <v>80</v>
      </c>
      <c r="BK352" s="133">
        <f>ROUND(I352*H352,2)</f>
        <v>0</v>
      </c>
      <c r="BL352" s="8" t="s">
        <v>227</v>
      </c>
      <c r="BM352" s="132" t="s">
        <v>557</v>
      </c>
    </row>
    <row r="353" spans="2:65" s="142" customFormat="1" x14ac:dyDescent="0.2">
      <c r="B353" s="141"/>
      <c r="D353" s="136" t="s">
        <v>152</v>
      </c>
      <c r="F353" s="144" t="s">
        <v>547</v>
      </c>
      <c r="H353" s="145">
        <v>51.381</v>
      </c>
      <c r="I353" s="54"/>
      <c r="L353" s="141"/>
      <c r="M353" s="146"/>
      <c r="T353" s="147"/>
      <c r="AT353" s="143" t="s">
        <v>152</v>
      </c>
      <c r="AU353" s="143" t="s">
        <v>82</v>
      </c>
      <c r="AV353" s="142" t="s">
        <v>82</v>
      </c>
      <c r="AW353" s="142" t="s">
        <v>3</v>
      </c>
      <c r="AX353" s="142" t="s">
        <v>80</v>
      </c>
      <c r="AY353" s="143" t="s">
        <v>143</v>
      </c>
    </row>
    <row r="354" spans="2:65" s="1" customFormat="1" ht="33" customHeight="1" x14ac:dyDescent="0.2">
      <c r="B354" s="13"/>
      <c r="C354" s="122" t="s">
        <v>558</v>
      </c>
      <c r="D354" s="122" t="s">
        <v>145</v>
      </c>
      <c r="E354" s="123" t="s">
        <v>559</v>
      </c>
      <c r="F354" s="124" t="s">
        <v>560</v>
      </c>
      <c r="G354" s="125" t="s">
        <v>198</v>
      </c>
      <c r="H354" s="126">
        <v>0.72599999999999998</v>
      </c>
      <c r="I354" s="50"/>
      <c r="J354" s="127">
        <f>ROUND(I354*H354,2)</f>
        <v>0</v>
      </c>
      <c r="K354" s="124" t="s">
        <v>149</v>
      </c>
      <c r="L354" s="13"/>
      <c r="M354" s="128" t="s">
        <v>1</v>
      </c>
      <c r="N354" s="129" t="s">
        <v>37</v>
      </c>
      <c r="O354" s="130">
        <v>1.5149999999999999</v>
      </c>
      <c r="P354" s="130">
        <f>O354*H354</f>
        <v>1.0998899999999998</v>
      </c>
      <c r="Q354" s="130">
        <v>0</v>
      </c>
      <c r="R354" s="130">
        <f>Q354*H354</f>
        <v>0</v>
      </c>
      <c r="S354" s="130">
        <v>0</v>
      </c>
      <c r="T354" s="131">
        <f>S354*H354</f>
        <v>0</v>
      </c>
      <c r="AR354" s="132" t="s">
        <v>227</v>
      </c>
      <c r="AT354" s="132" t="s">
        <v>145</v>
      </c>
      <c r="AU354" s="132" t="s">
        <v>82</v>
      </c>
      <c r="AY354" s="8" t="s">
        <v>143</v>
      </c>
      <c r="BE354" s="133">
        <f>IF(N354="základní",J354,0)</f>
        <v>0</v>
      </c>
      <c r="BF354" s="133">
        <f>IF(N354="snížená",J354,0)</f>
        <v>0</v>
      </c>
      <c r="BG354" s="133">
        <f>IF(N354="zákl. přenesená",J354,0)</f>
        <v>0</v>
      </c>
      <c r="BH354" s="133">
        <f>IF(N354="sníž. přenesená",J354,0)</f>
        <v>0</v>
      </c>
      <c r="BI354" s="133">
        <f>IF(N354="nulová",J354,0)</f>
        <v>0</v>
      </c>
      <c r="BJ354" s="8" t="s">
        <v>80</v>
      </c>
      <c r="BK354" s="133">
        <f>ROUND(I354*H354,2)</f>
        <v>0</v>
      </c>
      <c r="BL354" s="8" t="s">
        <v>227</v>
      </c>
      <c r="BM354" s="132" t="s">
        <v>561</v>
      </c>
    </row>
    <row r="355" spans="2:65" s="111" customFormat="1" ht="22.9" customHeight="1" x14ac:dyDescent="0.2">
      <c r="B355" s="110"/>
      <c r="D355" s="112" t="s">
        <v>71</v>
      </c>
      <c r="E355" s="120" t="s">
        <v>562</v>
      </c>
      <c r="F355" s="120" t="s">
        <v>563</v>
      </c>
      <c r="I355" s="56"/>
      <c r="J355" s="121">
        <f>BK355</f>
        <v>0</v>
      </c>
      <c r="L355" s="110"/>
      <c r="M355" s="115"/>
      <c r="P355" s="116">
        <f>SUM(P356:P359)</f>
        <v>0.87087999999999999</v>
      </c>
      <c r="R355" s="116">
        <f>SUM(R356:R359)</f>
        <v>1.0240000000000001E-2</v>
      </c>
      <c r="T355" s="117">
        <f>SUM(T356:T359)</f>
        <v>0</v>
      </c>
      <c r="AR355" s="112" t="s">
        <v>82</v>
      </c>
      <c r="AT355" s="118" t="s">
        <v>71</v>
      </c>
      <c r="AU355" s="118" t="s">
        <v>80</v>
      </c>
      <c r="AY355" s="112" t="s">
        <v>143</v>
      </c>
      <c r="BK355" s="119">
        <f>SUM(BK356:BK359)</f>
        <v>0</v>
      </c>
    </row>
    <row r="356" spans="2:65" s="1" customFormat="1" ht="33" customHeight="1" x14ac:dyDescent="0.2">
      <c r="B356" s="13"/>
      <c r="C356" s="122" t="s">
        <v>564</v>
      </c>
      <c r="D356" s="122" t="s">
        <v>145</v>
      </c>
      <c r="E356" s="123" t="s">
        <v>565</v>
      </c>
      <c r="F356" s="124" t="s">
        <v>566</v>
      </c>
      <c r="G356" s="125" t="s">
        <v>460</v>
      </c>
      <c r="H356" s="126">
        <v>1</v>
      </c>
      <c r="I356" s="50"/>
      <c r="J356" s="127">
        <f>ROUND(I356*H356,2)</f>
        <v>0</v>
      </c>
      <c r="K356" s="124" t="s">
        <v>1</v>
      </c>
      <c r="L356" s="13"/>
      <c r="M356" s="128" t="s">
        <v>1</v>
      </c>
      <c r="N356" s="129" t="s">
        <v>37</v>
      </c>
      <c r="O356" s="130">
        <v>0</v>
      </c>
      <c r="P356" s="130">
        <f>O356*H356</f>
        <v>0</v>
      </c>
      <c r="Q356" s="130">
        <v>0</v>
      </c>
      <c r="R356" s="130">
        <f>Q356*H356</f>
        <v>0</v>
      </c>
      <c r="S356" s="130">
        <v>0</v>
      </c>
      <c r="T356" s="131">
        <f>S356*H356</f>
        <v>0</v>
      </c>
      <c r="AR356" s="132" t="s">
        <v>227</v>
      </c>
      <c r="AT356" s="132" t="s">
        <v>145</v>
      </c>
      <c r="AU356" s="132" t="s">
        <v>82</v>
      </c>
      <c r="AY356" s="8" t="s">
        <v>143</v>
      </c>
      <c r="BE356" s="133">
        <f>IF(N356="základní",J356,0)</f>
        <v>0</v>
      </c>
      <c r="BF356" s="133">
        <f>IF(N356="snížená",J356,0)</f>
        <v>0</v>
      </c>
      <c r="BG356" s="133">
        <f>IF(N356="zákl. přenesená",J356,0)</f>
        <v>0</v>
      </c>
      <c r="BH356" s="133">
        <f>IF(N356="sníž. přenesená",J356,0)</f>
        <v>0</v>
      </c>
      <c r="BI356" s="133">
        <f>IF(N356="nulová",J356,0)</f>
        <v>0</v>
      </c>
      <c r="BJ356" s="8" t="s">
        <v>80</v>
      </c>
      <c r="BK356" s="133">
        <f>ROUND(I356*H356,2)</f>
        <v>0</v>
      </c>
      <c r="BL356" s="8" t="s">
        <v>227</v>
      </c>
      <c r="BM356" s="132" t="s">
        <v>567</v>
      </c>
    </row>
    <row r="357" spans="2:65" s="1" customFormat="1" ht="19.5" x14ac:dyDescent="0.2">
      <c r="B357" s="13"/>
      <c r="D357" s="136" t="s">
        <v>336</v>
      </c>
      <c r="F357" s="162" t="s">
        <v>568</v>
      </c>
      <c r="I357" s="58"/>
      <c r="L357" s="13"/>
      <c r="M357" s="163"/>
      <c r="T357" s="24"/>
      <c r="AT357" s="8" t="s">
        <v>336</v>
      </c>
      <c r="AU357" s="8" t="s">
        <v>82</v>
      </c>
    </row>
    <row r="358" spans="2:65" s="1" customFormat="1" ht="24.2" customHeight="1" x14ac:dyDescent="0.2">
      <c r="B358" s="13"/>
      <c r="C358" s="122" t="s">
        <v>569</v>
      </c>
      <c r="D358" s="122" t="s">
        <v>145</v>
      </c>
      <c r="E358" s="123" t="s">
        <v>570</v>
      </c>
      <c r="F358" s="124" t="s">
        <v>571</v>
      </c>
      <c r="G358" s="125" t="s">
        <v>287</v>
      </c>
      <c r="H358" s="126">
        <v>1</v>
      </c>
      <c r="I358" s="50"/>
      <c r="J358" s="127">
        <f>ROUND(I358*H358,2)</f>
        <v>0</v>
      </c>
      <c r="K358" s="124" t="s">
        <v>149</v>
      </c>
      <c r="L358" s="13"/>
      <c r="M358" s="128" t="s">
        <v>1</v>
      </c>
      <c r="N358" s="129" t="s">
        <v>37</v>
      </c>
      <c r="O358" s="130">
        <v>0.86099999999999999</v>
      </c>
      <c r="P358" s="130">
        <f>O358*H358</f>
        <v>0.86099999999999999</v>
      </c>
      <c r="Q358" s="130">
        <v>1.0240000000000001E-2</v>
      </c>
      <c r="R358" s="130">
        <f>Q358*H358</f>
        <v>1.0240000000000001E-2</v>
      </c>
      <c r="S358" s="130">
        <v>0</v>
      </c>
      <c r="T358" s="131">
        <f>S358*H358</f>
        <v>0</v>
      </c>
      <c r="AR358" s="132" t="s">
        <v>227</v>
      </c>
      <c r="AT358" s="132" t="s">
        <v>145</v>
      </c>
      <c r="AU358" s="132" t="s">
        <v>82</v>
      </c>
      <c r="AY358" s="8" t="s">
        <v>143</v>
      </c>
      <c r="BE358" s="133">
        <f>IF(N358="základní",J358,0)</f>
        <v>0</v>
      </c>
      <c r="BF358" s="133">
        <f>IF(N358="snížená",J358,0)</f>
        <v>0</v>
      </c>
      <c r="BG358" s="133">
        <f>IF(N358="zákl. přenesená",J358,0)</f>
        <v>0</v>
      </c>
      <c r="BH358" s="133">
        <f>IF(N358="sníž. přenesená",J358,0)</f>
        <v>0</v>
      </c>
      <c r="BI358" s="133">
        <f>IF(N358="nulová",J358,0)</f>
        <v>0</v>
      </c>
      <c r="BJ358" s="8" t="s">
        <v>80</v>
      </c>
      <c r="BK358" s="133">
        <f>ROUND(I358*H358,2)</f>
        <v>0</v>
      </c>
      <c r="BL358" s="8" t="s">
        <v>227</v>
      </c>
      <c r="BM358" s="132" t="s">
        <v>572</v>
      </c>
    </row>
    <row r="359" spans="2:65" s="1" customFormat="1" ht="24.2" customHeight="1" x14ac:dyDescent="0.2">
      <c r="B359" s="13"/>
      <c r="C359" s="122" t="s">
        <v>573</v>
      </c>
      <c r="D359" s="122" t="s">
        <v>145</v>
      </c>
      <c r="E359" s="123" t="s">
        <v>574</v>
      </c>
      <c r="F359" s="124" t="s">
        <v>575</v>
      </c>
      <c r="G359" s="125" t="s">
        <v>198</v>
      </c>
      <c r="H359" s="126">
        <v>0.01</v>
      </c>
      <c r="I359" s="50"/>
      <c r="J359" s="127">
        <f>ROUND(I359*H359,2)</f>
        <v>0</v>
      </c>
      <c r="K359" s="124" t="s">
        <v>149</v>
      </c>
      <c r="L359" s="13"/>
      <c r="M359" s="128" t="s">
        <v>1</v>
      </c>
      <c r="N359" s="129" t="s">
        <v>37</v>
      </c>
      <c r="O359" s="130">
        <v>0.98799999999999999</v>
      </c>
      <c r="P359" s="130">
        <f>O359*H359</f>
        <v>9.8799999999999999E-3</v>
      </c>
      <c r="Q359" s="130">
        <v>0</v>
      </c>
      <c r="R359" s="130">
        <f>Q359*H359</f>
        <v>0</v>
      </c>
      <c r="S359" s="130">
        <v>0</v>
      </c>
      <c r="T359" s="131">
        <f>S359*H359</f>
        <v>0</v>
      </c>
      <c r="AR359" s="132" t="s">
        <v>227</v>
      </c>
      <c r="AT359" s="132" t="s">
        <v>145</v>
      </c>
      <c r="AU359" s="132" t="s">
        <v>82</v>
      </c>
      <c r="AY359" s="8" t="s">
        <v>143</v>
      </c>
      <c r="BE359" s="133">
        <f>IF(N359="základní",J359,0)</f>
        <v>0</v>
      </c>
      <c r="BF359" s="133">
        <f>IF(N359="snížená",J359,0)</f>
        <v>0</v>
      </c>
      <c r="BG359" s="133">
        <f>IF(N359="zákl. přenesená",J359,0)</f>
        <v>0</v>
      </c>
      <c r="BH359" s="133">
        <f>IF(N359="sníž. přenesená",J359,0)</f>
        <v>0</v>
      </c>
      <c r="BI359" s="133">
        <f>IF(N359="nulová",J359,0)</f>
        <v>0</v>
      </c>
      <c r="BJ359" s="8" t="s">
        <v>80</v>
      </c>
      <c r="BK359" s="133">
        <f>ROUND(I359*H359,2)</f>
        <v>0</v>
      </c>
      <c r="BL359" s="8" t="s">
        <v>227</v>
      </c>
      <c r="BM359" s="132" t="s">
        <v>576</v>
      </c>
    </row>
    <row r="360" spans="2:65" s="111" customFormat="1" ht="22.9" customHeight="1" x14ac:dyDescent="0.2">
      <c r="B360" s="110"/>
      <c r="D360" s="112" t="s">
        <v>71</v>
      </c>
      <c r="E360" s="120" t="s">
        <v>577</v>
      </c>
      <c r="F360" s="120" t="s">
        <v>578</v>
      </c>
      <c r="I360" s="56"/>
      <c r="J360" s="121">
        <f>BK360</f>
        <v>0</v>
      </c>
      <c r="L360" s="110"/>
      <c r="M360" s="115"/>
      <c r="P360" s="116">
        <f>P361</f>
        <v>0</v>
      </c>
      <c r="R360" s="116">
        <f>R361</f>
        <v>0</v>
      </c>
      <c r="T360" s="117">
        <f>T361</f>
        <v>0</v>
      </c>
      <c r="AR360" s="112" t="s">
        <v>82</v>
      </c>
      <c r="AT360" s="118" t="s">
        <v>71</v>
      </c>
      <c r="AU360" s="118" t="s">
        <v>80</v>
      </c>
      <c r="AY360" s="112" t="s">
        <v>143</v>
      </c>
      <c r="BK360" s="119">
        <f>BK361</f>
        <v>0</v>
      </c>
    </row>
    <row r="361" spans="2:65" s="1" customFormat="1" ht="37.9" customHeight="1" x14ac:dyDescent="0.2">
      <c r="B361" s="13"/>
      <c r="C361" s="122" t="s">
        <v>579</v>
      </c>
      <c r="D361" s="122" t="s">
        <v>145</v>
      </c>
      <c r="E361" s="123" t="s">
        <v>580</v>
      </c>
      <c r="F361" s="124" t="s">
        <v>581</v>
      </c>
      <c r="G361" s="125" t="s">
        <v>460</v>
      </c>
      <c r="H361" s="126">
        <v>1</v>
      </c>
      <c r="I361" s="50"/>
      <c r="J361" s="127">
        <f>ROUND(I361*H361,2)</f>
        <v>0</v>
      </c>
      <c r="K361" s="124" t="s">
        <v>1</v>
      </c>
      <c r="L361" s="13"/>
      <c r="M361" s="128" t="s">
        <v>1</v>
      </c>
      <c r="N361" s="129" t="s">
        <v>37</v>
      </c>
      <c r="O361" s="130">
        <v>0</v>
      </c>
      <c r="P361" s="130">
        <f>O361*H361</f>
        <v>0</v>
      </c>
      <c r="Q361" s="130">
        <v>0</v>
      </c>
      <c r="R361" s="130">
        <f>Q361*H361</f>
        <v>0</v>
      </c>
      <c r="S361" s="130">
        <v>0</v>
      </c>
      <c r="T361" s="131">
        <f>S361*H361</f>
        <v>0</v>
      </c>
      <c r="AR361" s="132" t="s">
        <v>227</v>
      </c>
      <c r="AT361" s="132" t="s">
        <v>145</v>
      </c>
      <c r="AU361" s="132" t="s">
        <v>82</v>
      </c>
      <c r="AY361" s="8" t="s">
        <v>143</v>
      </c>
      <c r="BE361" s="133">
        <f>IF(N361="základní",J361,0)</f>
        <v>0</v>
      </c>
      <c r="BF361" s="133">
        <f>IF(N361="snížená",J361,0)</f>
        <v>0</v>
      </c>
      <c r="BG361" s="133">
        <f>IF(N361="zákl. přenesená",J361,0)</f>
        <v>0</v>
      </c>
      <c r="BH361" s="133">
        <f>IF(N361="sníž. přenesená",J361,0)</f>
        <v>0</v>
      </c>
      <c r="BI361" s="133">
        <f>IF(N361="nulová",J361,0)</f>
        <v>0</v>
      </c>
      <c r="BJ361" s="8" t="s">
        <v>80</v>
      </c>
      <c r="BK361" s="133">
        <f>ROUND(I361*H361,2)</f>
        <v>0</v>
      </c>
      <c r="BL361" s="8" t="s">
        <v>227</v>
      </c>
      <c r="BM361" s="132" t="s">
        <v>582</v>
      </c>
    </row>
    <row r="362" spans="2:65" s="111" customFormat="1" ht="22.9" customHeight="1" x14ac:dyDescent="0.2">
      <c r="B362" s="110"/>
      <c r="D362" s="112" t="s">
        <v>71</v>
      </c>
      <c r="E362" s="120" t="s">
        <v>583</v>
      </c>
      <c r="F362" s="120" t="s">
        <v>584</v>
      </c>
      <c r="I362" s="56"/>
      <c r="J362" s="121">
        <f>BK362</f>
        <v>0</v>
      </c>
      <c r="L362" s="110"/>
      <c r="M362" s="115"/>
      <c r="P362" s="116">
        <f>P363</f>
        <v>0.61899999999999999</v>
      </c>
      <c r="R362" s="116">
        <f>R363</f>
        <v>0</v>
      </c>
      <c r="T362" s="117">
        <f>T363</f>
        <v>4.99E-2</v>
      </c>
      <c r="AR362" s="112" t="s">
        <v>82</v>
      </c>
      <c r="AT362" s="118" t="s">
        <v>71</v>
      </c>
      <c r="AU362" s="118" t="s">
        <v>80</v>
      </c>
      <c r="AY362" s="112" t="s">
        <v>143</v>
      </c>
      <c r="BK362" s="119">
        <f>BK363</f>
        <v>0</v>
      </c>
    </row>
    <row r="363" spans="2:65" s="1" customFormat="1" ht="24.2" customHeight="1" x14ac:dyDescent="0.2">
      <c r="B363" s="13"/>
      <c r="C363" s="122" t="s">
        <v>585</v>
      </c>
      <c r="D363" s="122" t="s">
        <v>145</v>
      </c>
      <c r="E363" s="123" t="s">
        <v>586</v>
      </c>
      <c r="F363" s="124" t="s">
        <v>587</v>
      </c>
      <c r="G363" s="125" t="s">
        <v>287</v>
      </c>
      <c r="H363" s="126">
        <v>1</v>
      </c>
      <c r="I363" s="50"/>
      <c r="J363" s="127">
        <f>ROUND(I363*H363,2)</f>
        <v>0</v>
      </c>
      <c r="K363" s="124" t="s">
        <v>149</v>
      </c>
      <c r="L363" s="13"/>
      <c r="M363" s="128" t="s">
        <v>1</v>
      </c>
      <c r="N363" s="129" t="s">
        <v>37</v>
      </c>
      <c r="O363" s="130">
        <v>0.61899999999999999</v>
      </c>
      <c r="P363" s="130">
        <f>O363*H363</f>
        <v>0.61899999999999999</v>
      </c>
      <c r="Q363" s="130">
        <v>0</v>
      </c>
      <c r="R363" s="130">
        <f>Q363*H363</f>
        <v>0</v>
      </c>
      <c r="S363" s="130">
        <v>4.99E-2</v>
      </c>
      <c r="T363" s="131">
        <f>S363*H363</f>
        <v>4.99E-2</v>
      </c>
      <c r="AR363" s="132" t="s">
        <v>227</v>
      </c>
      <c r="AT363" s="132" t="s">
        <v>145</v>
      </c>
      <c r="AU363" s="132" t="s">
        <v>82</v>
      </c>
      <c r="AY363" s="8" t="s">
        <v>143</v>
      </c>
      <c r="BE363" s="133">
        <f>IF(N363="základní",J363,0)</f>
        <v>0</v>
      </c>
      <c r="BF363" s="133">
        <f>IF(N363="snížená",J363,0)</f>
        <v>0</v>
      </c>
      <c r="BG363" s="133">
        <f>IF(N363="zákl. přenesená",J363,0)</f>
        <v>0</v>
      </c>
      <c r="BH363" s="133">
        <f>IF(N363="sníž. přenesená",J363,0)</f>
        <v>0</v>
      </c>
      <c r="BI363" s="133">
        <f>IF(N363="nulová",J363,0)</f>
        <v>0</v>
      </c>
      <c r="BJ363" s="8" t="s">
        <v>80</v>
      </c>
      <c r="BK363" s="133">
        <f>ROUND(I363*H363,2)</f>
        <v>0</v>
      </c>
      <c r="BL363" s="8" t="s">
        <v>227</v>
      </c>
      <c r="BM363" s="132" t="s">
        <v>588</v>
      </c>
    </row>
    <row r="364" spans="2:65" s="111" customFormat="1" ht="22.9" customHeight="1" x14ac:dyDescent="0.2">
      <c r="B364" s="110"/>
      <c r="D364" s="112" t="s">
        <v>71</v>
      </c>
      <c r="E364" s="120" t="s">
        <v>589</v>
      </c>
      <c r="F364" s="120" t="s">
        <v>590</v>
      </c>
      <c r="I364" s="56"/>
      <c r="J364" s="121">
        <f>BK364</f>
        <v>0</v>
      </c>
      <c r="L364" s="110"/>
      <c r="M364" s="115"/>
      <c r="P364" s="116">
        <f>SUM(P365:P380)</f>
        <v>6.9537120000000003</v>
      </c>
      <c r="R364" s="116">
        <f>SUM(R365:R380)</f>
        <v>0.52405634000000001</v>
      </c>
      <c r="T364" s="117">
        <f>SUM(T365:T380)</f>
        <v>0</v>
      </c>
      <c r="AR364" s="112" t="s">
        <v>82</v>
      </c>
      <c r="AT364" s="118" t="s">
        <v>71</v>
      </c>
      <c r="AU364" s="118" t="s">
        <v>80</v>
      </c>
      <c r="AY364" s="112" t="s">
        <v>143</v>
      </c>
      <c r="BK364" s="119">
        <f>SUM(BK365:BK380)</f>
        <v>0</v>
      </c>
    </row>
    <row r="365" spans="2:65" s="1" customFormat="1" ht="37.9" customHeight="1" x14ac:dyDescent="0.2">
      <c r="B365" s="13"/>
      <c r="C365" s="122" t="s">
        <v>591</v>
      </c>
      <c r="D365" s="122" t="s">
        <v>145</v>
      </c>
      <c r="E365" s="123" t="s">
        <v>592</v>
      </c>
      <c r="F365" s="124" t="s">
        <v>593</v>
      </c>
      <c r="G365" s="125" t="s">
        <v>163</v>
      </c>
      <c r="H365" s="126">
        <v>5.7729999999999997</v>
      </c>
      <c r="I365" s="50"/>
      <c r="J365" s="127">
        <f>ROUND(I365*H365,2)</f>
        <v>0</v>
      </c>
      <c r="K365" s="124" t="s">
        <v>1</v>
      </c>
      <c r="L365" s="13"/>
      <c r="M365" s="128" t="s">
        <v>1</v>
      </c>
      <c r="N365" s="129" t="s">
        <v>37</v>
      </c>
      <c r="O365" s="130">
        <v>0.4</v>
      </c>
      <c r="P365" s="130">
        <f>O365*H365</f>
        <v>2.3092000000000001</v>
      </c>
      <c r="Q365" s="130">
        <v>4.3979999999999998E-2</v>
      </c>
      <c r="R365" s="130">
        <f>Q365*H365</f>
        <v>0.25389654</v>
      </c>
      <c r="S365" s="130">
        <v>0</v>
      </c>
      <c r="T365" s="131">
        <f>S365*H365</f>
        <v>0</v>
      </c>
      <c r="AR365" s="132" t="s">
        <v>227</v>
      </c>
      <c r="AT365" s="132" t="s">
        <v>145</v>
      </c>
      <c r="AU365" s="132" t="s">
        <v>82</v>
      </c>
      <c r="AY365" s="8" t="s">
        <v>143</v>
      </c>
      <c r="BE365" s="133">
        <f>IF(N365="základní",J365,0)</f>
        <v>0</v>
      </c>
      <c r="BF365" s="133">
        <f>IF(N365="snížená",J365,0)</f>
        <v>0</v>
      </c>
      <c r="BG365" s="133">
        <f>IF(N365="zákl. přenesená",J365,0)</f>
        <v>0</v>
      </c>
      <c r="BH365" s="133">
        <f>IF(N365="sníž. přenesená",J365,0)</f>
        <v>0</v>
      </c>
      <c r="BI365" s="133">
        <f>IF(N365="nulová",J365,0)</f>
        <v>0</v>
      </c>
      <c r="BJ365" s="8" t="s">
        <v>80</v>
      </c>
      <c r="BK365" s="133">
        <f>ROUND(I365*H365,2)</f>
        <v>0</v>
      </c>
      <c r="BL365" s="8" t="s">
        <v>227</v>
      </c>
      <c r="BM365" s="132" t="s">
        <v>594</v>
      </c>
    </row>
    <row r="366" spans="2:65" s="142" customFormat="1" x14ac:dyDescent="0.2">
      <c r="B366" s="141"/>
      <c r="D366" s="136" t="s">
        <v>152</v>
      </c>
      <c r="E366" s="143" t="s">
        <v>1</v>
      </c>
      <c r="F366" s="144" t="s">
        <v>595</v>
      </c>
      <c r="H366" s="145">
        <v>5.7729999999999997</v>
      </c>
      <c r="I366" s="54"/>
      <c r="L366" s="141"/>
      <c r="M366" s="146"/>
      <c r="T366" s="147"/>
      <c r="AT366" s="143" t="s">
        <v>152</v>
      </c>
      <c r="AU366" s="143" t="s">
        <v>82</v>
      </c>
      <c r="AV366" s="142" t="s">
        <v>82</v>
      </c>
      <c r="AW366" s="142" t="s">
        <v>29</v>
      </c>
      <c r="AX366" s="142" t="s">
        <v>80</v>
      </c>
      <c r="AY366" s="143" t="s">
        <v>143</v>
      </c>
    </row>
    <row r="367" spans="2:65" s="1" customFormat="1" ht="24.2" customHeight="1" x14ac:dyDescent="0.2">
      <c r="B367" s="13"/>
      <c r="C367" s="122" t="s">
        <v>596</v>
      </c>
      <c r="D367" s="122" t="s">
        <v>145</v>
      </c>
      <c r="E367" s="123" t="s">
        <v>597</v>
      </c>
      <c r="F367" s="124" t="s">
        <v>598</v>
      </c>
      <c r="G367" s="125" t="s">
        <v>148</v>
      </c>
      <c r="H367" s="126">
        <v>0.17299999999999999</v>
      </c>
      <c r="I367" s="50"/>
      <c r="J367" s="127">
        <f>ROUND(I367*H367,2)</f>
        <v>0</v>
      </c>
      <c r="K367" s="124" t="s">
        <v>149</v>
      </c>
      <c r="L367" s="13"/>
      <c r="M367" s="128" t="s">
        <v>1</v>
      </c>
      <c r="N367" s="129" t="s">
        <v>37</v>
      </c>
      <c r="O367" s="130">
        <v>0</v>
      </c>
      <c r="P367" s="130">
        <f>O367*H367</f>
        <v>0</v>
      </c>
      <c r="Q367" s="130">
        <v>2.3300000000000001E-2</v>
      </c>
      <c r="R367" s="130">
        <f>Q367*H367</f>
        <v>4.0308999999999996E-3</v>
      </c>
      <c r="S367" s="130">
        <v>0</v>
      </c>
      <c r="T367" s="131">
        <f>S367*H367</f>
        <v>0</v>
      </c>
      <c r="AR367" s="132" t="s">
        <v>227</v>
      </c>
      <c r="AT367" s="132" t="s">
        <v>145</v>
      </c>
      <c r="AU367" s="132" t="s">
        <v>82</v>
      </c>
      <c r="AY367" s="8" t="s">
        <v>143</v>
      </c>
      <c r="BE367" s="133">
        <f>IF(N367="základní",J367,0)</f>
        <v>0</v>
      </c>
      <c r="BF367" s="133">
        <f>IF(N367="snížená",J367,0)</f>
        <v>0</v>
      </c>
      <c r="BG367" s="133">
        <f>IF(N367="zákl. přenesená",J367,0)</f>
        <v>0</v>
      </c>
      <c r="BH367" s="133">
        <f>IF(N367="sníž. přenesená",J367,0)</f>
        <v>0</v>
      </c>
      <c r="BI367" s="133">
        <f>IF(N367="nulová",J367,0)</f>
        <v>0</v>
      </c>
      <c r="BJ367" s="8" t="s">
        <v>80</v>
      </c>
      <c r="BK367" s="133">
        <f>ROUND(I367*H367,2)</f>
        <v>0</v>
      </c>
      <c r="BL367" s="8" t="s">
        <v>227</v>
      </c>
      <c r="BM367" s="132" t="s">
        <v>599</v>
      </c>
    </row>
    <row r="368" spans="2:65" s="142" customFormat="1" x14ac:dyDescent="0.2">
      <c r="B368" s="141"/>
      <c r="D368" s="136" t="s">
        <v>152</v>
      </c>
      <c r="E368" s="143" t="s">
        <v>1</v>
      </c>
      <c r="F368" s="144" t="s">
        <v>600</v>
      </c>
      <c r="H368" s="145">
        <v>0.17299999999999999</v>
      </c>
      <c r="I368" s="54"/>
      <c r="L368" s="141"/>
      <c r="M368" s="146"/>
      <c r="T368" s="147"/>
      <c r="AT368" s="143" t="s">
        <v>152</v>
      </c>
      <c r="AU368" s="143" t="s">
        <v>82</v>
      </c>
      <c r="AV368" s="142" t="s">
        <v>82</v>
      </c>
      <c r="AW368" s="142" t="s">
        <v>29</v>
      </c>
      <c r="AX368" s="142" t="s">
        <v>80</v>
      </c>
      <c r="AY368" s="143" t="s">
        <v>143</v>
      </c>
    </row>
    <row r="369" spans="2:65" s="1" customFormat="1" ht="24.2" customHeight="1" x14ac:dyDescent="0.2">
      <c r="B369" s="13"/>
      <c r="C369" s="122" t="s">
        <v>601</v>
      </c>
      <c r="D369" s="122" t="s">
        <v>145</v>
      </c>
      <c r="E369" s="123" t="s">
        <v>602</v>
      </c>
      <c r="F369" s="124" t="s">
        <v>603</v>
      </c>
      <c r="G369" s="125" t="s">
        <v>163</v>
      </c>
      <c r="H369" s="126">
        <v>6.17</v>
      </c>
      <c r="I369" s="50"/>
      <c r="J369" s="127">
        <f>ROUND(I369*H369,2)</f>
        <v>0</v>
      </c>
      <c r="K369" s="124" t="s">
        <v>149</v>
      </c>
      <c r="L369" s="13"/>
      <c r="M369" s="128" t="s">
        <v>1</v>
      </c>
      <c r="N369" s="129" t="s">
        <v>37</v>
      </c>
      <c r="O369" s="130">
        <v>0.33800000000000002</v>
      </c>
      <c r="P369" s="130">
        <f>O369*H369</f>
        <v>2.0854600000000003</v>
      </c>
      <c r="Q369" s="130">
        <v>3.4709999999999998E-2</v>
      </c>
      <c r="R369" s="130">
        <f>Q369*H369</f>
        <v>0.21416069999999998</v>
      </c>
      <c r="S369" s="130">
        <v>0</v>
      </c>
      <c r="T369" s="131">
        <f>S369*H369</f>
        <v>0</v>
      </c>
      <c r="AR369" s="132" t="s">
        <v>227</v>
      </c>
      <c r="AT369" s="132" t="s">
        <v>145</v>
      </c>
      <c r="AU369" s="132" t="s">
        <v>82</v>
      </c>
      <c r="AY369" s="8" t="s">
        <v>143</v>
      </c>
      <c r="BE369" s="133">
        <f>IF(N369="základní",J369,0)</f>
        <v>0</v>
      </c>
      <c r="BF369" s="133">
        <f>IF(N369="snížená",J369,0)</f>
        <v>0</v>
      </c>
      <c r="BG369" s="133">
        <f>IF(N369="zákl. přenesená",J369,0)</f>
        <v>0</v>
      </c>
      <c r="BH369" s="133">
        <f>IF(N369="sníž. přenesená",J369,0)</f>
        <v>0</v>
      </c>
      <c r="BI369" s="133">
        <f>IF(N369="nulová",J369,0)</f>
        <v>0</v>
      </c>
      <c r="BJ369" s="8" t="s">
        <v>80</v>
      </c>
      <c r="BK369" s="133">
        <f>ROUND(I369*H369,2)</f>
        <v>0</v>
      </c>
      <c r="BL369" s="8" t="s">
        <v>227</v>
      </c>
      <c r="BM369" s="132" t="s">
        <v>604</v>
      </c>
    </row>
    <row r="370" spans="2:65" s="142" customFormat="1" x14ac:dyDescent="0.2">
      <c r="B370" s="141"/>
      <c r="D370" s="136" t="s">
        <v>152</v>
      </c>
      <c r="E370" s="143" t="s">
        <v>1</v>
      </c>
      <c r="F370" s="144" t="s">
        <v>605</v>
      </c>
      <c r="H370" s="145">
        <v>5.1749999999999998</v>
      </c>
      <c r="I370" s="54"/>
      <c r="L370" s="141"/>
      <c r="M370" s="146"/>
      <c r="T370" s="147"/>
      <c r="AT370" s="143" t="s">
        <v>152</v>
      </c>
      <c r="AU370" s="143" t="s">
        <v>82</v>
      </c>
      <c r="AV370" s="142" t="s">
        <v>82</v>
      </c>
      <c r="AW370" s="142" t="s">
        <v>29</v>
      </c>
      <c r="AX370" s="142" t="s">
        <v>72</v>
      </c>
      <c r="AY370" s="143" t="s">
        <v>143</v>
      </c>
    </row>
    <row r="371" spans="2:65" s="142" customFormat="1" x14ac:dyDescent="0.2">
      <c r="B371" s="141"/>
      <c r="D371" s="136" t="s">
        <v>152</v>
      </c>
      <c r="E371" s="143" t="s">
        <v>1</v>
      </c>
      <c r="F371" s="144" t="s">
        <v>606</v>
      </c>
      <c r="H371" s="145">
        <v>0.995</v>
      </c>
      <c r="I371" s="54"/>
      <c r="L371" s="141"/>
      <c r="M371" s="146"/>
      <c r="T371" s="147"/>
      <c r="AT371" s="143" t="s">
        <v>152</v>
      </c>
      <c r="AU371" s="143" t="s">
        <v>82</v>
      </c>
      <c r="AV371" s="142" t="s">
        <v>82</v>
      </c>
      <c r="AW371" s="142" t="s">
        <v>29</v>
      </c>
      <c r="AX371" s="142" t="s">
        <v>72</v>
      </c>
      <c r="AY371" s="143" t="s">
        <v>143</v>
      </c>
    </row>
    <row r="372" spans="2:65" s="149" customFormat="1" x14ac:dyDescent="0.2">
      <c r="B372" s="148"/>
      <c r="D372" s="136" t="s">
        <v>152</v>
      </c>
      <c r="E372" s="150" t="s">
        <v>1</v>
      </c>
      <c r="F372" s="151" t="s">
        <v>210</v>
      </c>
      <c r="H372" s="152">
        <v>6.17</v>
      </c>
      <c r="I372" s="55"/>
      <c r="L372" s="148"/>
      <c r="M372" s="153"/>
      <c r="T372" s="154"/>
      <c r="AT372" s="150" t="s">
        <v>152</v>
      </c>
      <c r="AU372" s="150" t="s">
        <v>82</v>
      </c>
      <c r="AV372" s="149" t="s">
        <v>150</v>
      </c>
      <c r="AW372" s="149" t="s">
        <v>29</v>
      </c>
      <c r="AX372" s="149" t="s">
        <v>80</v>
      </c>
      <c r="AY372" s="150" t="s">
        <v>143</v>
      </c>
    </row>
    <row r="373" spans="2:65" s="1" customFormat="1" ht="24.2" customHeight="1" x14ac:dyDescent="0.2">
      <c r="B373" s="13"/>
      <c r="C373" s="122" t="s">
        <v>607</v>
      </c>
      <c r="D373" s="122" t="s">
        <v>145</v>
      </c>
      <c r="E373" s="123" t="s">
        <v>608</v>
      </c>
      <c r="F373" s="124" t="s">
        <v>609</v>
      </c>
      <c r="G373" s="125" t="s">
        <v>163</v>
      </c>
      <c r="H373" s="126">
        <v>6.17</v>
      </c>
      <c r="I373" s="50"/>
      <c r="J373" s="127">
        <f>ROUND(I373*H373,2)</f>
        <v>0</v>
      </c>
      <c r="K373" s="124" t="s">
        <v>149</v>
      </c>
      <c r="L373" s="13"/>
      <c r="M373" s="128" t="s">
        <v>1</v>
      </c>
      <c r="N373" s="129" t="s">
        <v>37</v>
      </c>
      <c r="O373" s="130">
        <v>0</v>
      </c>
      <c r="P373" s="130">
        <f>O373*H373</f>
        <v>0</v>
      </c>
      <c r="Q373" s="130">
        <v>1.8000000000000001E-4</v>
      </c>
      <c r="R373" s="130">
        <f>Q373*H373</f>
        <v>1.1106E-3</v>
      </c>
      <c r="S373" s="130">
        <v>0</v>
      </c>
      <c r="T373" s="131">
        <f>S373*H373</f>
        <v>0</v>
      </c>
      <c r="AR373" s="132" t="s">
        <v>227</v>
      </c>
      <c r="AT373" s="132" t="s">
        <v>145</v>
      </c>
      <c r="AU373" s="132" t="s">
        <v>82</v>
      </c>
      <c r="AY373" s="8" t="s">
        <v>143</v>
      </c>
      <c r="BE373" s="133">
        <f>IF(N373="základní",J373,0)</f>
        <v>0</v>
      </c>
      <c r="BF373" s="133">
        <f>IF(N373="snížená",J373,0)</f>
        <v>0</v>
      </c>
      <c r="BG373" s="133">
        <f>IF(N373="zákl. přenesená",J373,0)</f>
        <v>0</v>
      </c>
      <c r="BH373" s="133">
        <f>IF(N373="sníž. přenesená",J373,0)</f>
        <v>0</v>
      </c>
      <c r="BI373" s="133">
        <f>IF(N373="nulová",J373,0)</f>
        <v>0</v>
      </c>
      <c r="BJ373" s="8" t="s">
        <v>80</v>
      </c>
      <c r="BK373" s="133">
        <f>ROUND(I373*H373,2)</f>
        <v>0</v>
      </c>
      <c r="BL373" s="8" t="s">
        <v>227</v>
      </c>
      <c r="BM373" s="132" t="s">
        <v>610</v>
      </c>
    </row>
    <row r="374" spans="2:65" s="1" customFormat="1" ht="24.2" customHeight="1" x14ac:dyDescent="0.2">
      <c r="B374" s="13"/>
      <c r="C374" s="122" t="s">
        <v>611</v>
      </c>
      <c r="D374" s="122" t="s">
        <v>145</v>
      </c>
      <c r="E374" s="123" t="s">
        <v>612</v>
      </c>
      <c r="F374" s="124" t="s">
        <v>613</v>
      </c>
      <c r="G374" s="125" t="s">
        <v>388</v>
      </c>
      <c r="H374" s="126">
        <v>9.1999999999999993</v>
      </c>
      <c r="I374" s="50"/>
      <c r="J374" s="127">
        <f>ROUND(I374*H374,2)</f>
        <v>0</v>
      </c>
      <c r="K374" s="124" t="s">
        <v>149</v>
      </c>
      <c r="L374" s="13"/>
      <c r="M374" s="128" t="s">
        <v>1</v>
      </c>
      <c r="N374" s="129" t="s">
        <v>37</v>
      </c>
      <c r="O374" s="130">
        <v>0.14299999999999999</v>
      </c>
      <c r="P374" s="130">
        <f>O374*H374</f>
        <v>1.3155999999999999</v>
      </c>
      <c r="Q374" s="130">
        <v>0</v>
      </c>
      <c r="R374" s="130">
        <f>Q374*H374</f>
        <v>0</v>
      </c>
      <c r="S374" s="130">
        <v>0</v>
      </c>
      <c r="T374" s="131">
        <f>S374*H374</f>
        <v>0</v>
      </c>
      <c r="AR374" s="132" t="s">
        <v>227</v>
      </c>
      <c r="AT374" s="132" t="s">
        <v>145</v>
      </c>
      <c r="AU374" s="132" t="s">
        <v>82</v>
      </c>
      <c r="AY374" s="8" t="s">
        <v>143</v>
      </c>
      <c r="BE374" s="133">
        <f>IF(N374="základní",J374,0)</f>
        <v>0</v>
      </c>
      <c r="BF374" s="133">
        <f>IF(N374="snížená",J374,0)</f>
        <v>0</v>
      </c>
      <c r="BG374" s="133">
        <f>IF(N374="zákl. přenesená",J374,0)</f>
        <v>0</v>
      </c>
      <c r="BH374" s="133">
        <f>IF(N374="sníž. přenesená",J374,0)</f>
        <v>0</v>
      </c>
      <c r="BI374" s="133">
        <f>IF(N374="nulová",J374,0)</f>
        <v>0</v>
      </c>
      <c r="BJ374" s="8" t="s">
        <v>80</v>
      </c>
      <c r="BK374" s="133">
        <f>ROUND(I374*H374,2)</f>
        <v>0</v>
      </c>
      <c r="BL374" s="8" t="s">
        <v>227</v>
      </c>
      <c r="BM374" s="132" t="s">
        <v>614</v>
      </c>
    </row>
    <row r="375" spans="2:65" s="142" customFormat="1" x14ac:dyDescent="0.2">
      <c r="B375" s="141"/>
      <c r="D375" s="136" t="s">
        <v>152</v>
      </c>
      <c r="E375" s="143" t="s">
        <v>1</v>
      </c>
      <c r="F375" s="144" t="s">
        <v>615</v>
      </c>
      <c r="H375" s="145">
        <v>9.1999999999999993</v>
      </c>
      <c r="I375" s="54"/>
      <c r="L375" s="141"/>
      <c r="M375" s="146"/>
      <c r="T375" s="147"/>
      <c r="AT375" s="143" t="s">
        <v>152</v>
      </c>
      <c r="AU375" s="143" t="s">
        <v>82</v>
      </c>
      <c r="AV375" s="142" t="s">
        <v>82</v>
      </c>
      <c r="AW375" s="142" t="s">
        <v>29</v>
      </c>
      <c r="AX375" s="142" t="s">
        <v>80</v>
      </c>
      <c r="AY375" s="143" t="s">
        <v>143</v>
      </c>
    </row>
    <row r="376" spans="2:65" s="1" customFormat="1" ht="21.75" customHeight="1" x14ac:dyDescent="0.2">
      <c r="B376" s="13"/>
      <c r="C376" s="164" t="s">
        <v>616</v>
      </c>
      <c r="D376" s="164" t="s">
        <v>392</v>
      </c>
      <c r="E376" s="165" t="s">
        <v>617</v>
      </c>
      <c r="F376" s="166" t="s">
        <v>618</v>
      </c>
      <c r="G376" s="167" t="s">
        <v>148</v>
      </c>
      <c r="H376" s="168">
        <v>9.1999999999999998E-2</v>
      </c>
      <c r="I376" s="51"/>
      <c r="J376" s="169">
        <f>ROUND(I376*H376,2)</f>
        <v>0</v>
      </c>
      <c r="K376" s="166" t="s">
        <v>149</v>
      </c>
      <c r="L376" s="170"/>
      <c r="M376" s="171" t="s">
        <v>1</v>
      </c>
      <c r="N376" s="172" t="s">
        <v>37</v>
      </c>
      <c r="O376" s="130">
        <v>0</v>
      </c>
      <c r="P376" s="130">
        <f>O376*H376</f>
        <v>0</v>
      </c>
      <c r="Q376" s="130">
        <v>0.55000000000000004</v>
      </c>
      <c r="R376" s="130">
        <f>Q376*H376</f>
        <v>5.0600000000000006E-2</v>
      </c>
      <c r="S376" s="130">
        <v>0</v>
      </c>
      <c r="T376" s="131">
        <f>S376*H376</f>
        <v>0</v>
      </c>
      <c r="AR376" s="132" t="s">
        <v>328</v>
      </c>
      <c r="AT376" s="132" t="s">
        <v>392</v>
      </c>
      <c r="AU376" s="132" t="s">
        <v>82</v>
      </c>
      <c r="AY376" s="8" t="s">
        <v>143</v>
      </c>
      <c r="BE376" s="133">
        <f>IF(N376="základní",J376,0)</f>
        <v>0</v>
      </c>
      <c r="BF376" s="133">
        <f>IF(N376="snížená",J376,0)</f>
        <v>0</v>
      </c>
      <c r="BG376" s="133">
        <f>IF(N376="zákl. přenesená",J376,0)</f>
        <v>0</v>
      </c>
      <c r="BH376" s="133">
        <f>IF(N376="sníž. přenesená",J376,0)</f>
        <v>0</v>
      </c>
      <c r="BI376" s="133">
        <f>IF(N376="nulová",J376,0)</f>
        <v>0</v>
      </c>
      <c r="BJ376" s="8" t="s">
        <v>80</v>
      </c>
      <c r="BK376" s="133">
        <f>ROUND(I376*H376,2)</f>
        <v>0</v>
      </c>
      <c r="BL376" s="8" t="s">
        <v>227</v>
      </c>
      <c r="BM376" s="132" t="s">
        <v>619</v>
      </c>
    </row>
    <row r="377" spans="2:65" s="142" customFormat="1" x14ac:dyDescent="0.2">
      <c r="B377" s="141"/>
      <c r="D377" s="136" t="s">
        <v>152</v>
      </c>
      <c r="E377" s="143" t="s">
        <v>1</v>
      </c>
      <c r="F377" s="144" t="s">
        <v>620</v>
      </c>
      <c r="H377" s="145">
        <v>8.7999999999999995E-2</v>
      </c>
      <c r="I377" s="54"/>
      <c r="L377" s="141"/>
      <c r="M377" s="146"/>
      <c r="T377" s="147"/>
      <c r="AT377" s="143" t="s">
        <v>152</v>
      </c>
      <c r="AU377" s="143" t="s">
        <v>82</v>
      </c>
      <c r="AV377" s="142" t="s">
        <v>82</v>
      </c>
      <c r="AW377" s="142" t="s">
        <v>29</v>
      </c>
      <c r="AX377" s="142" t="s">
        <v>80</v>
      </c>
      <c r="AY377" s="143" t="s">
        <v>143</v>
      </c>
    </row>
    <row r="378" spans="2:65" s="142" customFormat="1" x14ac:dyDescent="0.2">
      <c r="B378" s="141"/>
      <c r="D378" s="136" t="s">
        <v>152</v>
      </c>
      <c r="F378" s="144" t="s">
        <v>621</v>
      </c>
      <c r="H378" s="145">
        <v>9.1999999999999998E-2</v>
      </c>
      <c r="I378" s="54"/>
      <c r="L378" s="141"/>
      <c r="M378" s="146"/>
      <c r="T378" s="147"/>
      <c r="AT378" s="143" t="s">
        <v>152</v>
      </c>
      <c r="AU378" s="143" t="s">
        <v>82</v>
      </c>
      <c r="AV378" s="142" t="s">
        <v>82</v>
      </c>
      <c r="AW378" s="142" t="s">
        <v>3</v>
      </c>
      <c r="AX378" s="142" t="s">
        <v>80</v>
      </c>
      <c r="AY378" s="143" t="s">
        <v>143</v>
      </c>
    </row>
    <row r="379" spans="2:65" s="1" customFormat="1" ht="24.2" customHeight="1" x14ac:dyDescent="0.2">
      <c r="B379" s="13"/>
      <c r="C379" s="122" t="s">
        <v>622</v>
      </c>
      <c r="D379" s="122" t="s">
        <v>145</v>
      </c>
      <c r="E379" s="123" t="s">
        <v>623</v>
      </c>
      <c r="F379" s="124" t="s">
        <v>624</v>
      </c>
      <c r="G379" s="125" t="s">
        <v>148</v>
      </c>
      <c r="H379" s="126">
        <v>9.1999999999999998E-2</v>
      </c>
      <c r="I379" s="50"/>
      <c r="J379" s="127">
        <f>ROUND(I379*H379,2)</f>
        <v>0</v>
      </c>
      <c r="K379" s="124" t="s">
        <v>149</v>
      </c>
      <c r="L379" s="13"/>
      <c r="M379" s="128" t="s">
        <v>1</v>
      </c>
      <c r="N379" s="129" t="s">
        <v>37</v>
      </c>
      <c r="O379" s="130">
        <v>0</v>
      </c>
      <c r="P379" s="130">
        <f>O379*H379</f>
        <v>0</v>
      </c>
      <c r="Q379" s="130">
        <v>2.8E-3</v>
      </c>
      <c r="R379" s="130">
        <f>Q379*H379</f>
        <v>2.5759999999999997E-4</v>
      </c>
      <c r="S379" s="130">
        <v>0</v>
      </c>
      <c r="T379" s="131">
        <f>S379*H379</f>
        <v>0</v>
      </c>
      <c r="AR379" s="132" t="s">
        <v>227</v>
      </c>
      <c r="AT379" s="132" t="s">
        <v>145</v>
      </c>
      <c r="AU379" s="132" t="s">
        <v>82</v>
      </c>
      <c r="AY379" s="8" t="s">
        <v>143</v>
      </c>
      <c r="BE379" s="133">
        <f>IF(N379="základní",J379,0)</f>
        <v>0</v>
      </c>
      <c r="BF379" s="133">
        <f>IF(N379="snížená",J379,0)</f>
        <v>0</v>
      </c>
      <c r="BG379" s="133">
        <f>IF(N379="zákl. přenesená",J379,0)</f>
        <v>0</v>
      </c>
      <c r="BH379" s="133">
        <f>IF(N379="sníž. přenesená",J379,0)</f>
        <v>0</v>
      </c>
      <c r="BI379" s="133">
        <f>IF(N379="nulová",J379,0)</f>
        <v>0</v>
      </c>
      <c r="BJ379" s="8" t="s">
        <v>80</v>
      </c>
      <c r="BK379" s="133">
        <f>ROUND(I379*H379,2)</f>
        <v>0</v>
      </c>
      <c r="BL379" s="8" t="s">
        <v>227</v>
      </c>
      <c r="BM379" s="132" t="s">
        <v>625</v>
      </c>
    </row>
    <row r="380" spans="2:65" s="1" customFormat="1" ht="24.2" customHeight="1" x14ac:dyDescent="0.2">
      <c r="B380" s="13"/>
      <c r="C380" s="122" t="s">
        <v>626</v>
      </c>
      <c r="D380" s="122" t="s">
        <v>145</v>
      </c>
      <c r="E380" s="123" t="s">
        <v>627</v>
      </c>
      <c r="F380" s="124" t="s">
        <v>628</v>
      </c>
      <c r="G380" s="125" t="s">
        <v>198</v>
      </c>
      <c r="H380" s="126">
        <v>0.52400000000000002</v>
      </c>
      <c r="I380" s="50"/>
      <c r="J380" s="127">
        <f>ROUND(I380*H380,2)</f>
        <v>0</v>
      </c>
      <c r="K380" s="124" t="s">
        <v>149</v>
      </c>
      <c r="L380" s="13"/>
      <c r="M380" s="128" t="s">
        <v>1</v>
      </c>
      <c r="N380" s="129" t="s">
        <v>37</v>
      </c>
      <c r="O380" s="130">
        <v>2.3730000000000002</v>
      </c>
      <c r="P380" s="130">
        <f>O380*H380</f>
        <v>1.2434520000000002</v>
      </c>
      <c r="Q380" s="130">
        <v>0</v>
      </c>
      <c r="R380" s="130">
        <f>Q380*H380</f>
        <v>0</v>
      </c>
      <c r="S380" s="130">
        <v>0</v>
      </c>
      <c r="T380" s="131">
        <f>S380*H380</f>
        <v>0</v>
      </c>
      <c r="AR380" s="132" t="s">
        <v>227</v>
      </c>
      <c r="AT380" s="132" t="s">
        <v>145</v>
      </c>
      <c r="AU380" s="132" t="s">
        <v>82</v>
      </c>
      <c r="AY380" s="8" t="s">
        <v>143</v>
      </c>
      <c r="BE380" s="133">
        <f>IF(N380="základní",J380,0)</f>
        <v>0</v>
      </c>
      <c r="BF380" s="133">
        <f>IF(N380="snížená",J380,0)</f>
        <v>0</v>
      </c>
      <c r="BG380" s="133">
        <f>IF(N380="zákl. přenesená",J380,0)</f>
        <v>0</v>
      </c>
      <c r="BH380" s="133">
        <f>IF(N380="sníž. přenesená",J380,0)</f>
        <v>0</v>
      </c>
      <c r="BI380" s="133">
        <f>IF(N380="nulová",J380,0)</f>
        <v>0</v>
      </c>
      <c r="BJ380" s="8" t="s">
        <v>80</v>
      </c>
      <c r="BK380" s="133">
        <f>ROUND(I380*H380,2)</f>
        <v>0</v>
      </c>
      <c r="BL380" s="8" t="s">
        <v>227</v>
      </c>
      <c r="BM380" s="132" t="s">
        <v>629</v>
      </c>
    </row>
    <row r="381" spans="2:65" s="111" customFormat="1" ht="22.9" customHeight="1" x14ac:dyDescent="0.2">
      <c r="B381" s="110"/>
      <c r="D381" s="112" t="s">
        <v>71</v>
      </c>
      <c r="E381" s="120" t="s">
        <v>630</v>
      </c>
      <c r="F381" s="120" t="s">
        <v>631</v>
      </c>
      <c r="I381" s="56"/>
      <c r="J381" s="121">
        <f>BK381</f>
        <v>0</v>
      </c>
      <c r="L381" s="110"/>
      <c r="M381" s="115"/>
      <c r="P381" s="116">
        <f>SUM(P382:P394)</f>
        <v>24.029752000000002</v>
      </c>
      <c r="R381" s="116">
        <f>SUM(R382:R394)</f>
        <v>0.59865303999999997</v>
      </c>
      <c r="T381" s="117">
        <f>SUM(T382:T394)</f>
        <v>0</v>
      </c>
      <c r="AR381" s="112" t="s">
        <v>82</v>
      </c>
      <c r="AT381" s="118" t="s">
        <v>71</v>
      </c>
      <c r="AU381" s="118" t="s">
        <v>80</v>
      </c>
      <c r="AY381" s="112" t="s">
        <v>143</v>
      </c>
      <c r="BK381" s="119">
        <f>SUM(BK382:BK394)</f>
        <v>0</v>
      </c>
    </row>
    <row r="382" spans="2:65" s="1" customFormat="1" ht="24.2" customHeight="1" x14ac:dyDescent="0.2">
      <c r="B382" s="13"/>
      <c r="C382" s="122" t="s">
        <v>632</v>
      </c>
      <c r="D382" s="122" t="s">
        <v>145</v>
      </c>
      <c r="E382" s="123" t="s">
        <v>633</v>
      </c>
      <c r="F382" s="124" t="s">
        <v>634</v>
      </c>
      <c r="G382" s="125" t="s">
        <v>163</v>
      </c>
      <c r="H382" s="126">
        <v>9.5210000000000008</v>
      </c>
      <c r="I382" s="50"/>
      <c r="J382" s="127">
        <f>ROUND(I382*H382,2)</f>
        <v>0</v>
      </c>
      <c r="K382" s="124" t="s">
        <v>149</v>
      </c>
      <c r="L382" s="13"/>
      <c r="M382" s="128" t="s">
        <v>1</v>
      </c>
      <c r="N382" s="129" t="s">
        <v>37</v>
      </c>
      <c r="O382" s="130">
        <v>1.359</v>
      </c>
      <c r="P382" s="130">
        <f>O382*H382</f>
        <v>12.939039000000001</v>
      </c>
      <c r="Q382" s="130">
        <v>2.7E-4</v>
      </c>
      <c r="R382" s="130">
        <f>Q382*H382</f>
        <v>2.5706700000000002E-3</v>
      </c>
      <c r="S382" s="130">
        <v>0</v>
      </c>
      <c r="T382" s="131">
        <f>S382*H382</f>
        <v>0</v>
      </c>
      <c r="AR382" s="132" t="s">
        <v>227</v>
      </c>
      <c r="AT382" s="132" t="s">
        <v>145</v>
      </c>
      <c r="AU382" s="132" t="s">
        <v>82</v>
      </c>
      <c r="AY382" s="8" t="s">
        <v>143</v>
      </c>
      <c r="BE382" s="133">
        <f>IF(N382="základní",J382,0)</f>
        <v>0</v>
      </c>
      <c r="BF382" s="133">
        <f>IF(N382="snížená",J382,0)</f>
        <v>0</v>
      </c>
      <c r="BG382" s="133">
        <f>IF(N382="zákl. přenesená",J382,0)</f>
        <v>0</v>
      </c>
      <c r="BH382" s="133">
        <f>IF(N382="sníž. přenesená",J382,0)</f>
        <v>0</v>
      </c>
      <c r="BI382" s="133">
        <f>IF(N382="nulová",J382,0)</f>
        <v>0</v>
      </c>
      <c r="BJ382" s="8" t="s">
        <v>80</v>
      </c>
      <c r="BK382" s="133">
        <f>ROUND(I382*H382,2)</f>
        <v>0</v>
      </c>
      <c r="BL382" s="8" t="s">
        <v>227</v>
      </c>
      <c r="BM382" s="132" t="s">
        <v>635</v>
      </c>
    </row>
    <row r="383" spans="2:65" s="142" customFormat="1" x14ac:dyDescent="0.2">
      <c r="B383" s="141"/>
      <c r="D383" s="136" t="s">
        <v>152</v>
      </c>
      <c r="E383" s="143" t="s">
        <v>1</v>
      </c>
      <c r="F383" s="144" t="s">
        <v>636</v>
      </c>
      <c r="H383" s="145">
        <v>4.4589999999999996</v>
      </c>
      <c r="I383" s="54"/>
      <c r="L383" s="141"/>
      <c r="M383" s="146"/>
      <c r="T383" s="147"/>
      <c r="AT383" s="143" t="s">
        <v>152</v>
      </c>
      <c r="AU383" s="143" t="s">
        <v>82</v>
      </c>
      <c r="AV383" s="142" t="s">
        <v>82</v>
      </c>
      <c r="AW383" s="142" t="s">
        <v>29</v>
      </c>
      <c r="AX383" s="142" t="s">
        <v>72</v>
      </c>
      <c r="AY383" s="143" t="s">
        <v>143</v>
      </c>
    </row>
    <row r="384" spans="2:65" s="142" customFormat="1" x14ac:dyDescent="0.2">
      <c r="B384" s="141"/>
      <c r="D384" s="136" t="s">
        <v>152</v>
      </c>
      <c r="E384" s="143" t="s">
        <v>1</v>
      </c>
      <c r="F384" s="144" t="s">
        <v>637</v>
      </c>
      <c r="H384" s="145">
        <v>5.0620000000000003</v>
      </c>
      <c r="I384" s="54"/>
      <c r="L384" s="141"/>
      <c r="M384" s="146"/>
      <c r="T384" s="147"/>
      <c r="AT384" s="143" t="s">
        <v>152</v>
      </c>
      <c r="AU384" s="143" t="s">
        <v>82</v>
      </c>
      <c r="AV384" s="142" t="s">
        <v>82</v>
      </c>
      <c r="AW384" s="142" t="s">
        <v>29</v>
      </c>
      <c r="AX384" s="142" t="s">
        <v>72</v>
      </c>
      <c r="AY384" s="143" t="s">
        <v>143</v>
      </c>
    </row>
    <row r="385" spans="2:65" s="149" customFormat="1" x14ac:dyDescent="0.2">
      <c r="B385" s="148"/>
      <c r="D385" s="136" t="s">
        <v>152</v>
      </c>
      <c r="E385" s="150" t="s">
        <v>1</v>
      </c>
      <c r="F385" s="151" t="s">
        <v>210</v>
      </c>
      <c r="H385" s="152">
        <v>9.5210000000000008</v>
      </c>
      <c r="I385" s="55"/>
      <c r="L385" s="148"/>
      <c r="M385" s="153"/>
      <c r="T385" s="154"/>
      <c r="AT385" s="150" t="s">
        <v>152</v>
      </c>
      <c r="AU385" s="150" t="s">
        <v>82</v>
      </c>
      <c r="AV385" s="149" t="s">
        <v>150</v>
      </c>
      <c r="AW385" s="149" t="s">
        <v>29</v>
      </c>
      <c r="AX385" s="149" t="s">
        <v>80</v>
      </c>
      <c r="AY385" s="150" t="s">
        <v>143</v>
      </c>
    </row>
    <row r="386" spans="2:65" s="1" customFormat="1" ht="24.2" customHeight="1" x14ac:dyDescent="0.2">
      <c r="B386" s="13"/>
      <c r="C386" s="164" t="s">
        <v>638</v>
      </c>
      <c r="D386" s="164" t="s">
        <v>392</v>
      </c>
      <c r="E386" s="165" t="s">
        <v>639</v>
      </c>
      <c r="F386" s="166" t="s">
        <v>640</v>
      </c>
      <c r="G386" s="167" t="s">
        <v>163</v>
      </c>
      <c r="H386" s="168">
        <v>9.5210000000000008</v>
      </c>
      <c r="I386" s="51"/>
      <c r="J386" s="169">
        <f>ROUND(I386*H386,2)</f>
        <v>0</v>
      </c>
      <c r="K386" s="166" t="s">
        <v>149</v>
      </c>
      <c r="L386" s="170"/>
      <c r="M386" s="171" t="s">
        <v>1</v>
      </c>
      <c r="N386" s="172" t="s">
        <v>37</v>
      </c>
      <c r="O386" s="130">
        <v>0</v>
      </c>
      <c r="P386" s="130">
        <f>O386*H386</f>
        <v>0</v>
      </c>
      <c r="Q386" s="130">
        <v>2.562E-2</v>
      </c>
      <c r="R386" s="130">
        <f>Q386*H386</f>
        <v>0.24392802000000002</v>
      </c>
      <c r="S386" s="130">
        <v>0</v>
      </c>
      <c r="T386" s="131">
        <f>S386*H386</f>
        <v>0</v>
      </c>
      <c r="AR386" s="132" t="s">
        <v>328</v>
      </c>
      <c r="AT386" s="132" t="s">
        <v>392</v>
      </c>
      <c r="AU386" s="132" t="s">
        <v>82</v>
      </c>
      <c r="AY386" s="8" t="s">
        <v>143</v>
      </c>
      <c r="BE386" s="133">
        <f>IF(N386="základní",J386,0)</f>
        <v>0</v>
      </c>
      <c r="BF386" s="133">
        <f>IF(N386="snížená",J386,0)</f>
        <v>0</v>
      </c>
      <c r="BG386" s="133">
        <f>IF(N386="zákl. přenesená",J386,0)</f>
        <v>0</v>
      </c>
      <c r="BH386" s="133">
        <f>IF(N386="sníž. přenesená",J386,0)</f>
        <v>0</v>
      </c>
      <c r="BI386" s="133">
        <f>IF(N386="nulová",J386,0)</f>
        <v>0</v>
      </c>
      <c r="BJ386" s="8" t="s">
        <v>80</v>
      </c>
      <c r="BK386" s="133">
        <f>ROUND(I386*H386,2)</f>
        <v>0</v>
      </c>
      <c r="BL386" s="8" t="s">
        <v>227</v>
      </c>
      <c r="BM386" s="132" t="s">
        <v>641</v>
      </c>
    </row>
    <row r="387" spans="2:65" s="1" customFormat="1" ht="19.5" x14ac:dyDescent="0.2">
      <c r="B387" s="13"/>
      <c r="D387" s="136" t="s">
        <v>336</v>
      </c>
      <c r="F387" s="162" t="s">
        <v>642</v>
      </c>
      <c r="I387" s="58"/>
      <c r="L387" s="13"/>
      <c r="M387" s="163"/>
      <c r="T387" s="24"/>
      <c r="AT387" s="8" t="s">
        <v>336</v>
      </c>
      <c r="AU387" s="8" t="s">
        <v>82</v>
      </c>
    </row>
    <row r="388" spans="2:65" s="1" customFormat="1" ht="24.2" customHeight="1" x14ac:dyDescent="0.2">
      <c r="B388" s="13"/>
      <c r="C388" s="122" t="s">
        <v>643</v>
      </c>
      <c r="D388" s="122" t="s">
        <v>145</v>
      </c>
      <c r="E388" s="123" t="s">
        <v>644</v>
      </c>
      <c r="F388" s="124" t="s">
        <v>645</v>
      </c>
      <c r="G388" s="125" t="s">
        <v>287</v>
      </c>
      <c r="H388" s="126">
        <v>1</v>
      </c>
      <c r="I388" s="50"/>
      <c r="J388" s="127">
        <f>ROUND(I388*H388,2)</f>
        <v>0</v>
      </c>
      <c r="K388" s="124" t="s">
        <v>149</v>
      </c>
      <c r="L388" s="13"/>
      <c r="M388" s="128" t="s">
        <v>1</v>
      </c>
      <c r="N388" s="129" t="s">
        <v>37</v>
      </c>
      <c r="O388" s="130">
        <v>10.199999999999999</v>
      </c>
      <c r="P388" s="130">
        <f>O388*H388</f>
        <v>10.199999999999999</v>
      </c>
      <c r="Q388" s="130">
        <v>9.2000000000000003E-4</v>
      </c>
      <c r="R388" s="130">
        <f>Q388*H388</f>
        <v>9.2000000000000003E-4</v>
      </c>
      <c r="S388" s="130">
        <v>0</v>
      </c>
      <c r="T388" s="131">
        <f>S388*H388</f>
        <v>0</v>
      </c>
      <c r="AR388" s="132" t="s">
        <v>227</v>
      </c>
      <c r="AT388" s="132" t="s">
        <v>145</v>
      </c>
      <c r="AU388" s="132" t="s">
        <v>82</v>
      </c>
      <c r="AY388" s="8" t="s">
        <v>143</v>
      </c>
      <c r="BE388" s="133">
        <f>IF(N388="základní",J388,0)</f>
        <v>0</v>
      </c>
      <c r="BF388" s="133">
        <f>IF(N388="snížená",J388,0)</f>
        <v>0</v>
      </c>
      <c r="BG388" s="133">
        <f>IF(N388="zákl. přenesená",J388,0)</f>
        <v>0</v>
      </c>
      <c r="BH388" s="133">
        <f>IF(N388="sníž. přenesená",J388,0)</f>
        <v>0</v>
      </c>
      <c r="BI388" s="133">
        <f>IF(N388="nulová",J388,0)</f>
        <v>0</v>
      </c>
      <c r="BJ388" s="8" t="s">
        <v>80</v>
      </c>
      <c r="BK388" s="133">
        <f>ROUND(I388*H388,2)</f>
        <v>0</v>
      </c>
      <c r="BL388" s="8" t="s">
        <v>227</v>
      </c>
      <c r="BM388" s="132" t="s">
        <v>646</v>
      </c>
    </row>
    <row r="389" spans="2:65" s="135" customFormat="1" x14ac:dyDescent="0.2">
      <c r="B389" s="134"/>
      <c r="D389" s="136" t="s">
        <v>152</v>
      </c>
      <c r="E389" s="137" t="s">
        <v>1</v>
      </c>
      <c r="F389" s="138" t="s">
        <v>647</v>
      </c>
      <c r="H389" s="137" t="s">
        <v>1</v>
      </c>
      <c r="I389" s="53"/>
      <c r="L389" s="134"/>
      <c r="M389" s="139"/>
      <c r="T389" s="140"/>
      <c r="AT389" s="137" t="s">
        <v>152</v>
      </c>
      <c r="AU389" s="137" t="s">
        <v>82</v>
      </c>
      <c r="AV389" s="135" t="s">
        <v>80</v>
      </c>
      <c r="AW389" s="135" t="s">
        <v>29</v>
      </c>
      <c r="AX389" s="135" t="s">
        <v>72</v>
      </c>
      <c r="AY389" s="137" t="s">
        <v>143</v>
      </c>
    </row>
    <row r="390" spans="2:65" s="142" customFormat="1" x14ac:dyDescent="0.2">
      <c r="B390" s="141"/>
      <c r="D390" s="136" t="s">
        <v>152</v>
      </c>
      <c r="E390" s="143" t="s">
        <v>1</v>
      </c>
      <c r="F390" s="144" t="s">
        <v>80</v>
      </c>
      <c r="H390" s="145">
        <v>1</v>
      </c>
      <c r="I390" s="54"/>
      <c r="L390" s="141"/>
      <c r="M390" s="146"/>
      <c r="T390" s="147"/>
      <c r="AT390" s="143" t="s">
        <v>152</v>
      </c>
      <c r="AU390" s="143" t="s">
        <v>82</v>
      </c>
      <c r="AV390" s="142" t="s">
        <v>82</v>
      </c>
      <c r="AW390" s="142" t="s">
        <v>29</v>
      </c>
      <c r="AX390" s="142" t="s">
        <v>80</v>
      </c>
      <c r="AY390" s="143" t="s">
        <v>143</v>
      </c>
    </row>
    <row r="391" spans="2:65" s="1" customFormat="1" ht="44.25" customHeight="1" x14ac:dyDescent="0.2">
      <c r="B391" s="13"/>
      <c r="C391" s="164" t="s">
        <v>648</v>
      </c>
      <c r="D391" s="164" t="s">
        <v>392</v>
      </c>
      <c r="E391" s="165" t="s">
        <v>649</v>
      </c>
      <c r="F391" s="166" t="s">
        <v>650</v>
      </c>
      <c r="G391" s="167" t="s">
        <v>163</v>
      </c>
      <c r="H391" s="168">
        <v>8.7349999999999994</v>
      </c>
      <c r="I391" s="51"/>
      <c r="J391" s="169">
        <f>ROUND(I391*H391,2)</f>
        <v>0</v>
      </c>
      <c r="K391" s="166" t="s">
        <v>1</v>
      </c>
      <c r="L391" s="170"/>
      <c r="M391" s="171" t="s">
        <v>1</v>
      </c>
      <c r="N391" s="172" t="s">
        <v>37</v>
      </c>
      <c r="O391" s="130">
        <v>0</v>
      </c>
      <c r="P391" s="130">
        <f>O391*H391</f>
        <v>0</v>
      </c>
      <c r="Q391" s="130">
        <v>4.0210000000000003E-2</v>
      </c>
      <c r="R391" s="130">
        <f>Q391*H391</f>
        <v>0.35123434999999997</v>
      </c>
      <c r="S391" s="130">
        <v>0</v>
      </c>
      <c r="T391" s="131">
        <f>S391*H391</f>
        <v>0</v>
      </c>
      <c r="AR391" s="132" t="s">
        <v>328</v>
      </c>
      <c r="AT391" s="132" t="s">
        <v>392</v>
      </c>
      <c r="AU391" s="132" t="s">
        <v>82</v>
      </c>
      <c r="AY391" s="8" t="s">
        <v>143</v>
      </c>
      <c r="BE391" s="133">
        <f>IF(N391="základní",J391,0)</f>
        <v>0</v>
      </c>
      <c r="BF391" s="133">
        <f>IF(N391="snížená",J391,0)</f>
        <v>0</v>
      </c>
      <c r="BG391" s="133">
        <f>IF(N391="zákl. přenesená",J391,0)</f>
        <v>0</v>
      </c>
      <c r="BH391" s="133">
        <f>IF(N391="sníž. přenesená",J391,0)</f>
        <v>0</v>
      </c>
      <c r="BI391" s="133">
        <f>IF(N391="nulová",J391,0)</f>
        <v>0</v>
      </c>
      <c r="BJ391" s="8" t="s">
        <v>80</v>
      </c>
      <c r="BK391" s="133">
        <f>ROUND(I391*H391,2)</f>
        <v>0</v>
      </c>
      <c r="BL391" s="8" t="s">
        <v>227</v>
      </c>
      <c r="BM391" s="132" t="s">
        <v>651</v>
      </c>
    </row>
    <row r="392" spans="2:65" s="142" customFormat="1" x14ac:dyDescent="0.2">
      <c r="B392" s="141"/>
      <c r="D392" s="136" t="s">
        <v>152</v>
      </c>
      <c r="E392" s="143" t="s">
        <v>1</v>
      </c>
      <c r="F392" s="144" t="s">
        <v>652</v>
      </c>
      <c r="H392" s="145">
        <v>8.7349999999999994</v>
      </c>
      <c r="I392" s="54"/>
      <c r="L392" s="141"/>
      <c r="M392" s="146"/>
      <c r="T392" s="147"/>
      <c r="AT392" s="143" t="s">
        <v>152</v>
      </c>
      <c r="AU392" s="143" t="s">
        <v>82</v>
      </c>
      <c r="AV392" s="142" t="s">
        <v>82</v>
      </c>
      <c r="AW392" s="142" t="s">
        <v>29</v>
      </c>
      <c r="AX392" s="142" t="s">
        <v>80</v>
      </c>
      <c r="AY392" s="143" t="s">
        <v>143</v>
      </c>
    </row>
    <row r="393" spans="2:65" s="1" customFormat="1" ht="44.25" customHeight="1" x14ac:dyDescent="0.2">
      <c r="B393" s="13"/>
      <c r="C393" s="122" t="s">
        <v>653</v>
      </c>
      <c r="D393" s="122" t="s">
        <v>145</v>
      </c>
      <c r="E393" s="123" t="s">
        <v>654</v>
      </c>
      <c r="F393" s="124" t="s">
        <v>655</v>
      </c>
      <c r="G393" s="125" t="s">
        <v>460</v>
      </c>
      <c r="H393" s="126">
        <v>1</v>
      </c>
      <c r="I393" s="50"/>
      <c r="J393" s="127">
        <f>ROUND(I393*H393,2)</f>
        <v>0</v>
      </c>
      <c r="K393" s="124" t="s">
        <v>1</v>
      </c>
      <c r="L393" s="13"/>
      <c r="M393" s="128" t="s">
        <v>1</v>
      </c>
      <c r="N393" s="129" t="s">
        <v>37</v>
      </c>
      <c r="O393" s="130">
        <v>0</v>
      </c>
      <c r="P393" s="130">
        <f>O393*H393</f>
        <v>0</v>
      </c>
      <c r="Q393" s="130">
        <v>0</v>
      </c>
      <c r="R393" s="130">
        <f>Q393*H393</f>
        <v>0</v>
      </c>
      <c r="S393" s="130">
        <v>0</v>
      </c>
      <c r="T393" s="131">
        <f>S393*H393</f>
        <v>0</v>
      </c>
      <c r="AR393" s="132" t="s">
        <v>227</v>
      </c>
      <c r="AT393" s="132" t="s">
        <v>145</v>
      </c>
      <c r="AU393" s="132" t="s">
        <v>82</v>
      </c>
      <c r="AY393" s="8" t="s">
        <v>143</v>
      </c>
      <c r="BE393" s="133">
        <f>IF(N393="základní",J393,0)</f>
        <v>0</v>
      </c>
      <c r="BF393" s="133">
        <f>IF(N393="snížená",J393,0)</f>
        <v>0</v>
      </c>
      <c r="BG393" s="133">
        <f>IF(N393="zákl. přenesená",J393,0)</f>
        <v>0</v>
      </c>
      <c r="BH393" s="133">
        <f>IF(N393="sníž. přenesená",J393,0)</f>
        <v>0</v>
      </c>
      <c r="BI393" s="133">
        <f>IF(N393="nulová",J393,0)</f>
        <v>0</v>
      </c>
      <c r="BJ393" s="8" t="s">
        <v>80</v>
      </c>
      <c r="BK393" s="133">
        <f>ROUND(I393*H393,2)</f>
        <v>0</v>
      </c>
      <c r="BL393" s="8" t="s">
        <v>227</v>
      </c>
      <c r="BM393" s="132" t="s">
        <v>656</v>
      </c>
    </row>
    <row r="394" spans="2:65" s="1" customFormat="1" ht="24.2" customHeight="1" x14ac:dyDescent="0.2">
      <c r="B394" s="13"/>
      <c r="C394" s="122" t="s">
        <v>657</v>
      </c>
      <c r="D394" s="122" t="s">
        <v>145</v>
      </c>
      <c r="E394" s="123" t="s">
        <v>658</v>
      </c>
      <c r="F394" s="124" t="s">
        <v>659</v>
      </c>
      <c r="G394" s="125" t="s">
        <v>198</v>
      </c>
      <c r="H394" s="126">
        <v>0.59899999999999998</v>
      </c>
      <c r="I394" s="50"/>
      <c r="J394" s="127">
        <f>ROUND(I394*H394,2)</f>
        <v>0</v>
      </c>
      <c r="K394" s="124" t="s">
        <v>149</v>
      </c>
      <c r="L394" s="13"/>
      <c r="M394" s="128" t="s">
        <v>1</v>
      </c>
      <c r="N394" s="129" t="s">
        <v>37</v>
      </c>
      <c r="O394" s="130">
        <v>1.4870000000000001</v>
      </c>
      <c r="P394" s="130">
        <f>O394*H394</f>
        <v>0.89071299999999998</v>
      </c>
      <c r="Q394" s="130">
        <v>0</v>
      </c>
      <c r="R394" s="130">
        <f>Q394*H394</f>
        <v>0</v>
      </c>
      <c r="S394" s="130">
        <v>0</v>
      </c>
      <c r="T394" s="131">
        <f>S394*H394</f>
        <v>0</v>
      </c>
      <c r="AR394" s="132" t="s">
        <v>227</v>
      </c>
      <c r="AT394" s="132" t="s">
        <v>145</v>
      </c>
      <c r="AU394" s="132" t="s">
        <v>82</v>
      </c>
      <c r="AY394" s="8" t="s">
        <v>143</v>
      </c>
      <c r="BE394" s="133">
        <f>IF(N394="základní",J394,0)</f>
        <v>0</v>
      </c>
      <c r="BF394" s="133">
        <f>IF(N394="snížená",J394,0)</f>
        <v>0</v>
      </c>
      <c r="BG394" s="133">
        <f>IF(N394="zákl. přenesená",J394,0)</f>
        <v>0</v>
      </c>
      <c r="BH394" s="133">
        <f>IF(N394="sníž. přenesená",J394,0)</f>
        <v>0</v>
      </c>
      <c r="BI394" s="133">
        <f>IF(N394="nulová",J394,0)</f>
        <v>0</v>
      </c>
      <c r="BJ394" s="8" t="s">
        <v>80</v>
      </c>
      <c r="BK394" s="133">
        <f>ROUND(I394*H394,2)</f>
        <v>0</v>
      </c>
      <c r="BL394" s="8" t="s">
        <v>227</v>
      </c>
      <c r="BM394" s="132" t="s">
        <v>660</v>
      </c>
    </row>
    <row r="395" spans="2:65" s="111" customFormat="1" ht="22.9" customHeight="1" x14ac:dyDescent="0.2">
      <c r="B395" s="110"/>
      <c r="D395" s="112" t="s">
        <v>71</v>
      </c>
      <c r="E395" s="120" t="s">
        <v>661</v>
      </c>
      <c r="F395" s="120" t="s">
        <v>662</v>
      </c>
      <c r="I395" s="56"/>
      <c r="J395" s="121">
        <f>BK395</f>
        <v>0</v>
      </c>
      <c r="L395" s="110"/>
      <c r="M395" s="115"/>
      <c r="P395" s="116">
        <f>SUM(P396:P404)</f>
        <v>287.41349499999995</v>
      </c>
      <c r="R395" s="116">
        <f>SUM(R396:R404)</f>
        <v>2.4045657999999999</v>
      </c>
      <c r="T395" s="117">
        <f>SUM(T396:T404)</f>
        <v>0</v>
      </c>
      <c r="AR395" s="112" t="s">
        <v>82</v>
      </c>
      <c r="AT395" s="118" t="s">
        <v>71</v>
      </c>
      <c r="AU395" s="118" t="s">
        <v>80</v>
      </c>
      <c r="AY395" s="112" t="s">
        <v>143</v>
      </c>
      <c r="BK395" s="119">
        <f>SUM(BK396:BK404)</f>
        <v>0</v>
      </c>
    </row>
    <row r="396" spans="2:65" s="1" customFormat="1" ht="21.75" customHeight="1" x14ac:dyDescent="0.2">
      <c r="B396" s="13"/>
      <c r="C396" s="122" t="s">
        <v>663</v>
      </c>
      <c r="D396" s="122" t="s">
        <v>145</v>
      </c>
      <c r="E396" s="123" t="s">
        <v>664</v>
      </c>
      <c r="F396" s="124" t="s">
        <v>665</v>
      </c>
      <c r="G396" s="125" t="s">
        <v>666</v>
      </c>
      <c r="H396" s="126">
        <v>2109.4299999999998</v>
      </c>
      <c r="I396" s="50"/>
      <c r="J396" s="127">
        <f>ROUND(I396*H396,2)</f>
        <v>0</v>
      </c>
      <c r="K396" s="124" t="s">
        <v>149</v>
      </c>
      <c r="L396" s="13"/>
      <c r="M396" s="128" t="s">
        <v>1</v>
      </c>
      <c r="N396" s="129" t="s">
        <v>37</v>
      </c>
      <c r="O396" s="130">
        <v>0.13400000000000001</v>
      </c>
      <c r="P396" s="130">
        <f>O396*H396</f>
        <v>282.66361999999998</v>
      </c>
      <c r="Q396" s="130">
        <v>6.0000000000000002E-5</v>
      </c>
      <c r="R396" s="130">
        <f>Q396*H396</f>
        <v>0.12656580000000001</v>
      </c>
      <c r="S396" s="130">
        <v>0</v>
      </c>
      <c r="T396" s="131">
        <f>S396*H396</f>
        <v>0</v>
      </c>
      <c r="AR396" s="132" t="s">
        <v>227</v>
      </c>
      <c r="AT396" s="132" t="s">
        <v>145</v>
      </c>
      <c r="AU396" s="132" t="s">
        <v>82</v>
      </c>
      <c r="AY396" s="8" t="s">
        <v>143</v>
      </c>
      <c r="BE396" s="133">
        <f>IF(N396="základní",J396,0)</f>
        <v>0</v>
      </c>
      <c r="BF396" s="133">
        <f>IF(N396="snížená",J396,0)</f>
        <v>0</v>
      </c>
      <c r="BG396" s="133">
        <f>IF(N396="zákl. přenesená",J396,0)</f>
        <v>0</v>
      </c>
      <c r="BH396" s="133">
        <f>IF(N396="sníž. přenesená",J396,0)</f>
        <v>0</v>
      </c>
      <c r="BI396" s="133">
        <f>IF(N396="nulová",J396,0)</f>
        <v>0</v>
      </c>
      <c r="BJ396" s="8" t="s">
        <v>80</v>
      </c>
      <c r="BK396" s="133">
        <f>ROUND(I396*H396,2)</f>
        <v>0</v>
      </c>
      <c r="BL396" s="8" t="s">
        <v>227</v>
      </c>
      <c r="BM396" s="132" t="s">
        <v>667</v>
      </c>
    </row>
    <row r="397" spans="2:65" s="135" customFormat="1" x14ac:dyDescent="0.2">
      <c r="B397" s="134"/>
      <c r="D397" s="136" t="s">
        <v>152</v>
      </c>
      <c r="E397" s="137" t="s">
        <v>1</v>
      </c>
      <c r="F397" s="138" t="s">
        <v>668</v>
      </c>
      <c r="H397" s="137" t="s">
        <v>1</v>
      </c>
      <c r="I397" s="53"/>
      <c r="L397" s="134"/>
      <c r="M397" s="139"/>
      <c r="T397" s="140"/>
      <c r="AT397" s="137" t="s">
        <v>152</v>
      </c>
      <c r="AU397" s="137" t="s">
        <v>82</v>
      </c>
      <c r="AV397" s="135" t="s">
        <v>80</v>
      </c>
      <c r="AW397" s="135" t="s">
        <v>29</v>
      </c>
      <c r="AX397" s="135" t="s">
        <v>72</v>
      </c>
      <c r="AY397" s="137" t="s">
        <v>143</v>
      </c>
    </row>
    <row r="398" spans="2:65" s="142" customFormat="1" x14ac:dyDescent="0.2">
      <c r="B398" s="141"/>
      <c r="D398" s="136" t="s">
        <v>152</v>
      </c>
      <c r="E398" s="143" t="s">
        <v>1</v>
      </c>
      <c r="F398" s="144" t="s">
        <v>669</v>
      </c>
      <c r="H398" s="145">
        <v>2109.4299999999998</v>
      </c>
      <c r="I398" s="54"/>
      <c r="L398" s="141"/>
      <c r="M398" s="146"/>
      <c r="T398" s="147"/>
      <c r="AT398" s="143" t="s">
        <v>152</v>
      </c>
      <c r="AU398" s="143" t="s">
        <v>82</v>
      </c>
      <c r="AV398" s="142" t="s">
        <v>82</v>
      </c>
      <c r="AW398" s="142" t="s">
        <v>29</v>
      </c>
      <c r="AX398" s="142" t="s">
        <v>80</v>
      </c>
      <c r="AY398" s="143" t="s">
        <v>143</v>
      </c>
    </row>
    <row r="399" spans="2:65" s="1" customFormat="1" ht="24.2" customHeight="1" x14ac:dyDescent="0.2">
      <c r="B399" s="13"/>
      <c r="C399" s="164" t="s">
        <v>670</v>
      </c>
      <c r="D399" s="164" t="s">
        <v>392</v>
      </c>
      <c r="E399" s="165" t="s">
        <v>671</v>
      </c>
      <c r="F399" s="166" t="s">
        <v>672</v>
      </c>
      <c r="G399" s="167" t="s">
        <v>198</v>
      </c>
      <c r="H399" s="168">
        <v>2.278</v>
      </c>
      <c r="I399" s="51"/>
      <c r="J399" s="169">
        <f>ROUND(I399*H399,2)</f>
        <v>0</v>
      </c>
      <c r="K399" s="166" t="s">
        <v>1</v>
      </c>
      <c r="L399" s="170"/>
      <c r="M399" s="171" t="s">
        <v>1</v>
      </c>
      <c r="N399" s="172" t="s">
        <v>37</v>
      </c>
      <c r="O399" s="130">
        <v>0</v>
      </c>
      <c r="P399" s="130">
        <f>O399*H399</f>
        <v>0</v>
      </c>
      <c r="Q399" s="130">
        <v>1</v>
      </c>
      <c r="R399" s="130">
        <f>Q399*H399</f>
        <v>2.278</v>
      </c>
      <c r="S399" s="130">
        <v>0</v>
      </c>
      <c r="T399" s="131">
        <f>S399*H399</f>
        <v>0</v>
      </c>
      <c r="AR399" s="132" t="s">
        <v>328</v>
      </c>
      <c r="AT399" s="132" t="s">
        <v>392</v>
      </c>
      <c r="AU399" s="132" t="s">
        <v>82</v>
      </c>
      <c r="AY399" s="8" t="s">
        <v>143</v>
      </c>
      <c r="BE399" s="133">
        <f>IF(N399="základní",J399,0)</f>
        <v>0</v>
      </c>
      <c r="BF399" s="133">
        <f>IF(N399="snížená",J399,0)</f>
        <v>0</v>
      </c>
      <c r="BG399" s="133">
        <f>IF(N399="zákl. přenesená",J399,0)</f>
        <v>0</v>
      </c>
      <c r="BH399" s="133">
        <f>IF(N399="sníž. přenesená",J399,0)</f>
        <v>0</v>
      </c>
      <c r="BI399" s="133">
        <f>IF(N399="nulová",J399,0)</f>
        <v>0</v>
      </c>
      <c r="BJ399" s="8" t="s">
        <v>80</v>
      </c>
      <c r="BK399" s="133">
        <f>ROUND(I399*H399,2)</f>
        <v>0</v>
      </c>
      <c r="BL399" s="8" t="s">
        <v>227</v>
      </c>
      <c r="BM399" s="132" t="s">
        <v>673</v>
      </c>
    </row>
    <row r="400" spans="2:65" s="142" customFormat="1" x14ac:dyDescent="0.2">
      <c r="B400" s="141"/>
      <c r="D400" s="136" t="s">
        <v>152</v>
      </c>
      <c r="E400" s="143" t="s">
        <v>1</v>
      </c>
      <c r="F400" s="144" t="s">
        <v>674</v>
      </c>
      <c r="H400" s="145">
        <v>2.109</v>
      </c>
      <c r="I400" s="54"/>
      <c r="L400" s="141"/>
      <c r="M400" s="146"/>
      <c r="T400" s="147"/>
      <c r="AT400" s="143" t="s">
        <v>152</v>
      </c>
      <c r="AU400" s="143" t="s">
        <v>82</v>
      </c>
      <c r="AV400" s="142" t="s">
        <v>82</v>
      </c>
      <c r="AW400" s="142" t="s">
        <v>29</v>
      </c>
      <c r="AX400" s="142" t="s">
        <v>80</v>
      </c>
      <c r="AY400" s="143" t="s">
        <v>143</v>
      </c>
    </row>
    <row r="401" spans="2:65" s="142" customFormat="1" x14ac:dyDescent="0.2">
      <c r="B401" s="141"/>
      <c r="D401" s="136" t="s">
        <v>152</v>
      </c>
      <c r="F401" s="144" t="s">
        <v>675</v>
      </c>
      <c r="H401" s="145">
        <v>2.278</v>
      </c>
      <c r="I401" s="54"/>
      <c r="L401" s="141"/>
      <c r="M401" s="146"/>
      <c r="T401" s="147"/>
      <c r="AT401" s="143" t="s">
        <v>152</v>
      </c>
      <c r="AU401" s="143" t="s">
        <v>82</v>
      </c>
      <c r="AV401" s="142" t="s">
        <v>82</v>
      </c>
      <c r="AW401" s="142" t="s">
        <v>3</v>
      </c>
      <c r="AX401" s="142" t="s">
        <v>80</v>
      </c>
      <c r="AY401" s="143" t="s">
        <v>143</v>
      </c>
    </row>
    <row r="402" spans="2:65" s="1" customFormat="1" ht="16.5" customHeight="1" x14ac:dyDescent="0.2">
      <c r="B402" s="13"/>
      <c r="C402" s="122" t="s">
        <v>676</v>
      </c>
      <c r="D402" s="122" t="s">
        <v>145</v>
      </c>
      <c r="E402" s="123" t="s">
        <v>677</v>
      </c>
      <c r="F402" s="124" t="s">
        <v>678</v>
      </c>
      <c r="G402" s="125" t="s">
        <v>460</v>
      </c>
      <c r="H402" s="126">
        <v>1</v>
      </c>
      <c r="I402" s="50"/>
      <c r="J402" s="127">
        <f>ROUND(I402*H402,2)</f>
        <v>0</v>
      </c>
      <c r="K402" s="124" t="s">
        <v>1</v>
      </c>
      <c r="L402" s="13"/>
      <c r="M402" s="128" t="s">
        <v>1</v>
      </c>
      <c r="N402" s="129" t="s">
        <v>37</v>
      </c>
      <c r="O402" s="130">
        <v>0</v>
      </c>
      <c r="P402" s="130">
        <f>O402*H402</f>
        <v>0</v>
      </c>
      <c r="Q402" s="130">
        <v>0</v>
      </c>
      <c r="R402" s="130">
        <f>Q402*H402</f>
        <v>0</v>
      </c>
      <c r="S402" s="130">
        <v>0</v>
      </c>
      <c r="T402" s="131">
        <f>S402*H402</f>
        <v>0</v>
      </c>
      <c r="AR402" s="132" t="s">
        <v>227</v>
      </c>
      <c r="AT402" s="132" t="s">
        <v>145</v>
      </c>
      <c r="AU402" s="132" t="s">
        <v>82</v>
      </c>
      <c r="AY402" s="8" t="s">
        <v>143</v>
      </c>
      <c r="BE402" s="133">
        <f>IF(N402="základní",J402,0)</f>
        <v>0</v>
      </c>
      <c r="BF402" s="133">
        <f>IF(N402="snížená",J402,0)</f>
        <v>0</v>
      </c>
      <c r="BG402" s="133">
        <f>IF(N402="zákl. přenesená",J402,0)</f>
        <v>0</v>
      </c>
      <c r="BH402" s="133">
        <f>IF(N402="sníž. přenesená",J402,0)</f>
        <v>0</v>
      </c>
      <c r="BI402" s="133">
        <f>IF(N402="nulová",J402,0)</f>
        <v>0</v>
      </c>
      <c r="BJ402" s="8" t="s">
        <v>80</v>
      </c>
      <c r="BK402" s="133">
        <f>ROUND(I402*H402,2)</f>
        <v>0</v>
      </c>
      <c r="BL402" s="8" t="s">
        <v>227</v>
      </c>
      <c r="BM402" s="132" t="s">
        <v>679</v>
      </c>
    </row>
    <row r="403" spans="2:65" s="1" customFormat="1" ht="16.5" customHeight="1" x14ac:dyDescent="0.2">
      <c r="B403" s="13"/>
      <c r="C403" s="122" t="s">
        <v>680</v>
      </c>
      <c r="D403" s="122" t="s">
        <v>145</v>
      </c>
      <c r="E403" s="123" t="s">
        <v>681</v>
      </c>
      <c r="F403" s="124" t="s">
        <v>682</v>
      </c>
      <c r="G403" s="125" t="s">
        <v>460</v>
      </c>
      <c r="H403" s="126">
        <v>1</v>
      </c>
      <c r="I403" s="50"/>
      <c r="J403" s="127">
        <f>ROUND(I403*H403,2)</f>
        <v>0</v>
      </c>
      <c r="K403" s="124" t="s">
        <v>1</v>
      </c>
      <c r="L403" s="13"/>
      <c r="M403" s="128" t="s">
        <v>1</v>
      </c>
      <c r="N403" s="129" t="s">
        <v>37</v>
      </c>
      <c r="O403" s="130">
        <v>0</v>
      </c>
      <c r="P403" s="130">
        <f>O403*H403</f>
        <v>0</v>
      </c>
      <c r="Q403" s="130">
        <v>0</v>
      </c>
      <c r="R403" s="130">
        <f>Q403*H403</f>
        <v>0</v>
      </c>
      <c r="S403" s="130">
        <v>0</v>
      </c>
      <c r="T403" s="131">
        <f>S403*H403</f>
        <v>0</v>
      </c>
      <c r="AR403" s="132" t="s">
        <v>227</v>
      </c>
      <c r="AT403" s="132" t="s">
        <v>145</v>
      </c>
      <c r="AU403" s="132" t="s">
        <v>82</v>
      </c>
      <c r="AY403" s="8" t="s">
        <v>143</v>
      </c>
      <c r="BE403" s="133">
        <f>IF(N403="základní",J403,0)</f>
        <v>0</v>
      </c>
      <c r="BF403" s="133">
        <f>IF(N403="snížená",J403,0)</f>
        <v>0</v>
      </c>
      <c r="BG403" s="133">
        <f>IF(N403="zákl. přenesená",J403,0)</f>
        <v>0</v>
      </c>
      <c r="BH403" s="133">
        <f>IF(N403="sníž. přenesená",J403,0)</f>
        <v>0</v>
      </c>
      <c r="BI403" s="133">
        <f>IF(N403="nulová",J403,0)</f>
        <v>0</v>
      </c>
      <c r="BJ403" s="8" t="s">
        <v>80</v>
      </c>
      <c r="BK403" s="133">
        <f>ROUND(I403*H403,2)</f>
        <v>0</v>
      </c>
      <c r="BL403" s="8" t="s">
        <v>227</v>
      </c>
      <c r="BM403" s="132" t="s">
        <v>683</v>
      </c>
    </row>
    <row r="404" spans="2:65" s="1" customFormat="1" ht="24.2" customHeight="1" x14ac:dyDescent="0.2">
      <c r="B404" s="13"/>
      <c r="C404" s="122" t="s">
        <v>684</v>
      </c>
      <c r="D404" s="122" t="s">
        <v>145</v>
      </c>
      <c r="E404" s="123" t="s">
        <v>685</v>
      </c>
      <c r="F404" s="124" t="s">
        <v>686</v>
      </c>
      <c r="G404" s="125" t="s">
        <v>198</v>
      </c>
      <c r="H404" s="126">
        <v>2.4049999999999998</v>
      </c>
      <c r="I404" s="50"/>
      <c r="J404" s="127">
        <f>ROUND(I404*H404,2)</f>
        <v>0</v>
      </c>
      <c r="K404" s="124" t="s">
        <v>149</v>
      </c>
      <c r="L404" s="13"/>
      <c r="M404" s="128" t="s">
        <v>1</v>
      </c>
      <c r="N404" s="129" t="s">
        <v>37</v>
      </c>
      <c r="O404" s="130">
        <v>1.9750000000000001</v>
      </c>
      <c r="P404" s="130">
        <f>O404*H404</f>
        <v>4.7498749999999994</v>
      </c>
      <c r="Q404" s="130">
        <v>0</v>
      </c>
      <c r="R404" s="130">
        <f>Q404*H404</f>
        <v>0</v>
      </c>
      <c r="S404" s="130">
        <v>0</v>
      </c>
      <c r="T404" s="131">
        <f>S404*H404</f>
        <v>0</v>
      </c>
      <c r="AR404" s="132" t="s">
        <v>227</v>
      </c>
      <c r="AT404" s="132" t="s">
        <v>145</v>
      </c>
      <c r="AU404" s="132" t="s">
        <v>82</v>
      </c>
      <c r="AY404" s="8" t="s">
        <v>143</v>
      </c>
      <c r="BE404" s="133">
        <f>IF(N404="základní",J404,0)</f>
        <v>0</v>
      </c>
      <c r="BF404" s="133">
        <f>IF(N404="snížená",J404,0)</f>
        <v>0</v>
      </c>
      <c r="BG404" s="133">
        <f>IF(N404="zákl. přenesená",J404,0)</f>
        <v>0</v>
      </c>
      <c r="BH404" s="133">
        <f>IF(N404="sníž. přenesená",J404,0)</f>
        <v>0</v>
      </c>
      <c r="BI404" s="133">
        <f>IF(N404="nulová",J404,0)</f>
        <v>0</v>
      </c>
      <c r="BJ404" s="8" t="s">
        <v>80</v>
      </c>
      <c r="BK404" s="133">
        <f>ROUND(I404*H404,2)</f>
        <v>0</v>
      </c>
      <c r="BL404" s="8" t="s">
        <v>227</v>
      </c>
      <c r="BM404" s="132" t="s">
        <v>687</v>
      </c>
    </row>
    <row r="405" spans="2:65" s="111" customFormat="1" ht="22.9" customHeight="1" x14ac:dyDescent="0.2">
      <c r="B405" s="110"/>
      <c r="D405" s="112" t="s">
        <v>71</v>
      </c>
      <c r="E405" s="120" t="s">
        <v>688</v>
      </c>
      <c r="F405" s="120" t="s">
        <v>689</v>
      </c>
      <c r="I405" s="56"/>
      <c r="J405" s="121">
        <f>BK405</f>
        <v>0</v>
      </c>
      <c r="L405" s="110"/>
      <c r="M405" s="115"/>
      <c r="P405" s="116">
        <f>SUM(P406:P418)</f>
        <v>85.817667</v>
      </c>
      <c r="R405" s="116">
        <f>SUM(R406:R418)</f>
        <v>1.8474839999999997</v>
      </c>
      <c r="T405" s="117">
        <f>SUM(T406:T418)</f>
        <v>1.5461399999999998</v>
      </c>
      <c r="AR405" s="112" t="s">
        <v>82</v>
      </c>
      <c r="AT405" s="118" t="s">
        <v>71</v>
      </c>
      <c r="AU405" s="118" t="s">
        <v>80</v>
      </c>
      <c r="AY405" s="112" t="s">
        <v>143</v>
      </c>
      <c r="BK405" s="119">
        <f>SUM(BK406:BK418)</f>
        <v>0</v>
      </c>
    </row>
    <row r="406" spans="2:65" s="1" customFormat="1" ht="16.5" customHeight="1" x14ac:dyDescent="0.2">
      <c r="B406" s="13"/>
      <c r="C406" s="122" t="s">
        <v>690</v>
      </c>
      <c r="D406" s="122" t="s">
        <v>145</v>
      </c>
      <c r="E406" s="123" t="s">
        <v>691</v>
      </c>
      <c r="F406" s="124" t="s">
        <v>692</v>
      </c>
      <c r="G406" s="125" t="s">
        <v>163</v>
      </c>
      <c r="H406" s="126">
        <v>43.8</v>
      </c>
      <c r="I406" s="50"/>
      <c r="J406" s="127">
        <f>ROUND(I406*H406,2)</f>
        <v>0</v>
      </c>
      <c r="K406" s="124" t="s">
        <v>149</v>
      </c>
      <c r="L406" s="13"/>
      <c r="M406" s="128" t="s">
        <v>1</v>
      </c>
      <c r="N406" s="129" t="s">
        <v>37</v>
      </c>
      <c r="O406" s="130">
        <v>2.4E-2</v>
      </c>
      <c r="P406" s="130">
        <f>O406*H406</f>
        <v>1.0511999999999999</v>
      </c>
      <c r="Q406" s="130">
        <v>0</v>
      </c>
      <c r="R406" s="130">
        <f>Q406*H406</f>
        <v>0</v>
      </c>
      <c r="S406" s="130">
        <v>0</v>
      </c>
      <c r="T406" s="131">
        <f>S406*H406</f>
        <v>0</v>
      </c>
      <c r="AR406" s="132" t="s">
        <v>227</v>
      </c>
      <c r="AT406" s="132" t="s">
        <v>145</v>
      </c>
      <c r="AU406" s="132" t="s">
        <v>82</v>
      </c>
      <c r="AY406" s="8" t="s">
        <v>143</v>
      </c>
      <c r="BE406" s="133">
        <f>IF(N406="základní",J406,0)</f>
        <v>0</v>
      </c>
      <c r="BF406" s="133">
        <f>IF(N406="snížená",J406,0)</f>
        <v>0</v>
      </c>
      <c r="BG406" s="133">
        <f>IF(N406="zákl. přenesená",J406,0)</f>
        <v>0</v>
      </c>
      <c r="BH406" s="133">
        <f>IF(N406="sníž. přenesená",J406,0)</f>
        <v>0</v>
      </c>
      <c r="BI406" s="133">
        <f>IF(N406="nulová",J406,0)</f>
        <v>0</v>
      </c>
      <c r="BJ406" s="8" t="s">
        <v>80</v>
      </c>
      <c r="BK406" s="133">
        <f>ROUND(I406*H406,2)</f>
        <v>0</v>
      </c>
      <c r="BL406" s="8" t="s">
        <v>227</v>
      </c>
      <c r="BM406" s="132" t="s">
        <v>693</v>
      </c>
    </row>
    <row r="407" spans="2:65" s="1" customFormat="1" ht="16.5" customHeight="1" x14ac:dyDescent="0.2">
      <c r="B407" s="13"/>
      <c r="C407" s="122" t="s">
        <v>694</v>
      </c>
      <c r="D407" s="122" t="s">
        <v>145</v>
      </c>
      <c r="E407" s="123" t="s">
        <v>695</v>
      </c>
      <c r="F407" s="124" t="s">
        <v>696</v>
      </c>
      <c r="G407" s="125" t="s">
        <v>163</v>
      </c>
      <c r="H407" s="126">
        <v>43.8</v>
      </c>
      <c r="I407" s="50"/>
      <c r="J407" s="127">
        <f>ROUND(I407*H407,2)</f>
        <v>0</v>
      </c>
      <c r="K407" s="124" t="s">
        <v>149</v>
      </c>
      <c r="L407" s="13"/>
      <c r="M407" s="128" t="s">
        <v>1</v>
      </c>
      <c r="N407" s="129" t="s">
        <v>37</v>
      </c>
      <c r="O407" s="130">
        <v>4.3999999999999997E-2</v>
      </c>
      <c r="P407" s="130">
        <f>O407*H407</f>
        <v>1.9271999999999998</v>
      </c>
      <c r="Q407" s="130">
        <v>2.9999999999999997E-4</v>
      </c>
      <c r="R407" s="130">
        <f>Q407*H407</f>
        <v>1.3139999999999997E-2</v>
      </c>
      <c r="S407" s="130">
        <v>0</v>
      </c>
      <c r="T407" s="131">
        <f>S407*H407</f>
        <v>0</v>
      </c>
      <c r="AR407" s="132" t="s">
        <v>227</v>
      </c>
      <c r="AT407" s="132" t="s">
        <v>145</v>
      </c>
      <c r="AU407" s="132" t="s">
        <v>82</v>
      </c>
      <c r="AY407" s="8" t="s">
        <v>143</v>
      </c>
      <c r="BE407" s="133">
        <f>IF(N407="základní",J407,0)</f>
        <v>0</v>
      </c>
      <c r="BF407" s="133">
        <f>IF(N407="snížená",J407,0)</f>
        <v>0</v>
      </c>
      <c r="BG407" s="133">
        <f>IF(N407="zákl. přenesená",J407,0)</f>
        <v>0</v>
      </c>
      <c r="BH407" s="133">
        <f>IF(N407="sníž. přenesená",J407,0)</f>
        <v>0</v>
      </c>
      <c r="BI407" s="133">
        <f>IF(N407="nulová",J407,0)</f>
        <v>0</v>
      </c>
      <c r="BJ407" s="8" t="s">
        <v>80</v>
      </c>
      <c r="BK407" s="133">
        <f>ROUND(I407*H407,2)</f>
        <v>0</v>
      </c>
      <c r="BL407" s="8" t="s">
        <v>227</v>
      </c>
      <c r="BM407" s="132" t="s">
        <v>697</v>
      </c>
    </row>
    <row r="408" spans="2:65" s="1" customFormat="1" ht="24.2" customHeight="1" x14ac:dyDescent="0.2">
      <c r="B408" s="13"/>
      <c r="C408" s="122" t="s">
        <v>698</v>
      </c>
      <c r="D408" s="122" t="s">
        <v>145</v>
      </c>
      <c r="E408" s="123" t="s">
        <v>699</v>
      </c>
      <c r="F408" s="124" t="s">
        <v>700</v>
      </c>
      <c r="G408" s="125" t="s">
        <v>163</v>
      </c>
      <c r="H408" s="126">
        <v>43.8</v>
      </c>
      <c r="I408" s="50"/>
      <c r="J408" s="127">
        <f>ROUND(I408*H408,2)</f>
        <v>0</v>
      </c>
      <c r="K408" s="124" t="s">
        <v>149</v>
      </c>
      <c r="L408" s="13"/>
      <c r="M408" s="128" t="s">
        <v>1</v>
      </c>
      <c r="N408" s="129" t="s">
        <v>37</v>
      </c>
      <c r="O408" s="130">
        <v>0.245</v>
      </c>
      <c r="P408" s="130">
        <f>O408*H408</f>
        <v>10.731</v>
      </c>
      <c r="Q408" s="130">
        <v>7.4999999999999997E-3</v>
      </c>
      <c r="R408" s="130">
        <f>Q408*H408</f>
        <v>0.32849999999999996</v>
      </c>
      <c r="S408" s="130">
        <v>0</v>
      </c>
      <c r="T408" s="131">
        <f>S408*H408</f>
        <v>0</v>
      </c>
      <c r="AR408" s="132" t="s">
        <v>227</v>
      </c>
      <c r="AT408" s="132" t="s">
        <v>145</v>
      </c>
      <c r="AU408" s="132" t="s">
        <v>82</v>
      </c>
      <c r="AY408" s="8" t="s">
        <v>143</v>
      </c>
      <c r="BE408" s="133">
        <f>IF(N408="základní",J408,0)</f>
        <v>0</v>
      </c>
      <c r="BF408" s="133">
        <f>IF(N408="snížená",J408,0)</f>
        <v>0</v>
      </c>
      <c r="BG408" s="133">
        <f>IF(N408="zákl. přenesená",J408,0)</f>
        <v>0</v>
      </c>
      <c r="BH408" s="133">
        <f>IF(N408="sníž. přenesená",J408,0)</f>
        <v>0</v>
      </c>
      <c r="BI408" s="133">
        <f>IF(N408="nulová",J408,0)</f>
        <v>0</v>
      </c>
      <c r="BJ408" s="8" t="s">
        <v>80</v>
      </c>
      <c r="BK408" s="133">
        <f>ROUND(I408*H408,2)</f>
        <v>0</v>
      </c>
      <c r="BL408" s="8" t="s">
        <v>227</v>
      </c>
      <c r="BM408" s="132" t="s">
        <v>701</v>
      </c>
    </row>
    <row r="409" spans="2:65" s="1" customFormat="1" ht="16.5" customHeight="1" x14ac:dyDescent="0.2">
      <c r="B409" s="13"/>
      <c r="C409" s="122" t="s">
        <v>702</v>
      </c>
      <c r="D409" s="122" t="s">
        <v>145</v>
      </c>
      <c r="E409" s="123" t="s">
        <v>703</v>
      </c>
      <c r="F409" s="124" t="s">
        <v>704</v>
      </c>
      <c r="G409" s="125" t="s">
        <v>163</v>
      </c>
      <c r="H409" s="126">
        <v>43.8</v>
      </c>
      <c r="I409" s="50"/>
      <c r="J409" s="127">
        <f>ROUND(I409*H409,2)</f>
        <v>0</v>
      </c>
      <c r="K409" s="124" t="s">
        <v>149</v>
      </c>
      <c r="L409" s="13"/>
      <c r="M409" s="128" t="s">
        <v>1</v>
      </c>
      <c r="N409" s="129" t="s">
        <v>37</v>
      </c>
      <c r="O409" s="130">
        <v>0.23899999999999999</v>
      </c>
      <c r="P409" s="130">
        <f>O409*H409</f>
        <v>10.4682</v>
      </c>
      <c r="Q409" s="130">
        <v>0</v>
      </c>
      <c r="R409" s="130">
        <f>Q409*H409</f>
        <v>0</v>
      </c>
      <c r="S409" s="130">
        <v>3.5299999999999998E-2</v>
      </c>
      <c r="T409" s="131">
        <f>S409*H409</f>
        <v>1.5461399999999998</v>
      </c>
      <c r="AR409" s="132" t="s">
        <v>227</v>
      </c>
      <c r="AT409" s="132" t="s">
        <v>145</v>
      </c>
      <c r="AU409" s="132" t="s">
        <v>82</v>
      </c>
      <c r="AY409" s="8" t="s">
        <v>143</v>
      </c>
      <c r="BE409" s="133">
        <f>IF(N409="základní",J409,0)</f>
        <v>0</v>
      </c>
      <c r="BF409" s="133">
        <f>IF(N409="snížená",J409,0)</f>
        <v>0</v>
      </c>
      <c r="BG409" s="133">
        <f>IF(N409="zákl. přenesená",J409,0)</f>
        <v>0</v>
      </c>
      <c r="BH409" s="133">
        <f>IF(N409="sníž. přenesená",J409,0)</f>
        <v>0</v>
      </c>
      <c r="BI409" s="133">
        <f>IF(N409="nulová",J409,0)</f>
        <v>0</v>
      </c>
      <c r="BJ409" s="8" t="s">
        <v>80</v>
      </c>
      <c r="BK409" s="133">
        <f>ROUND(I409*H409,2)</f>
        <v>0</v>
      </c>
      <c r="BL409" s="8" t="s">
        <v>227</v>
      </c>
      <c r="BM409" s="132" t="s">
        <v>705</v>
      </c>
    </row>
    <row r="410" spans="2:65" s="135" customFormat="1" x14ac:dyDescent="0.2">
      <c r="B410" s="134"/>
      <c r="D410" s="136" t="s">
        <v>152</v>
      </c>
      <c r="E410" s="137" t="s">
        <v>1</v>
      </c>
      <c r="F410" s="138" t="s">
        <v>706</v>
      </c>
      <c r="H410" s="137" t="s">
        <v>1</v>
      </c>
      <c r="I410" s="53"/>
      <c r="L410" s="134"/>
      <c r="M410" s="139"/>
      <c r="T410" s="140"/>
      <c r="AT410" s="137" t="s">
        <v>152</v>
      </c>
      <c r="AU410" s="137" t="s">
        <v>82</v>
      </c>
      <c r="AV410" s="135" t="s">
        <v>80</v>
      </c>
      <c r="AW410" s="135" t="s">
        <v>29</v>
      </c>
      <c r="AX410" s="135" t="s">
        <v>72</v>
      </c>
      <c r="AY410" s="137" t="s">
        <v>143</v>
      </c>
    </row>
    <row r="411" spans="2:65" s="142" customFormat="1" x14ac:dyDescent="0.2">
      <c r="B411" s="141"/>
      <c r="D411" s="136" t="s">
        <v>152</v>
      </c>
      <c r="E411" s="143" t="s">
        <v>1</v>
      </c>
      <c r="F411" s="144" t="s">
        <v>707</v>
      </c>
      <c r="H411" s="145">
        <v>43.8</v>
      </c>
      <c r="I411" s="54"/>
      <c r="L411" s="141"/>
      <c r="M411" s="146"/>
      <c r="T411" s="147"/>
      <c r="AT411" s="143" t="s">
        <v>152</v>
      </c>
      <c r="AU411" s="143" t="s">
        <v>82</v>
      </c>
      <c r="AV411" s="142" t="s">
        <v>82</v>
      </c>
      <c r="AW411" s="142" t="s">
        <v>29</v>
      </c>
      <c r="AX411" s="142" t="s">
        <v>80</v>
      </c>
      <c r="AY411" s="143" t="s">
        <v>143</v>
      </c>
    </row>
    <row r="412" spans="2:65" s="1" customFormat="1" ht="33" customHeight="1" x14ac:dyDescent="0.2">
      <c r="B412" s="13"/>
      <c r="C412" s="122" t="s">
        <v>708</v>
      </c>
      <c r="D412" s="122" t="s">
        <v>145</v>
      </c>
      <c r="E412" s="123" t="s">
        <v>709</v>
      </c>
      <c r="F412" s="124" t="s">
        <v>710</v>
      </c>
      <c r="G412" s="125" t="s">
        <v>163</v>
      </c>
      <c r="H412" s="126">
        <v>43.8</v>
      </c>
      <c r="I412" s="50"/>
      <c r="J412" s="127">
        <f>ROUND(I412*H412,2)</f>
        <v>0</v>
      </c>
      <c r="K412" s="124" t="s">
        <v>149</v>
      </c>
      <c r="L412" s="13"/>
      <c r="M412" s="128" t="s">
        <v>1</v>
      </c>
      <c r="N412" s="129" t="s">
        <v>37</v>
      </c>
      <c r="O412" s="130">
        <v>1.33</v>
      </c>
      <c r="P412" s="130">
        <f>O412*H412</f>
        <v>58.253999999999998</v>
      </c>
      <c r="Q412" s="130">
        <v>9.0299999999999998E-3</v>
      </c>
      <c r="R412" s="130">
        <f>Q412*H412</f>
        <v>0.39551399999999998</v>
      </c>
      <c r="S412" s="130">
        <v>0</v>
      </c>
      <c r="T412" s="131">
        <f>S412*H412</f>
        <v>0</v>
      </c>
      <c r="AR412" s="132" t="s">
        <v>227</v>
      </c>
      <c r="AT412" s="132" t="s">
        <v>145</v>
      </c>
      <c r="AU412" s="132" t="s">
        <v>82</v>
      </c>
      <c r="AY412" s="8" t="s">
        <v>143</v>
      </c>
      <c r="BE412" s="133">
        <f>IF(N412="základní",J412,0)</f>
        <v>0</v>
      </c>
      <c r="BF412" s="133">
        <f>IF(N412="snížená",J412,0)</f>
        <v>0</v>
      </c>
      <c r="BG412" s="133">
        <f>IF(N412="zákl. přenesená",J412,0)</f>
        <v>0</v>
      </c>
      <c r="BH412" s="133">
        <f>IF(N412="sníž. přenesená",J412,0)</f>
        <v>0</v>
      </c>
      <c r="BI412" s="133">
        <f>IF(N412="nulová",J412,0)</f>
        <v>0</v>
      </c>
      <c r="BJ412" s="8" t="s">
        <v>80</v>
      </c>
      <c r="BK412" s="133">
        <f>ROUND(I412*H412,2)</f>
        <v>0</v>
      </c>
      <c r="BL412" s="8" t="s">
        <v>227</v>
      </c>
      <c r="BM412" s="132" t="s">
        <v>711</v>
      </c>
    </row>
    <row r="413" spans="2:65" s="135" customFormat="1" x14ac:dyDescent="0.2">
      <c r="B413" s="134"/>
      <c r="D413" s="136" t="s">
        <v>152</v>
      </c>
      <c r="E413" s="137" t="s">
        <v>1</v>
      </c>
      <c r="F413" s="138" t="s">
        <v>706</v>
      </c>
      <c r="H413" s="137" t="s">
        <v>1</v>
      </c>
      <c r="I413" s="53"/>
      <c r="L413" s="134"/>
      <c r="M413" s="139"/>
      <c r="T413" s="140"/>
      <c r="AT413" s="137" t="s">
        <v>152</v>
      </c>
      <c r="AU413" s="137" t="s">
        <v>82</v>
      </c>
      <c r="AV413" s="135" t="s">
        <v>80</v>
      </c>
      <c r="AW413" s="135" t="s">
        <v>29</v>
      </c>
      <c r="AX413" s="135" t="s">
        <v>72</v>
      </c>
      <c r="AY413" s="137" t="s">
        <v>143</v>
      </c>
    </row>
    <row r="414" spans="2:65" s="142" customFormat="1" x14ac:dyDescent="0.2">
      <c r="B414" s="141"/>
      <c r="D414" s="136" t="s">
        <v>152</v>
      </c>
      <c r="E414" s="143" t="s">
        <v>1</v>
      </c>
      <c r="F414" s="144" t="s">
        <v>707</v>
      </c>
      <c r="H414" s="145">
        <v>43.8</v>
      </c>
      <c r="I414" s="54"/>
      <c r="L414" s="141"/>
      <c r="M414" s="146"/>
      <c r="T414" s="147"/>
      <c r="AT414" s="143" t="s">
        <v>152</v>
      </c>
      <c r="AU414" s="143" t="s">
        <v>82</v>
      </c>
      <c r="AV414" s="142" t="s">
        <v>82</v>
      </c>
      <c r="AW414" s="142" t="s">
        <v>29</v>
      </c>
      <c r="AX414" s="142" t="s">
        <v>80</v>
      </c>
      <c r="AY414" s="143" t="s">
        <v>143</v>
      </c>
    </row>
    <row r="415" spans="2:65" s="1" customFormat="1" ht="24.2" customHeight="1" x14ac:dyDescent="0.2">
      <c r="B415" s="13"/>
      <c r="C415" s="164" t="s">
        <v>712</v>
      </c>
      <c r="D415" s="164" t="s">
        <v>392</v>
      </c>
      <c r="E415" s="165" t="s">
        <v>713</v>
      </c>
      <c r="F415" s="166" t="s">
        <v>714</v>
      </c>
      <c r="G415" s="167" t="s">
        <v>163</v>
      </c>
      <c r="H415" s="168">
        <v>50.37</v>
      </c>
      <c r="I415" s="51"/>
      <c r="J415" s="169">
        <f>ROUND(I415*H415,2)</f>
        <v>0</v>
      </c>
      <c r="K415" s="166" t="s">
        <v>149</v>
      </c>
      <c r="L415" s="170"/>
      <c r="M415" s="171" t="s">
        <v>1</v>
      </c>
      <c r="N415" s="172" t="s">
        <v>37</v>
      </c>
      <c r="O415" s="130">
        <v>0</v>
      </c>
      <c r="P415" s="130">
        <f>O415*H415</f>
        <v>0</v>
      </c>
      <c r="Q415" s="130">
        <v>2.1999999999999999E-2</v>
      </c>
      <c r="R415" s="130">
        <f>Q415*H415</f>
        <v>1.1081399999999999</v>
      </c>
      <c r="S415" s="130">
        <v>0</v>
      </c>
      <c r="T415" s="131">
        <f>S415*H415</f>
        <v>0</v>
      </c>
      <c r="AR415" s="132" t="s">
        <v>328</v>
      </c>
      <c r="AT415" s="132" t="s">
        <v>392</v>
      </c>
      <c r="AU415" s="132" t="s">
        <v>82</v>
      </c>
      <c r="AY415" s="8" t="s">
        <v>143</v>
      </c>
      <c r="BE415" s="133">
        <f>IF(N415="základní",J415,0)</f>
        <v>0</v>
      </c>
      <c r="BF415" s="133">
        <f>IF(N415="snížená",J415,0)</f>
        <v>0</v>
      </c>
      <c r="BG415" s="133">
        <f>IF(N415="zákl. přenesená",J415,0)</f>
        <v>0</v>
      </c>
      <c r="BH415" s="133">
        <f>IF(N415="sníž. přenesená",J415,0)</f>
        <v>0</v>
      </c>
      <c r="BI415" s="133">
        <f>IF(N415="nulová",J415,0)</f>
        <v>0</v>
      </c>
      <c r="BJ415" s="8" t="s">
        <v>80</v>
      </c>
      <c r="BK415" s="133">
        <f>ROUND(I415*H415,2)</f>
        <v>0</v>
      </c>
      <c r="BL415" s="8" t="s">
        <v>227</v>
      </c>
      <c r="BM415" s="132" t="s">
        <v>715</v>
      </c>
    </row>
    <row r="416" spans="2:65" s="142" customFormat="1" x14ac:dyDescent="0.2">
      <c r="B416" s="141"/>
      <c r="D416" s="136" t="s">
        <v>152</v>
      </c>
      <c r="F416" s="144" t="s">
        <v>716</v>
      </c>
      <c r="H416" s="145">
        <v>50.37</v>
      </c>
      <c r="I416" s="54"/>
      <c r="L416" s="141"/>
      <c r="M416" s="146"/>
      <c r="T416" s="147"/>
      <c r="AT416" s="143" t="s">
        <v>152</v>
      </c>
      <c r="AU416" s="143" t="s">
        <v>82</v>
      </c>
      <c r="AV416" s="142" t="s">
        <v>82</v>
      </c>
      <c r="AW416" s="142" t="s">
        <v>3</v>
      </c>
      <c r="AX416" s="142" t="s">
        <v>80</v>
      </c>
      <c r="AY416" s="143" t="s">
        <v>143</v>
      </c>
    </row>
    <row r="417" spans="2:65" s="1" customFormat="1" ht="24.2" customHeight="1" x14ac:dyDescent="0.2">
      <c r="B417" s="13"/>
      <c r="C417" s="122" t="s">
        <v>717</v>
      </c>
      <c r="D417" s="122" t="s">
        <v>145</v>
      </c>
      <c r="E417" s="123" t="s">
        <v>718</v>
      </c>
      <c r="F417" s="124" t="s">
        <v>719</v>
      </c>
      <c r="G417" s="125" t="s">
        <v>163</v>
      </c>
      <c r="H417" s="126">
        <v>43.8</v>
      </c>
      <c r="I417" s="50"/>
      <c r="J417" s="127">
        <f>ROUND(I417*H417,2)</f>
        <v>0</v>
      </c>
      <c r="K417" s="124" t="s">
        <v>149</v>
      </c>
      <c r="L417" s="13"/>
      <c r="M417" s="128" t="s">
        <v>1</v>
      </c>
      <c r="N417" s="129" t="s">
        <v>37</v>
      </c>
      <c r="O417" s="130">
        <v>4.1000000000000002E-2</v>
      </c>
      <c r="P417" s="130">
        <f>O417*H417</f>
        <v>1.7958000000000001</v>
      </c>
      <c r="Q417" s="130">
        <v>5.0000000000000002E-5</v>
      </c>
      <c r="R417" s="130">
        <f>Q417*H417</f>
        <v>2.1900000000000001E-3</v>
      </c>
      <c r="S417" s="130">
        <v>0</v>
      </c>
      <c r="T417" s="131">
        <f>S417*H417</f>
        <v>0</v>
      </c>
      <c r="AR417" s="132" t="s">
        <v>227</v>
      </c>
      <c r="AT417" s="132" t="s">
        <v>145</v>
      </c>
      <c r="AU417" s="132" t="s">
        <v>82</v>
      </c>
      <c r="AY417" s="8" t="s">
        <v>143</v>
      </c>
      <c r="BE417" s="133">
        <f>IF(N417="základní",J417,0)</f>
        <v>0</v>
      </c>
      <c r="BF417" s="133">
        <f>IF(N417="snížená",J417,0)</f>
        <v>0</v>
      </c>
      <c r="BG417" s="133">
        <f>IF(N417="zákl. přenesená",J417,0)</f>
        <v>0</v>
      </c>
      <c r="BH417" s="133">
        <f>IF(N417="sníž. přenesená",J417,0)</f>
        <v>0</v>
      </c>
      <c r="BI417" s="133">
        <f>IF(N417="nulová",J417,0)</f>
        <v>0</v>
      </c>
      <c r="BJ417" s="8" t="s">
        <v>80</v>
      </c>
      <c r="BK417" s="133">
        <f>ROUND(I417*H417,2)</f>
        <v>0</v>
      </c>
      <c r="BL417" s="8" t="s">
        <v>227</v>
      </c>
      <c r="BM417" s="132" t="s">
        <v>720</v>
      </c>
    </row>
    <row r="418" spans="2:65" s="1" customFormat="1" ht="24.2" customHeight="1" x14ac:dyDescent="0.2">
      <c r="B418" s="13"/>
      <c r="C418" s="122" t="s">
        <v>721</v>
      </c>
      <c r="D418" s="122" t="s">
        <v>145</v>
      </c>
      <c r="E418" s="123" t="s">
        <v>722</v>
      </c>
      <c r="F418" s="124" t="s">
        <v>723</v>
      </c>
      <c r="G418" s="125" t="s">
        <v>198</v>
      </c>
      <c r="H418" s="126">
        <v>1.847</v>
      </c>
      <c r="I418" s="50"/>
      <c r="J418" s="127">
        <f>ROUND(I418*H418,2)</f>
        <v>0</v>
      </c>
      <c r="K418" s="124" t="s">
        <v>149</v>
      </c>
      <c r="L418" s="13"/>
      <c r="M418" s="128" t="s">
        <v>1</v>
      </c>
      <c r="N418" s="129" t="s">
        <v>37</v>
      </c>
      <c r="O418" s="130">
        <v>0.86099999999999999</v>
      </c>
      <c r="P418" s="130">
        <f>O418*H418</f>
        <v>1.5902669999999999</v>
      </c>
      <c r="Q418" s="130">
        <v>0</v>
      </c>
      <c r="R418" s="130">
        <f>Q418*H418</f>
        <v>0</v>
      </c>
      <c r="S418" s="130">
        <v>0</v>
      </c>
      <c r="T418" s="131">
        <f>S418*H418</f>
        <v>0</v>
      </c>
      <c r="AR418" s="132" t="s">
        <v>227</v>
      </c>
      <c r="AT418" s="132" t="s">
        <v>145</v>
      </c>
      <c r="AU418" s="132" t="s">
        <v>82</v>
      </c>
      <c r="AY418" s="8" t="s">
        <v>143</v>
      </c>
      <c r="BE418" s="133">
        <f>IF(N418="základní",J418,0)</f>
        <v>0</v>
      </c>
      <c r="BF418" s="133">
        <f>IF(N418="snížená",J418,0)</f>
        <v>0</v>
      </c>
      <c r="BG418" s="133">
        <f>IF(N418="zákl. přenesená",J418,0)</f>
        <v>0</v>
      </c>
      <c r="BH418" s="133">
        <f>IF(N418="sníž. přenesená",J418,0)</f>
        <v>0</v>
      </c>
      <c r="BI418" s="133">
        <f>IF(N418="nulová",J418,0)</f>
        <v>0</v>
      </c>
      <c r="BJ418" s="8" t="s">
        <v>80</v>
      </c>
      <c r="BK418" s="133">
        <f>ROUND(I418*H418,2)</f>
        <v>0</v>
      </c>
      <c r="BL418" s="8" t="s">
        <v>227</v>
      </c>
      <c r="BM418" s="132" t="s">
        <v>724</v>
      </c>
    </row>
    <row r="419" spans="2:65" s="111" customFormat="1" ht="22.9" customHeight="1" x14ac:dyDescent="0.2">
      <c r="B419" s="110"/>
      <c r="D419" s="112" t="s">
        <v>71</v>
      </c>
      <c r="E419" s="120" t="s">
        <v>725</v>
      </c>
      <c r="F419" s="120" t="s">
        <v>726</v>
      </c>
      <c r="I419" s="56"/>
      <c r="J419" s="121">
        <f>BK419</f>
        <v>0</v>
      </c>
      <c r="L419" s="110"/>
      <c r="M419" s="115"/>
      <c r="P419" s="116">
        <f>SUM(P420:P428)</f>
        <v>37.15</v>
      </c>
      <c r="R419" s="116">
        <f>SUM(R420:R428)</f>
        <v>0.12025</v>
      </c>
      <c r="T419" s="117">
        <f>SUM(T420:T428)</f>
        <v>3.0000000000000001E-3</v>
      </c>
      <c r="AR419" s="112" t="s">
        <v>82</v>
      </c>
      <c r="AT419" s="118" t="s">
        <v>71</v>
      </c>
      <c r="AU419" s="118" t="s">
        <v>80</v>
      </c>
      <c r="AY419" s="112" t="s">
        <v>143</v>
      </c>
      <c r="BK419" s="119">
        <f>SUM(BK420:BK428)</f>
        <v>0</v>
      </c>
    </row>
    <row r="420" spans="2:65" s="1" customFormat="1" ht="24.2" customHeight="1" x14ac:dyDescent="0.2">
      <c r="B420" s="13"/>
      <c r="C420" s="122" t="s">
        <v>727</v>
      </c>
      <c r="D420" s="122" t="s">
        <v>145</v>
      </c>
      <c r="E420" s="123" t="s">
        <v>728</v>
      </c>
      <c r="F420" s="124" t="s">
        <v>729</v>
      </c>
      <c r="G420" s="125" t="s">
        <v>163</v>
      </c>
      <c r="H420" s="126">
        <v>100</v>
      </c>
      <c r="I420" s="50"/>
      <c r="J420" s="127">
        <f>ROUND(I420*H420,2)</f>
        <v>0</v>
      </c>
      <c r="K420" s="124" t="s">
        <v>149</v>
      </c>
      <c r="L420" s="13"/>
      <c r="M420" s="128" t="s">
        <v>1</v>
      </c>
      <c r="N420" s="129" t="s">
        <v>37</v>
      </c>
      <c r="O420" s="130">
        <v>2.9000000000000001E-2</v>
      </c>
      <c r="P420" s="130">
        <f>O420*H420</f>
        <v>2.9000000000000004</v>
      </c>
      <c r="Q420" s="130">
        <v>0</v>
      </c>
      <c r="R420" s="130">
        <f>Q420*H420</f>
        <v>0</v>
      </c>
      <c r="S420" s="130">
        <v>3.0000000000000001E-5</v>
      </c>
      <c r="T420" s="131">
        <f>S420*H420</f>
        <v>3.0000000000000001E-3</v>
      </c>
      <c r="AR420" s="132" t="s">
        <v>227</v>
      </c>
      <c r="AT420" s="132" t="s">
        <v>145</v>
      </c>
      <c r="AU420" s="132" t="s">
        <v>82</v>
      </c>
      <c r="AY420" s="8" t="s">
        <v>143</v>
      </c>
      <c r="BE420" s="133">
        <f>IF(N420="základní",J420,0)</f>
        <v>0</v>
      </c>
      <c r="BF420" s="133">
        <f>IF(N420="snížená",J420,0)</f>
        <v>0</v>
      </c>
      <c r="BG420" s="133">
        <f>IF(N420="zákl. přenesená",J420,0)</f>
        <v>0</v>
      </c>
      <c r="BH420" s="133">
        <f>IF(N420="sníž. přenesená",J420,0)</f>
        <v>0</v>
      </c>
      <c r="BI420" s="133">
        <f>IF(N420="nulová",J420,0)</f>
        <v>0</v>
      </c>
      <c r="BJ420" s="8" t="s">
        <v>80</v>
      </c>
      <c r="BK420" s="133">
        <f>ROUND(I420*H420,2)</f>
        <v>0</v>
      </c>
      <c r="BL420" s="8" t="s">
        <v>227</v>
      </c>
      <c r="BM420" s="132" t="s">
        <v>730</v>
      </c>
    </row>
    <row r="421" spans="2:65" s="135" customFormat="1" x14ac:dyDescent="0.2">
      <c r="B421" s="134"/>
      <c r="D421" s="136" t="s">
        <v>152</v>
      </c>
      <c r="E421" s="137" t="s">
        <v>1</v>
      </c>
      <c r="F421" s="138" t="s">
        <v>731</v>
      </c>
      <c r="H421" s="137" t="s">
        <v>1</v>
      </c>
      <c r="I421" s="53"/>
      <c r="L421" s="134"/>
      <c r="M421" s="139"/>
      <c r="T421" s="140"/>
      <c r="AT421" s="137" t="s">
        <v>152</v>
      </c>
      <c r="AU421" s="137" t="s">
        <v>82</v>
      </c>
      <c r="AV421" s="135" t="s">
        <v>80</v>
      </c>
      <c r="AW421" s="135" t="s">
        <v>29</v>
      </c>
      <c r="AX421" s="135" t="s">
        <v>72</v>
      </c>
      <c r="AY421" s="137" t="s">
        <v>143</v>
      </c>
    </row>
    <row r="422" spans="2:65" s="142" customFormat="1" x14ac:dyDescent="0.2">
      <c r="B422" s="141"/>
      <c r="D422" s="136" t="s">
        <v>152</v>
      </c>
      <c r="E422" s="143" t="s">
        <v>1</v>
      </c>
      <c r="F422" s="144" t="s">
        <v>732</v>
      </c>
      <c r="H422" s="145">
        <v>100</v>
      </c>
      <c r="I422" s="54"/>
      <c r="L422" s="141"/>
      <c r="M422" s="146"/>
      <c r="T422" s="147"/>
      <c r="AT422" s="143" t="s">
        <v>152</v>
      </c>
      <c r="AU422" s="143" t="s">
        <v>82</v>
      </c>
      <c r="AV422" s="142" t="s">
        <v>82</v>
      </c>
      <c r="AW422" s="142" t="s">
        <v>29</v>
      </c>
      <c r="AX422" s="142" t="s">
        <v>80</v>
      </c>
      <c r="AY422" s="143" t="s">
        <v>143</v>
      </c>
    </row>
    <row r="423" spans="2:65" s="1" customFormat="1" ht="16.5" customHeight="1" x14ac:dyDescent="0.2">
      <c r="B423" s="13"/>
      <c r="C423" s="164" t="s">
        <v>733</v>
      </c>
      <c r="D423" s="164" t="s">
        <v>392</v>
      </c>
      <c r="E423" s="165" t="s">
        <v>734</v>
      </c>
      <c r="F423" s="166" t="s">
        <v>735</v>
      </c>
      <c r="G423" s="167" t="s">
        <v>163</v>
      </c>
      <c r="H423" s="168">
        <v>105</v>
      </c>
      <c r="I423" s="51"/>
      <c r="J423" s="169">
        <f>ROUND(I423*H423,2)</f>
        <v>0</v>
      </c>
      <c r="K423" s="166" t="s">
        <v>149</v>
      </c>
      <c r="L423" s="170"/>
      <c r="M423" s="171" t="s">
        <v>1</v>
      </c>
      <c r="N423" s="172" t="s">
        <v>37</v>
      </c>
      <c r="O423" s="130">
        <v>0</v>
      </c>
      <c r="P423" s="130">
        <f>O423*H423</f>
        <v>0</v>
      </c>
      <c r="Q423" s="130">
        <v>5.0000000000000002E-5</v>
      </c>
      <c r="R423" s="130">
        <f>Q423*H423</f>
        <v>5.2500000000000003E-3</v>
      </c>
      <c r="S423" s="130">
        <v>0</v>
      </c>
      <c r="T423" s="131">
        <f>S423*H423</f>
        <v>0</v>
      </c>
      <c r="AR423" s="132" t="s">
        <v>328</v>
      </c>
      <c r="AT423" s="132" t="s">
        <v>392</v>
      </c>
      <c r="AU423" s="132" t="s">
        <v>82</v>
      </c>
      <c r="AY423" s="8" t="s">
        <v>143</v>
      </c>
      <c r="BE423" s="133">
        <f>IF(N423="základní",J423,0)</f>
        <v>0</v>
      </c>
      <c r="BF423" s="133">
        <f>IF(N423="snížená",J423,0)</f>
        <v>0</v>
      </c>
      <c r="BG423" s="133">
        <f>IF(N423="zákl. přenesená",J423,0)</f>
        <v>0</v>
      </c>
      <c r="BH423" s="133">
        <f>IF(N423="sníž. přenesená",J423,0)</f>
        <v>0</v>
      </c>
      <c r="BI423" s="133">
        <f>IF(N423="nulová",J423,0)</f>
        <v>0</v>
      </c>
      <c r="BJ423" s="8" t="s">
        <v>80</v>
      </c>
      <c r="BK423" s="133">
        <f>ROUND(I423*H423,2)</f>
        <v>0</v>
      </c>
      <c r="BL423" s="8" t="s">
        <v>227</v>
      </c>
      <c r="BM423" s="132" t="s">
        <v>736</v>
      </c>
    </row>
    <row r="424" spans="2:65" s="142" customFormat="1" x14ac:dyDescent="0.2">
      <c r="B424" s="141"/>
      <c r="D424" s="136" t="s">
        <v>152</v>
      </c>
      <c r="F424" s="144" t="s">
        <v>737</v>
      </c>
      <c r="H424" s="145">
        <v>105</v>
      </c>
      <c r="I424" s="54"/>
      <c r="L424" s="141"/>
      <c r="M424" s="146"/>
      <c r="T424" s="147"/>
      <c r="AT424" s="143" t="s">
        <v>152</v>
      </c>
      <c r="AU424" s="143" t="s">
        <v>82</v>
      </c>
      <c r="AV424" s="142" t="s">
        <v>82</v>
      </c>
      <c r="AW424" s="142" t="s">
        <v>3</v>
      </c>
      <c r="AX424" s="142" t="s">
        <v>80</v>
      </c>
      <c r="AY424" s="143" t="s">
        <v>143</v>
      </c>
    </row>
    <row r="425" spans="2:65" s="1" customFormat="1" ht="24.2" customHeight="1" x14ac:dyDescent="0.2">
      <c r="B425" s="13"/>
      <c r="C425" s="122" t="s">
        <v>738</v>
      </c>
      <c r="D425" s="122" t="s">
        <v>145</v>
      </c>
      <c r="E425" s="123" t="s">
        <v>739</v>
      </c>
      <c r="F425" s="124" t="s">
        <v>740</v>
      </c>
      <c r="G425" s="125" t="s">
        <v>163</v>
      </c>
      <c r="H425" s="126">
        <v>250</v>
      </c>
      <c r="I425" s="50"/>
      <c r="J425" s="127">
        <f>ROUND(I425*H425,2)</f>
        <v>0</v>
      </c>
      <c r="K425" s="124" t="s">
        <v>149</v>
      </c>
      <c r="L425" s="13"/>
      <c r="M425" s="128" t="s">
        <v>1</v>
      </c>
      <c r="N425" s="129" t="s">
        <v>37</v>
      </c>
      <c r="O425" s="130">
        <v>3.3000000000000002E-2</v>
      </c>
      <c r="P425" s="130">
        <f>O425*H425</f>
        <v>8.25</v>
      </c>
      <c r="Q425" s="130">
        <v>2.0000000000000001E-4</v>
      </c>
      <c r="R425" s="130">
        <f>Q425*H425</f>
        <v>0.05</v>
      </c>
      <c r="S425" s="130">
        <v>0</v>
      </c>
      <c r="T425" s="131">
        <f>S425*H425</f>
        <v>0</v>
      </c>
      <c r="AR425" s="132" t="s">
        <v>227</v>
      </c>
      <c r="AT425" s="132" t="s">
        <v>145</v>
      </c>
      <c r="AU425" s="132" t="s">
        <v>82</v>
      </c>
      <c r="AY425" s="8" t="s">
        <v>143</v>
      </c>
      <c r="BE425" s="133">
        <f>IF(N425="základní",J425,0)</f>
        <v>0</v>
      </c>
      <c r="BF425" s="133">
        <f>IF(N425="snížená",J425,0)</f>
        <v>0</v>
      </c>
      <c r="BG425" s="133">
        <f>IF(N425="zákl. přenesená",J425,0)</f>
        <v>0</v>
      </c>
      <c r="BH425" s="133">
        <f>IF(N425="sníž. přenesená",J425,0)</f>
        <v>0</v>
      </c>
      <c r="BI425" s="133">
        <f>IF(N425="nulová",J425,0)</f>
        <v>0</v>
      </c>
      <c r="BJ425" s="8" t="s">
        <v>80</v>
      </c>
      <c r="BK425" s="133">
        <f>ROUND(I425*H425,2)</f>
        <v>0</v>
      </c>
      <c r="BL425" s="8" t="s">
        <v>227</v>
      </c>
      <c r="BM425" s="132" t="s">
        <v>741</v>
      </c>
    </row>
    <row r="426" spans="2:65" s="135" customFormat="1" ht="22.5" x14ac:dyDescent="0.2">
      <c r="B426" s="134"/>
      <c r="D426" s="136" t="s">
        <v>152</v>
      </c>
      <c r="E426" s="137" t="s">
        <v>1</v>
      </c>
      <c r="F426" s="138" t="s">
        <v>742</v>
      </c>
      <c r="H426" s="137" t="s">
        <v>1</v>
      </c>
      <c r="I426" s="53"/>
      <c r="L426" s="134"/>
      <c r="M426" s="139"/>
      <c r="T426" s="140"/>
      <c r="AT426" s="137" t="s">
        <v>152</v>
      </c>
      <c r="AU426" s="137" t="s">
        <v>82</v>
      </c>
      <c r="AV426" s="135" t="s">
        <v>80</v>
      </c>
      <c r="AW426" s="135" t="s">
        <v>29</v>
      </c>
      <c r="AX426" s="135" t="s">
        <v>72</v>
      </c>
      <c r="AY426" s="137" t="s">
        <v>143</v>
      </c>
    </row>
    <row r="427" spans="2:65" s="142" customFormat="1" x14ac:dyDescent="0.2">
      <c r="B427" s="141"/>
      <c r="D427" s="136" t="s">
        <v>152</v>
      </c>
      <c r="E427" s="143" t="s">
        <v>1</v>
      </c>
      <c r="F427" s="144" t="s">
        <v>743</v>
      </c>
      <c r="H427" s="145">
        <v>250</v>
      </c>
      <c r="I427" s="54"/>
      <c r="L427" s="141"/>
      <c r="M427" s="146"/>
      <c r="T427" s="147"/>
      <c r="AT427" s="143" t="s">
        <v>152</v>
      </c>
      <c r="AU427" s="143" t="s">
        <v>82</v>
      </c>
      <c r="AV427" s="142" t="s">
        <v>82</v>
      </c>
      <c r="AW427" s="142" t="s">
        <v>29</v>
      </c>
      <c r="AX427" s="142" t="s">
        <v>80</v>
      </c>
      <c r="AY427" s="143" t="s">
        <v>143</v>
      </c>
    </row>
    <row r="428" spans="2:65" s="1" customFormat="1" ht="33" customHeight="1" x14ac:dyDescent="0.2">
      <c r="B428" s="13"/>
      <c r="C428" s="122" t="s">
        <v>744</v>
      </c>
      <c r="D428" s="122" t="s">
        <v>145</v>
      </c>
      <c r="E428" s="123" t="s">
        <v>745</v>
      </c>
      <c r="F428" s="124" t="s">
        <v>746</v>
      </c>
      <c r="G428" s="125" t="s">
        <v>163</v>
      </c>
      <c r="H428" s="126">
        <v>250</v>
      </c>
      <c r="I428" s="50"/>
      <c r="J428" s="127">
        <f>ROUND(I428*H428,2)</f>
        <v>0</v>
      </c>
      <c r="K428" s="124" t="s">
        <v>149</v>
      </c>
      <c r="L428" s="13"/>
      <c r="M428" s="128" t="s">
        <v>1</v>
      </c>
      <c r="N428" s="129" t="s">
        <v>37</v>
      </c>
      <c r="O428" s="130">
        <v>0.104</v>
      </c>
      <c r="P428" s="130">
        <f>O428*H428</f>
        <v>26</v>
      </c>
      <c r="Q428" s="130">
        <v>2.5999999999999998E-4</v>
      </c>
      <c r="R428" s="130">
        <f>Q428*H428</f>
        <v>6.4999999999999988E-2</v>
      </c>
      <c r="S428" s="130">
        <v>0</v>
      </c>
      <c r="T428" s="131">
        <f>S428*H428</f>
        <v>0</v>
      </c>
      <c r="AR428" s="132" t="s">
        <v>227</v>
      </c>
      <c r="AT428" s="132" t="s">
        <v>145</v>
      </c>
      <c r="AU428" s="132" t="s">
        <v>82</v>
      </c>
      <c r="AY428" s="8" t="s">
        <v>143</v>
      </c>
      <c r="BE428" s="133">
        <f>IF(N428="základní",J428,0)</f>
        <v>0</v>
      </c>
      <c r="BF428" s="133">
        <f>IF(N428="snížená",J428,0)</f>
        <v>0</v>
      </c>
      <c r="BG428" s="133">
        <f>IF(N428="zákl. přenesená",J428,0)</f>
        <v>0</v>
      </c>
      <c r="BH428" s="133">
        <f>IF(N428="sníž. přenesená",J428,0)</f>
        <v>0</v>
      </c>
      <c r="BI428" s="133">
        <f>IF(N428="nulová",J428,0)</f>
        <v>0</v>
      </c>
      <c r="BJ428" s="8" t="s">
        <v>80</v>
      </c>
      <c r="BK428" s="133">
        <f>ROUND(I428*H428,2)</f>
        <v>0</v>
      </c>
      <c r="BL428" s="8" t="s">
        <v>227</v>
      </c>
      <c r="BM428" s="132" t="s">
        <v>747</v>
      </c>
    </row>
    <row r="429" spans="2:65" s="111" customFormat="1" ht="22.9" customHeight="1" x14ac:dyDescent="0.2">
      <c r="B429" s="110"/>
      <c r="D429" s="112" t="s">
        <v>71</v>
      </c>
      <c r="E429" s="120" t="s">
        <v>748</v>
      </c>
      <c r="F429" s="120" t="s">
        <v>749</v>
      </c>
      <c r="I429" s="56"/>
      <c r="J429" s="121">
        <f>BK429</f>
        <v>0</v>
      </c>
      <c r="L429" s="110"/>
      <c r="M429" s="115"/>
      <c r="P429" s="116">
        <f>SUM(P430:P435)</f>
        <v>76.415469999999999</v>
      </c>
      <c r="R429" s="116">
        <f>SUM(R430:R435)</f>
        <v>1.2699904</v>
      </c>
      <c r="T429" s="117">
        <f>SUM(T430:T435)</f>
        <v>0</v>
      </c>
      <c r="AR429" s="112" t="s">
        <v>82</v>
      </c>
      <c r="AT429" s="118" t="s">
        <v>71</v>
      </c>
      <c r="AU429" s="118" t="s">
        <v>80</v>
      </c>
      <c r="AY429" s="112" t="s">
        <v>143</v>
      </c>
      <c r="BK429" s="119">
        <f>SUM(BK430:BK435)</f>
        <v>0</v>
      </c>
    </row>
    <row r="430" spans="2:65" s="1" customFormat="1" ht="37.9" customHeight="1" x14ac:dyDescent="0.2">
      <c r="B430" s="13"/>
      <c r="C430" s="122" t="s">
        <v>750</v>
      </c>
      <c r="D430" s="122" t="s">
        <v>145</v>
      </c>
      <c r="E430" s="123" t="s">
        <v>751</v>
      </c>
      <c r="F430" s="124" t="s">
        <v>752</v>
      </c>
      <c r="G430" s="125" t="s">
        <v>163</v>
      </c>
      <c r="H430" s="126">
        <v>60.8</v>
      </c>
      <c r="I430" s="50"/>
      <c r="J430" s="127">
        <f>ROUND(I430*H430,2)</f>
        <v>0</v>
      </c>
      <c r="K430" s="124" t="s">
        <v>149</v>
      </c>
      <c r="L430" s="13"/>
      <c r="M430" s="128" t="s">
        <v>1</v>
      </c>
      <c r="N430" s="129" t="s">
        <v>37</v>
      </c>
      <c r="O430" s="130">
        <v>0.46800000000000003</v>
      </c>
      <c r="P430" s="130">
        <f>O430*H430</f>
        <v>28.4544</v>
      </c>
      <c r="Q430" s="130">
        <v>2.027E-2</v>
      </c>
      <c r="R430" s="130">
        <f>Q430*H430</f>
        <v>1.232416</v>
      </c>
      <c r="S430" s="130">
        <v>0</v>
      </c>
      <c r="T430" s="131">
        <f>S430*H430</f>
        <v>0</v>
      </c>
      <c r="AR430" s="132" t="s">
        <v>227</v>
      </c>
      <c r="AT430" s="132" t="s">
        <v>145</v>
      </c>
      <c r="AU430" s="132" t="s">
        <v>82</v>
      </c>
      <c r="AY430" s="8" t="s">
        <v>143</v>
      </c>
      <c r="BE430" s="133">
        <f>IF(N430="základní",J430,0)</f>
        <v>0</v>
      </c>
      <c r="BF430" s="133">
        <f>IF(N430="snížená",J430,0)</f>
        <v>0</v>
      </c>
      <c r="BG430" s="133">
        <f>IF(N430="zákl. přenesená",J430,0)</f>
        <v>0</v>
      </c>
      <c r="BH430" s="133">
        <f>IF(N430="sníž. přenesená",J430,0)</f>
        <v>0</v>
      </c>
      <c r="BI430" s="133">
        <f>IF(N430="nulová",J430,0)</f>
        <v>0</v>
      </c>
      <c r="BJ430" s="8" t="s">
        <v>80</v>
      </c>
      <c r="BK430" s="133">
        <f>ROUND(I430*H430,2)</f>
        <v>0</v>
      </c>
      <c r="BL430" s="8" t="s">
        <v>227</v>
      </c>
      <c r="BM430" s="132" t="s">
        <v>753</v>
      </c>
    </row>
    <row r="431" spans="2:65" s="1" customFormat="1" ht="16.5" customHeight="1" x14ac:dyDescent="0.2">
      <c r="B431" s="13"/>
      <c r="C431" s="122" t="s">
        <v>754</v>
      </c>
      <c r="D431" s="122" t="s">
        <v>145</v>
      </c>
      <c r="E431" s="123" t="s">
        <v>755</v>
      </c>
      <c r="F431" s="124" t="s">
        <v>756</v>
      </c>
      <c r="G431" s="125" t="s">
        <v>163</v>
      </c>
      <c r="H431" s="126">
        <v>60.8</v>
      </c>
      <c r="I431" s="50"/>
      <c r="J431" s="127">
        <f>ROUND(I431*H431,2)</f>
        <v>0</v>
      </c>
      <c r="K431" s="124" t="s">
        <v>149</v>
      </c>
      <c r="L431" s="13"/>
      <c r="M431" s="128" t="s">
        <v>1</v>
      </c>
      <c r="N431" s="129" t="s">
        <v>37</v>
      </c>
      <c r="O431" s="130">
        <v>0.76500000000000001</v>
      </c>
      <c r="P431" s="130">
        <f>O431*H431</f>
        <v>46.512</v>
      </c>
      <c r="Q431" s="130">
        <v>0</v>
      </c>
      <c r="R431" s="130">
        <f>Q431*H431</f>
        <v>0</v>
      </c>
      <c r="S431" s="130">
        <v>0</v>
      </c>
      <c r="T431" s="131">
        <f>S431*H431</f>
        <v>0</v>
      </c>
      <c r="AR431" s="132" t="s">
        <v>227</v>
      </c>
      <c r="AT431" s="132" t="s">
        <v>145</v>
      </c>
      <c r="AU431" s="132" t="s">
        <v>82</v>
      </c>
      <c r="AY431" s="8" t="s">
        <v>143</v>
      </c>
      <c r="BE431" s="133">
        <f>IF(N431="základní",J431,0)</f>
        <v>0</v>
      </c>
      <c r="BF431" s="133">
        <f>IF(N431="snížená",J431,0)</f>
        <v>0</v>
      </c>
      <c r="BG431" s="133">
        <f>IF(N431="zákl. přenesená",J431,0)</f>
        <v>0</v>
      </c>
      <c r="BH431" s="133">
        <f>IF(N431="sníž. přenesená",J431,0)</f>
        <v>0</v>
      </c>
      <c r="BI431" s="133">
        <f>IF(N431="nulová",J431,0)</f>
        <v>0</v>
      </c>
      <c r="BJ431" s="8" t="s">
        <v>80</v>
      </c>
      <c r="BK431" s="133">
        <f>ROUND(I431*H431,2)</f>
        <v>0</v>
      </c>
      <c r="BL431" s="8" t="s">
        <v>227</v>
      </c>
      <c r="BM431" s="132" t="s">
        <v>757</v>
      </c>
    </row>
    <row r="432" spans="2:65" s="142" customFormat="1" x14ac:dyDescent="0.2">
      <c r="B432" s="141"/>
      <c r="D432" s="136" t="s">
        <v>152</v>
      </c>
      <c r="E432" s="143" t="s">
        <v>1</v>
      </c>
      <c r="F432" s="144" t="s">
        <v>758</v>
      </c>
      <c r="H432" s="145">
        <v>60.8</v>
      </c>
      <c r="I432" s="54"/>
      <c r="L432" s="141"/>
      <c r="M432" s="146"/>
      <c r="T432" s="147"/>
      <c r="AT432" s="143" t="s">
        <v>152</v>
      </c>
      <c r="AU432" s="143" t="s">
        <v>82</v>
      </c>
      <c r="AV432" s="142" t="s">
        <v>82</v>
      </c>
      <c r="AW432" s="142" t="s">
        <v>29</v>
      </c>
      <c r="AX432" s="142" t="s">
        <v>80</v>
      </c>
      <c r="AY432" s="143" t="s">
        <v>143</v>
      </c>
    </row>
    <row r="433" spans="2:65" s="1" customFormat="1" ht="16.5" customHeight="1" x14ac:dyDescent="0.2">
      <c r="B433" s="13"/>
      <c r="C433" s="164" t="s">
        <v>759</v>
      </c>
      <c r="D433" s="164" t="s">
        <v>392</v>
      </c>
      <c r="E433" s="165" t="s">
        <v>760</v>
      </c>
      <c r="F433" s="166" t="s">
        <v>761</v>
      </c>
      <c r="G433" s="167" t="s">
        <v>163</v>
      </c>
      <c r="H433" s="168">
        <v>62.624000000000002</v>
      </c>
      <c r="I433" s="51"/>
      <c r="J433" s="169">
        <f>ROUND(I433*H433,2)</f>
        <v>0</v>
      </c>
      <c r="K433" s="166" t="s">
        <v>149</v>
      </c>
      <c r="L433" s="170"/>
      <c r="M433" s="171" t="s">
        <v>1</v>
      </c>
      <c r="N433" s="172" t="s">
        <v>37</v>
      </c>
      <c r="O433" s="130">
        <v>0</v>
      </c>
      <c r="P433" s="130">
        <f>O433*H433</f>
        <v>0</v>
      </c>
      <c r="Q433" s="130">
        <v>5.9999999999999995E-4</v>
      </c>
      <c r="R433" s="130">
        <f>Q433*H433</f>
        <v>3.7574400000000001E-2</v>
      </c>
      <c r="S433" s="130">
        <v>0</v>
      </c>
      <c r="T433" s="131">
        <f>S433*H433</f>
        <v>0</v>
      </c>
      <c r="AR433" s="132" t="s">
        <v>328</v>
      </c>
      <c r="AT433" s="132" t="s">
        <v>392</v>
      </c>
      <c r="AU433" s="132" t="s">
        <v>82</v>
      </c>
      <c r="AY433" s="8" t="s">
        <v>143</v>
      </c>
      <c r="BE433" s="133">
        <f>IF(N433="základní",J433,0)</f>
        <v>0</v>
      </c>
      <c r="BF433" s="133">
        <f>IF(N433="snížená",J433,0)</f>
        <v>0</v>
      </c>
      <c r="BG433" s="133">
        <f>IF(N433="zákl. přenesená",J433,0)</f>
        <v>0</v>
      </c>
      <c r="BH433" s="133">
        <f>IF(N433="sníž. přenesená",J433,0)</f>
        <v>0</v>
      </c>
      <c r="BI433" s="133">
        <f>IF(N433="nulová",J433,0)</f>
        <v>0</v>
      </c>
      <c r="BJ433" s="8" t="s">
        <v>80</v>
      </c>
      <c r="BK433" s="133">
        <f>ROUND(I433*H433,2)</f>
        <v>0</v>
      </c>
      <c r="BL433" s="8" t="s">
        <v>227</v>
      </c>
      <c r="BM433" s="132" t="s">
        <v>762</v>
      </c>
    </row>
    <row r="434" spans="2:65" s="142" customFormat="1" x14ac:dyDescent="0.2">
      <c r="B434" s="141"/>
      <c r="D434" s="136" t="s">
        <v>152</v>
      </c>
      <c r="F434" s="144" t="s">
        <v>763</v>
      </c>
      <c r="H434" s="145">
        <v>62.624000000000002</v>
      </c>
      <c r="I434" s="54"/>
      <c r="L434" s="141"/>
      <c r="M434" s="146"/>
      <c r="T434" s="147"/>
      <c r="AT434" s="143" t="s">
        <v>152</v>
      </c>
      <c r="AU434" s="143" t="s">
        <v>82</v>
      </c>
      <c r="AV434" s="142" t="s">
        <v>82</v>
      </c>
      <c r="AW434" s="142" t="s">
        <v>3</v>
      </c>
      <c r="AX434" s="142" t="s">
        <v>80</v>
      </c>
      <c r="AY434" s="143" t="s">
        <v>143</v>
      </c>
    </row>
    <row r="435" spans="2:65" s="1" customFormat="1" ht="24.2" customHeight="1" x14ac:dyDescent="0.2">
      <c r="B435" s="13"/>
      <c r="C435" s="122" t="s">
        <v>764</v>
      </c>
      <c r="D435" s="122" t="s">
        <v>145</v>
      </c>
      <c r="E435" s="123" t="s">
        <v>765</v>
      </c>
      <c r="F435" s="124" t="s">
        <v>766</v>
      </c>
      <c r="G435" s="125" t="s">
        <v>198</v>
      </c>
      <c r="H435" s="126">
        <v>1.27</v>
      </c>
      <c r="I435" s="50"/>
      <c r="J435" s="127">
        <f>ROUND(I435*H435,2)</f>
        <v>0</v>
      </c>
      <c r="K435" s="124" t="s">
        <v>149</v>
      </c>
      <c r="L435" s="13"/>
      <c r="M435" s="128" t="s">
        <v>1</v>
      </c>
      <c r="N435" s="129" t="s">
        <v>37</v>
      </c>
      <c r="O435" s="130">
        <v>1.141</v>
      </c>
      <c r="P435" s="130">
        <f>O435*H435</f>
        <v>1.4490700000000001</v>
      </c>
      <c r="Q435" s="130">
        <v>0</v>
      </c>
      <c r="R435" s="130">
        <f>Q435*H435</f>
        <v>0</v>
      </c>
      <c r="S435" s="130">
        <v>0</v>
      </c>
      <c r="T435" s="131">
        <f>S435*H435</f>
        <v>0</v>
      </c>
      <c r="AR435" s="132" t="s">
        <v>227</v>
      </c>
      <c r="AT435" s="132" t="s">
        <v>145</v>
      </c>
      <c r="AU435" s="132" t="s">
        <v>82</v>
      </c>
      <c r="AY435" s="8" t="s">
        <v>143</v>
      </c>
      <c r="BE435" s="133">
        <f>IF(N435="základní",J435,0)</f>
        <v>0</v>
      </c>
      <c r="BF435" s="133">
        <f>IF(N435="snížená",J435,0)</f>
        <v>0</v>
      </c>
      <c r="BG435" s="133">
        <f>IF(N435="zákl. přenesená",J435,0)</f>
        <v>0</v>
      </c>
      <c r="BH435" s="133">
        <f>IF(N435="sníž. přenesená",J435,0)</f>
        <v>0</v>
      </c>
      <c r="BI435" s="133">
        <f>IF(N435="nulová",J435,0)</f>
        <v>0</v>
      </c>
      <c r="BJ435" s="8" t="s">
        <v>80</v>
      </c>
      <c r="BK435" s="133">
        <f>ROUND(I435*H435,2)</f>
        <v>0</v>
      </c>
      <c r="BL435" s="8" t="s">
        <v>227</v>
      </c>
      <c r="BM435" s="132" t="s">
        <v>767</v>
      </c>
    </row>
    <row r="436" spans="2:65" s="111" customFormat="1" ht="25.9" customHeight="1" x14ac:dyDescent="0.2">
      <c r="B436" s="110"/>
      <c r="D436" s="112" t="s">
        <v>71</v>
      </c>
      <c r="E436" s="113" t="s">
        <v>768</v>
      </c>
      <c r="F436" s="113" t="s">
        <v>90</v>
      </c>
      <c r="I436" s="56"/>
      <c r="J436" s="114">
        <f>BK436</f>
        <v>0</v>
      </c>
      <c r="L436" s="110"/>
      <c r="M436" s="115"/>
      <c r="P436" s="116">
        <f>SUM(P437:P441)</f>
        <v>0</v>
      </c>
      <c r="R436" s="116">
        <f>SUM(R437:R441)</f>
        <v>0</v>
      </c>
      <c r="T436" s="117">
        <f>SUM(T437:T441)</f>
        <v>0</v>
      </c>
      <c r="AR436" s="112" t="s">
        <v>150</v>
      </c>
      <c r="AT436" s="118" t="s">
        <v>71</v>
      </c>
      <c r="AU436" s="118" t="s">
        <v>72</v>
      </c>
      <c r="AY436" s="112" t="s">
        <v>143</v>
      </c>
      <c r="BK436" s="119">
        <f>SUM(BK437:BK441)</f>
        <v>0</v>
      </c>
    </row>
    <row r="437" spans="2:65" s="1" customFormat="1" ht="21.75" customHeight="1" x14ac:dyDescent="0.2">
      <c r="B437" s="13"/>
      <c r="C437" s="122" t="s">
        <v>769</v>
      </c>
      <c r="D437" s="122" t="s">
        <v>145</v>
      </c>
      <c r="E437" s="123" t="s">
        <v>770</v>
      </c>
      <c r="F437" s="124" t="s">
        <v>771</v>
      </c>
      <c r="G437" s="125" t="s">
        <v>460</v>
      </c>
      <c r="H437" s="126">
        <v>1</v>
      </c>
      <c r="I437" s="50"/>
      <c r="J437" s="127">
        <f>ROUND(I437*H437,2)</f>
        <v>0</v>
      </c>
      <c r="K437" s="124" t="s">
        <v>1</v>
      </c>
      <c r="L437" s="13"/>
      <c r="M437" s="128" t="s">
        <v>1</v>
      </c>
      <c r="N437" s="129" t="s">
        <v>37</v>
      </c>
      <c r="O437" s="130">
        <v>0</v>
      </c>
      <c r="P437" s="130">
        <f>O437*H437</f>
        <v>0</v>
      </c>
      <c r="Q437" s="130">
        <v>0</v>
      </c>
      <c r="R437" s="130">
        <f>Q437*H437</f>
        <v>0</v>
      </c>
      <c r="S437" s="130">
        <v>0</v>
      </c>
      <c r="T437" s="131">
        <f>S437*H437</f>
        <v>0</v>
      </c>
      <c r="AR437" s="132" t="s">
        <v>772</v>
      </c>
      <c r="AT437" s="132" t="s">
        <v>145</v>
      </c>
      <c r="AU437" s="132" t="s">
        <v>80</v>
      </c>
      <c r="AY437" s="8" t="s">
        <v>143</v>
      </c>
      <c r="BE437" s="133">
        <f>IF(N437="základní",J437,0)</f>
        <v>0</v>
      </c>
      <c r="BF437" s="133">
        <f>IF(N437="snížená",J437,0)</f>
        <v>0</v>
      </c>
      <c r="BG437" s="133">
        <f>IF(N437="zákl. přenesená",J437,0)</f>
        <v>0</v>
      </c>
      <c r="BH437" s="133">
        <f>IF(N437="sníž. přenesená",J437,0)</f>
        <v>0</v>
      </c>
      <c r="BI437" s="133">
        <f>IF(N437="nulová",J437,0)</f>
        <v>0</v>
      </c>
      <c r="BJ437" s="8" t="s">
        <v>80</v>
      </c>
      <c r="BK437" s="133">
        <f>ROUND(I437*H437,2)</f>
        <v>0</v>
      </c>
      <c r="BL437" s="8" t="s">
        <v>772</v>
      </c>
      <c r="BM437" s="132" t="s">
        <v>773</v>
      </c>
    </row>
    <row r="438" spans="2:65" s="1" customFormat="1" ht="37.9" customHeight="1" x14ac:dyDescent="0.2">
      <c r="B438" s="13"/>
      <c r="C438" s="122" t="s">
        <v>774</v>
      </c>
      <c r="D438" s="122" t="s">
        <v>145</v>
      </c>
      <c r="E438" s="123" t="s">
        <v>775</v>
      </c>
      <c r="F438" s="124" t="s">
        <v>776</v>
      </c>
      <c r="G438" s="125" t="s">
        <v>460</v>
      </c>
      <c r="H438" s="126">
        <v>1</v>
      </c>
      <c r="I438" s="50"/>
      <c r="J438" s="127">
        <f>ROUND(I438*H438,2)</f>
        <v>0</v>
      </c>
      <c r="K438" s="124" t="s">
        <v>1</v>
      </c>
      <c r="L438" s="13"/>
      <c r="M438" s="128" t="s">
        <v>1</v>
      </c>
      <c r="N438" s="129" t="s">
        <v>37</v>
      </c>
      <c r="O438" s="130">
        <v>0</v>
      </c>
      <c r="P438" s="130">
        <f>O438*H438</f>
        <v>0</v>
      </c>
      <c r="Q438" s="130">
        <v>0</v>
      </c>
      <c r="R438" s="130">
        <f>Q438*H438</f>
        <v>0</v>
      </c>
      <c r="S438" s="130">
        <v>0</v>
      </c>
      <c r="T438" s="131">
        <f>S438*H438</f>
        <v>0</v>
      </c>
      <c r="AR438" s="132" t="s">
        <v>772</v>
      </c>
      <c r="AT438" s="132" t="s">
        <v>145</v>
      </c>
      <c r="AU438" s="132" t="s">
        <v>80</v>
      </c>
      <c r="AY438" s="8" t="s">
        <v>143</v>
      </c>
      <c r="BE438" s="133">
        <f>IF(N438="základní",J438,0)</f>
        <v>0</v>
      </c>
      <c r="BF438" s="133">
        <f>IF(N438="snížená",J438,0)</f>
        <v>0</v>
      </c>
      <c r="BG438" s="133">
        <f>IF(N438="zákl. přenesená",J438,0)</f>
        <v>0</v>
      </c>
      <c r="BH438" s="133">
        <f>IF(N438="sníž. přenesená",J438,0)</f>
        <v>0</v>
      </c>
      <c r="BI438" s="133">
        <f>IF(N438="nulová",J438,0)</f>
        <v>0</v>
      </c>
      <c r="BJ438" s="8" t="s">
        <v>80</v>
      </c>
      <c r="BK438" s="133">
        <f>ROUND(I438*H438,2)</f>
        <v>0</v>
      </c>
      <c r="BL438" s="8" t="s">
        <v>772</v>
      </c>
      <c r="BM438" s="132" t="s">
        <v>777</v>
      </c>
    </row>
    <row r="439" spans="2:65" s="1" customFormat="1" ht="16.5" customHeight="1" x14ac:dyDescent="0.2">
      <c r="B439" s="13"/>
      <c r="C439" s="122" t="s">
        <v>778</v>
      </c>
      <c r="D439" s="122" t="s">
        <v>145</v>
      </c>
      <c r="E439" s="123" t="s">
        <v>779</v>
      </c>
      <c r="F439" s="124" t="s">
        <v>780</v>
      </c>
      <c r="G439" s="125" t="s">
        <v>460</v>
      </c>
      <c r="H439" s="126">
        <v>1</v>
      </c>
      <c r="I439" s="50"/>
      <c r="J439" s="127">
        <f>ROUND(I439*H439,2)</f>
        <v>0</v>
      </c>
      <c r="K439" s="124" t="s">
        <v>1</v>
      </c>
      <c r="L439" s="13"/>
      <c r="M439" s="128" t="s">
        <v>1</v>
      </c>
      <c r="N439" s="129" t="s">
        <v>37</v>
      </c>
      <c r="O439" s="130">
        <v>0</v>
      </c>
      <c r="P439" s="130">
        <f>O439*H439</f>
        <v>0</v>
      </c>
      <c r="Q439" s="130">
        <v>0</v>
      </c>
      <c r="R439" s="130">
        <f>Q439*H439</f>
        <v>0</v>
      </c>
      <c r="S439" s="130">
        <v>0</v>
      </c>
      <c r="T439" s="131">
        <f>S439*H439</f>
        <v>0</v>
      </c>
      <c r="AR439" s="132" t="s">
        <v>772</v>
      </c>
      <c r="AT439" s="132" t="s">
        <v>145</v>
      </c>
      <c r="AU439" s="132" t="s">
        <v>80</v>
      </c>
      <c r="AY439" s="8" t="s">
        <v>143</v>
      </c>
      <c r="BE439" s="133">
        <f>IF(N439="základní",J439,0)</f>
        <v>0</v>
      </c>
      <c r="BF439" s="133">
        <f>IF(N439="snížená",J439,0)</f>
        <v>0</v>
      </c>
      <c r="BG439" s="133">
        <f>IF(N439="zákl. přenesená",J439,0)</f>
        <v>0</v>
      </c>
      <c r="BH439" s="133">
        <f>IF(N439="sníž. přenesená",J439,0)</f>
        <v>0</v>
      </c>
      <c r="BI439" s="133">
        <f>IF(N439="nulová",J439,0)</f>
        <v>0</v>
      </c>
      <c r="BJ439" s="8" t="s">
        <v>80</v>
      </c>
      <c r="BK439" s="133">
        <f>ROUND(I439*H439,2)</f>
        <v>0</v>
      </c>
      <c r="BL439" s="8" t="s">
        <v>772</v>
      </c>
      <c r="BM439" s="132" t="s">
        <v>781</v>
      </c>
    </row>
    <row r="440" spans="2:65" s="1" customFormat="1" ht="33" customHeight="1" x14ac:dyDescent="0.2">
      <c r="B440" s="13"/>
      <c r="C440" s="122" t="s">
        <v>782</v>
      </c>
      <c r="D440" s="122" t="s">
        <v>145</v>
      </c>
      <c r="E440" s="123" t="s">
        <v>783</v>
      </c>
      <c r="F440" s="124" t="s">
        <v>784</v>
      </c>
      <c r="G440" s="125" t="s">
        <v>460</v>
      </c>
      <c r="H440" s="126">
        <v>2</v>
      </c>
      <c r="I440" s="50"/>
      <c r="J440" s="127">
        <f>ROUND(I440*H440,2)</f>
        <v>0</v>
      </c>
      <c r="K440" s="124" t="s">
        <v>1</v>
      </c>
      <c r="L440" s="13"/>
      <c r="M440" s="128" t="s">
        <v>1</v>
      </c>
      <c r="N440" s="129" t="s">
        <v>37</v>
      </c>
      <c r="O440" s="130">
        <v>0</v>
      </c>
      <c r="P440" s="130">
        <f>O440*H440</f>
        <v>0</v>
      </c>
      <c r="Q440" s="130">
        <v>0</v>
      </c>
      <c r="R440" s="130">
        <f>Q440*H440</f>
        <v>0</v>
      </c>
      <c r="S440" s="130">
        <v>0</v>
      </c>
      <c r="T440" s="131">
        <f>S440*H440</f>
        <v>0</v>
      </c>
      <c r="AR440" s="132" t="s">
        <v>772</v>
      </c>
      <c r="AT440" s="132" t="s">
        <v>145</v>
      </c>
      <c r="AU440" s="132" t="s">
        <v>80</v>
      </c>
      <c r="AY440" s="8" t="s">
        <v>143</v>
      </c>
      <c r="BE440" s="133">
        <f>IF(N440="základní",J440,0)</f>
        <v>0</v>
      </c>
      <c r="BF440" s="133">
        <f>IF(N440="snížená",J440,0)</f>
        <v>0</v>
      </c>
      <c r="BG440" s="133">
        <f>IF(N440="zákl. přenesená",J440,0)</f>
        <v>0</v>
      </c>
      <c r="BH440" s="133">
        <f>IF(N440="sníž. přenesená",J440,0)</f>
        <v>0</v>
      </c>
      <c r="BI440" s="133">
        <f>IF(N440="nulová",J440,0)</f>
        <v>0</v>
      </c>
      <c r="BJ440" s="8" t="s">
        <v>80</v>
      </c>
      <c r="BK440" s="133">
        <f>ROUND(I440*H440,2)</f>
        <v>0</v>
      </c>
      <c r="BL440" s="8" t="s">
        <v>772</v>
      </c>
      <c r="BM440" s="132" t="s">
        <v>785</v>
      </c>
    </row>
    <row r="441" spans="2:65" s="1" customFormat="1" ht="37.9" customHeight="1" x14ac:dyDescent="0.2">
      <c r="B441" s="13"/>
      <c r="C441" s="122" t="s">
        <v>786</v>
      </c>
      <c r="D441" s="122" t="s">
        <v>145</v>
      </c>
      <c r="E441" s="123" t="s">
        <v>787</v>
      </c>
      <c r="F441" s="124" t="s">
        <v>788</v>
      </c>
      <c r="G441" s="125" t="s">
        <v>460</v>
      </c>
      <c r="H441" s="126">
        <v>3</v>
      </c>
      <c r="I441" s="50"/>
      <c r="J441" s="127">
        <f>ROUND(I441*H441,2)</f>
        <v>0</v>
      </c>
      <c r="K441" s="124" t="s">
        <v>1</v>
      </c>
      <c r="L441" s="13"/>
      <c r="M441" s="173" t="s">
        <v>1</v>
      </c>
      <c r="N441" s="174" t="s">
        <v>37</v>
      </c>
      <c r="O441" s="175">
        <v>0</v>
      </c>
      <c r="P441" s="175">
        <f>O441*H441</f>
        <v>0</v>
      </c>
      <c r="Q441" s="175">
        <v>0</v>
      </c>
      <c r="R441" s="175">
        <f>Q441*H441</f>
        <v>0</v>
      </c>
      <c r="S441" s="175">
        <v>0</v>
      </c>
      <c r="T441" s="176">
        <f>S441*H441</f>
        <v>0</v>
      </c>
      <c r="AR441" s="132" t="s">
        <v>772</v>
      </c>
      <c r="AT441" s="132" t="s">
        <v>145</v>
      </c>
      <c r="AU441" s="132" t="s">
        <v>80</v>
      </c>
      <c r="AY441" s="8" t="s">
        <v>143</v>
      </c>
      <c r="BE441" s="133">
        <f>IF(N441="základní",J441,0)</f>
        <v>0</v>
      </c>
      <c r="BF441" s="133">
        <f>IF(N441="snížená",J441,0)</f>
        <v>0</v>
      </c>
      <c r="BG441" s="133">
        <f>IF(N441="zákl. přenesená",J441,0)</f>
        <v>0</v>
      </c>
      <c r="BH441" s="133">
        <f>IF(N441="sníž. přenesená",J441,0)</f>
        <v>0</v>
      </c>
      <c r="BI441" s="133">
        <f>IF(N441="nulová",J441,0)</f>
        <v>0</v>
      </c>
      <c r="BJ441" s="8" t="s">
        <v>80</v>
      </c>
      <c r="BK441" s="133">
        <f>ROUND(I441*H441,2)</f>
        <v>0</v>
      </c>
      <c r="BL441" s="8" t="s">
        <v>772</v>
      </c>
      <c r="BM441" s="132" t="s">
        <v>789</v>
      </c>
    </row>
    <row r="442" spans="2:65" s="1" customFormat="1" ht="6.95" customHeight="1" x14ac:dyDescent="0.2">
      <c r="B442" s="16"/>
      <c r="C442" s="17"/>
      <c r="D442" s="17"/>
      <c r="E442" s="17"/>
      <c r="F442" s="17"/>
      <c r="G442" s="17"/>
      <c r="H442" s="17"/>
      <c r="I442" s="17"/>
      <c r="J442" s="17"/>
      <c r="K442" s="17"/>
      <c r="L442" s="13"/>
    </row>
  </sheetData>
  <sheetProtection algorithmName="SHA-512" hashValue="Dlw3A3bMAK6xT+QVqwGMYdqBSrrCNx2bIXaEjs7n3ItKk2/fDkCdX4jb2Vj3AOPFVLBlDrcAMedmLQAAcycamA==" saltValue="TwEG3RZn7slTRvhi00V4DA==" spinCount="100000" sheet="1" objects="1" scenarios="1"/>
  <autoFilter ref="C136:K441" xr:uid="{00000000-0009-0000-0000-000001000000}"/>
  <mergeCells count="9">
    <mergeCell ref="E87:H87"/>
    <mergeCell ref="E127:H127"/>
    <mergeCell ref="E129:H12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469"/>
  <sheetViews>
    <sheetView showGridLines="0" tabSelected="1" topLeftCell="A122" workbookViewId="0">
      <selection activeCell="J153" sqref="J153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8" t="s">
        <v>5</v>
      </c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8" t="s">
        <v>85</v>
      </c>
    </row>
    <row r="3" spans="2:46" ht="6.95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82</v>
      </c>
    </row>
    <row r="4" spans="2:46" ht="24.95" customHeight="1" x14ac:dyDescent="0.2">
      <c r="B4" s="11"/>
      <c r="D4" s="59" t="s">
        <v>99</v>
      </c>
      <c r="L4" s="11"/>
      <c r="M4" s="65" t="s">
        <v>10</v>
      </c>
      <c r="AT4" s="8" t="s">
        <v>3</v>
      </c>
    </row>
    <row r="5" spans="2:46" ht="6.95" customHeight="1" x14ac:dyDescent="0.2">
      <c r="B5" s="11"/>
      <c r="L5" s="11"/>
    </row>
    <row r="6" spans="2:46" ht="12" customHeight="1" x14ac:dyDescent="0.2">
      <c r="B6" s="11"/>
      <c r="D6" s="63" t="s">
        <v>14</v>
      </c>
      <c r="L6" s="11"/>
    </row>
    <row r="7" spans="2:46" ht="26.25" customHeight="1" x14ac:dyDescent="0.2">
      <c r="B7" s="11"/>
      <c r="E7" s="224" t="str">
        <f>'Rekapitulace stavby'!K6</f>
        <v>Výtahy TF ČZU Praha - zřízení bezbariérového vstupu a provozu všech podlaží hlavní budovy</v>
      </c>
      <c r="F7" s="225"/>
      <c r="G7" s="225"/>
      <c r="H7" s="225"/>
      <c r="L7" s="11"/>
    </row>
    <row r="8" spans="2:46" s="1" customFormat="1" ht="12" customHeight="1" x14ac:dyDescent="0.2">
      <c r="B8" s="13"/>
      <c r="D8" s="63" t="s">
        <v>100</v>
      </c>
      <c r="L8" s="13"/>
    </row>
    <row r="9" spans="2:46" s="1" customFormat="1" ht="16.5" customHeight="1" x14ac:dyDescent="0.2">
      <c r="B9" s="13"/>
      <c r="E9" s="189" t="s">
        <v>790</v>
      </c>
      <c r="F9" s="223"/>
      <c r="G9" s="223"/>
      <c r="H9" s="223"/>
      <c r="L9" s="13"/>
    </row>
    <row r="10" spans="2:46" s="1" customFormat="1" x14ac:dyDescent="0.2">
      <c r="B10" s="13"/>
      <c r="L10" s="13"/>
    </row>
    <row r="11" spans="2:46" s="1" customFormat="1" ht="12" customHeight="1" x14ac:dyDescent="0.2">
      <c r="B11" s="13"/>
      <c r="D11" s="63" t="s">
        <v>16</v>
      </c>
      <c r="F11" s="61" t="s">
        <v>1</v>
      </c>
      <c r="I11" s="63" t="s">
        <v>17</v>
      </c>
      <c r="J11" s="61" t="s">
        <v>1</v>
      </c>
      <c r="L11" s="13"/>
    </row>
    <row r="12" spans="2:46" s="1" customFormat="1" ht="12" customHeight="1" x14ac:dyDescent="0.2">
      <c r="B12" s="13"/>
      <c r="D12" s="63" t="s">
        <v>18</v>
      </c>
      <c r="F12" s="61" t="s">
        <v>19</v>
      </c>
      <c r="I12" s="63" t="s">
        <v>20</v>
      </c>
      <c r="J12" s="66">
        <f>'Rekapitulace stavby'!AN8</f>
        <v>0</v>
      </c>
      <c r="L12" s="13"/>
    </row>
    <row r="13" spans="2:46" s="1" customFormat="1" ht="10.9" customHeight="1" x14ac:dyDescent="0.2">
      <c r="B13" s="13"/>
      <c r="L13" s="13"/>
    </row>
    <row r="14" spans="2:46" s="1" customFormat="1" ht="12" customHeight="1" x14ac:dyDescent="0.2">
      <c r="B14" s="13"/>
      <c r="D14" s="63" t="s">
        <v>21</v>
      </c>
      <c r="I14" s="63" t="s">
        <v>22</v>
      </c>
      <c r="J14" s="61" t="s">
        <v>1</v>
      </c>
      <c r="L14" s="13"/>
    </row>
    <row r="15" spans="2:46" s="1" customFormat="1" ht="18" customHeight="1" x14ac:dyDescent="0.2">
      <c r="B15" s="13"/>
      <c r="E15" s="61" t="s">
        <v>23</v>
      </c>
      <c r="I15" s="63" t="s">
        <v>24</v>
      </c>
      <c r="J15" s="61" t="s">
        <v>1</v>
      </c>
      <c r="L15" s="13"/>
    </row>
    <row r="16" spans="2:46" s="1" customFormat="1" ht="6.95" customHeight="1" x14ac:dyDescent="0.2">
      <c r="B16" s="13"/>
      <c r="L16" s="13"/>
    </row>
    <row r="17" spans="2:12" s="1" customFormat="1" ht="12" customHeight="1" x14ac:dyDescent="0.2">
      <c r="B17" s="13"/>
      <c r="D17" s="63" t="s">
        <v>25</v>
      </c>
      <c r="I17" s="63" t="s">
        <v>22</v>
      </c>
      <c r="J17" s="61" t="str">
        <f>'Rekapitulace stavby'!AN13</f>
        <v/>
      </c>
      <c r="L17" s="13"/>
    </row>
    <row r="18" spans="2:12" s="1" customFormat="1" ht="18" customHeight="1" x14ac:dyDescent="0.2">
      <c r="B18" s="13"/>
      <c r="E18" s="211" t="str">
        <f>'Rekapitulace stavby'!E14</f>
        <v xml:space="preserve"> </v>
      </c>
      <c r="F18" s="211"/>
      <c r="G18" s="211"/>
      <c r="H18" s="211"/>
      <c r="I18" s="63" t="s">
        <v>24</v>
      </c>
      <c r="J18" s="61" t="str">
        <f>'Rekapitulace stavby'!AN14</f>
        <v/>
      </c>
      <c r="L18" s="13"/>
    </row>
    <row r="19" spans="2:12" s="1" customFormat="1" ht="6.95" customHeight="1" x14ac:dyDescent="0.2">
      <c r="B19" s="13"/>
      <c r="L19" s="13"/>
    </row>
    <row r="20" spans="2:12" s="1" customFormat="1" ht="12" customHeight="1" x14ac:dyDescent="0.2">
      <c r="B20" s="13"/>
      <c r="D20" s="63" t="s">
        <v>27</v>
      </c>
      <c r="I20" s="63" t="s">
        <v>22</v>
      </c>
      <c r="J20" s="61" t="s">
        <v>1</v>
      </c>
      <c r="L20" s="13"/>
    </row>
    <row r="21" spans="2:12" s="1" customFormat="1" ht="18" customHeight="1" x14ac:dyDescent="0.2">
      <c r="B21" s="13"/>
      <c r="E21" s="61" t="s">
        <v>28</v>
      </c>
      <c r="I21" s="63" t="s">
        <v>24</v>
      </c>
      <c r="J21" s="61" t="s">
        <v>1</v>
      </c>
      <c r="L21" s="13"/>
    </row>
    <row r="22" spans="2:12" s="1" customFormat="1" ht="6.95" customHeight="1" x14ac:dyDescent="0.2">
      <c r="B22" s="13"/>
      <c r="L22" s="13"/>
    </row>
    <row r="23" spans="2:12" s="1" customFormat="1" ht="12" customHeight="1" x14ac:dyDescent="0.2">
      <c r="B23" s="13"/>
      <c r="D23" s="63" t="s">
        <v>30</v>
      </c>
      <c r="I23" s="63" t="s">
        <v>22</v>
      </c>
      <c r="J23" s="61" t="str">
        <f>IF('Rekapitulace stavby'!AN19="","",'Rekapitulace stavby'!AN19)</f>
        <v/>
      </c>
      <c r="L23" s="13"/>
    </row>
    <row r="24" spans="2:12" s="1" customFormat="1" ht="18" customHeight="1" x14ac:dyDescent="0.2">
      <c r="B24" s="13"/>
      <c r="E24" s="61" t="str">
        <f>IF('Rekapitulace stavby'!E20="","",'Rekapitulace stavby'!E20)</f>
        <v xml:space="preserve"> </v>
      </c>
      <c r="I24" s="63" t="s">
        <v>24</v>
      </c>
      <c r="J24" s="61" t="str">
        <f>IF('Rekapitulace stavby'!AN20="","",'Rekapitulace stavby'!AN20)</f>
        <v/>
      </c>
      <c r="L24" s="13"/>
    </row>
    <row r="25" spans="2:12" s="1" customFormat="1" ht="6.95" customHeight="1" x14ac:dyDescent="0.2">
      <c r="B25" s="13"/>
      <c r="L25" s="13"/>
    </row>
    <row r="26" spans="2:12" s="1" customFormat="1" ht="12" customHeight="1" x14ac:dyDescent="0.2">
      <c r="B26" s="13"/>
      <c r="D26" s="63" t="s">
        <v>31</v>
      </c>
      <c r="L26" s="13"/>
    </row>
    <row r="27" spans="2:12" s="68" customFormat="1" ht="16.5" customHeight="1" x14ac:dyDescent="0.2">
      <c r="B27" s="67"/>
      <c r="E27" s="214" t="s">
        <v>1</v>
      </c>
      <c r="F27" s="214"/>
      <c r="G27" s="214"/>
      <c r="H27" s="214"/>
      <c r="L27" s="67"/>
    </row>
    <row r="28" spans="2:12" s="1" customFormat="1" ht="6.95" customHeight="1" x14ac:dyDescent="0.2">
      <c r="B28" s="13"/>
      <c r="L28" s="13"/>
    </row>
    <row r="29" spans="2:12" s="1" customFormat="1" ht="6.95" customHeight="1" x14ac:dyDescent="0.2">
      <c r="B29" s="13"/>
      <c r="D29" s="22"/>
      <c r="E29" s="22"/>
      <c r="F29" s="22"/>
      <c r="G29" s="22"/>
      <c r="H29" s="22"/>
      <c r="I29" s="22"/>
      <c r="J29" s="22"/>
      <c r="K29" s="22"/>
      <c r="L29" s="13"/>
    </row>
    <row r="30" spans="2:12" s="1" customFormat="1" ht="25.35" customHeight="1" x14ac:dyDescent="0.2">
      <c r="B30" s="13"/>
      <c r="D30" s="69" t="s">
        <v>32</v>
      </c>
      <c r="J30" s="70">
        <f>ROUND(J138, 2)</f>
        <v>0</v>
      </c>
      <c r="L30" s="13"/>
    </row>
    <row r="31" spans="2:12" s="1" customFormat="1" ht="6.95" customHeight="1" x14ac:dyDescent="0.2">
      <c r="B31" s="13"/>
      <c r="D31" s="22"/>
      <c r="E31" s="22"/>
      <c r="F31" s="22"/>
      <c r="G31" s="22"/>
      <c r="H31" s="22"/>
      <c r="I31" s="22"/>
      <c r="J31" s="22"/>
      <c r="K31" s="22"/>
      <c r="L31" s="13"/>
    </row>
    <row r="32" spans="2:12" s="1" customFormat="1" ht="14.45" customHeight="1" x14ac:dyDescent="0.2">
      <c r="B32" s="13"/>
      <c r="F32" s="71" t="s">
        <v>34</v>
      </c>
      <c r="I32" s="71" t="s">
        <v>33</v>
      </c>
      <c r="J32" s="71" t="s">
        <v>35</v>
      </c>
      <c r="L32" s="13"/>
    </row>
    <row r="33" spans="2:12" s="1" customFormat="1" ht="14.45" customHeight="1" x14ac:dyDescent="0.2">
      <c r="B33" s="13"/>
      <c r="D33" s="52" t="s">
        <v>36</v>
      </c>
      <c r="E33" s="63" t="s">
        <v>37</v>
      </c>
      <c r="F33" s="72">
        <f>ROUND((SUM(BE138:BE468)),  2)</f>
        <v>0</v>
      </c>
      <c r="I33" s="73">
        <v>0.21</v>
      </c>
      <c r="J33" s="72">
        <f>ROUND(((SUM(BE138:BE468))*I33),  2)</f>
        <v>0</v>
      </c>
      <c r="L33" s="13"/>
    </row>
    <row r="34" spans="2:12" s="1" customFormat="1" ht="14.45" customHeight="1" x14ac:dyDescent="0.2">
      <c r="B34" s="13"/>
      <c r="E34" s="63" t="s">
        <v>38</v>
      </c>
      <c r="F34" s="72">
        <f>ROUND((SUM(BF138:BF468)),  2)</f>
        <v>0</v>
      </c>
      <c r="I34" s="73">
        <v>0.12</v>
      </c>
      <c r="J34" s="72">
        <f>ROUND(((SUM(BF138:BF468))*I34),  2)</f>
        <v>0</v>
      </c>
      <c r="L34" s="13"/>
    </row>
    <row r="35" spans="2:12" s="1" customFormat="1" ht="14.45" hidden="1" customHeight="1" x14ac:dyDescent="0.2">
      <c r="B35" s="13"/>
      <c r="E35" s="63" t="s">
        <v>39</v>
      </c>
      <c r="F35" s="72">
        <f>ROUND((SUM(BG138:BG468)),  2)</f>
        <v>0</v>
      </c>
      <c r="I35" s="73">
        <v>0.21</v>
      </c>
      <c r="J35" s="72">
        <f>0</f>
        <v>0</v>
      </c>
      <c r="L35" s="13"/>
    </row>
    <row r="36" spans="2:12" s="1" customFormat="1" ht="14.45" hidden="1" customHeight="1" x14ac:dyDescent="0.2">
      <c r="B36" s="13"/>
      <c r="E36" s="63" t="s">
        <v>40</v>
      </c>
      <c r="F36" s="72">
        <f>ROUND((SUM(BH138:BH468)),  2)</f>
        <v>0</v>
      </c>
      <c r="I36" s="73">
        <v>0.12</v>
      </c>
      <c r="J36" s="72">
        <f>0</f>
        <v>0</v>
      </c>
      <c r="L36" s="13"/>
    </row>
    <row r="37" spans="2:12" s="1" customFormat="1" ht="14.45" hidden="1" customHeight="1" x14ac:dyDescent="0.2">
      <c r="B37" s="13"/>
      <c r="E37" s="63" t="s">
        <v>41</v>
      </c>
      <c r="F37" s="72">
        <f>ROUND((SUM(BI138:BI468)),  2)</f>
        <v>0</v>
      </c>
      <c r="I37" s="73">
        <v>0</v>
      </c>
      <c r="J37" s="72">
        <f>0</f>
        <v>0</v>
      </c>
      <c r="L37" s="13"/>
    </row>
    <row r="38" spans="2:12" s="1" customFormat="1" ht="6.95" customHeight="1" x14ac:dyDescent="0.2">
      <c r="B38" s="13"/>
      <c r="L38" s="13"/>
    </row>
    <row r="39" spans="2:12" s="1" customFormat="1" ht="25.35" customHeight="1" x14ac:dyDescent="0.2">
      <c r="B39" s="13"/>
      <c r="C39" s="74"/>
      <c r="D39" s="75" t="s">
        <v>42</v>
      </c>
      <c r="E39" s="76"/>
      <c r="F39" s="76"/>
      <c r="G39" s="77" t="s">
        <v>43</v>
      </c>
      <c r="H39" s="78" t="s">
        <v>44</v>
      </c>
      <c r="I39" s="76"/>
      <c r="J39" s="79">
        <f>SUM(J30:J37)</f>
        <v>0</v>
      </c>
      <c r="K39" s="80"/>
      <c r="L39" s="13"/>
    </row>
    <row r="40" spans="2:12" s="1" customFormat="1" ht="14.45" customHeight="1" x14ac:dyDescent="0.2">
      <c r="B40" s="13"/>
      <c r="L40" s="13"/>
    </row>
    <row r="41" spans="2:12" ht="14.45" customHeight="1" x14ac:dyDescent="0.2">
      <c r="B41" s="11"/>
      <c r="L41" s="11"/>
    </row>
    <row r="42" spans="2:12" ht="14.45" customHeight="1" x14ac:dyDescent="0.2">
      <c r="B42" s="11"/>
      <c r="L42" s="11"/>
    </row>
    <row r="43" spans="2:12" ht="14.45" customHeight="1" x14ac:dyDescent="0.2">
      <c r="B43" s="11"/>
      <c r="L43" s="11"/>
    </row>
    <row r="44" spans="2:12" ht="14.45" customHeight="1" x14ac:dyDescent="0.2">
      <c r="B44" s="11"/>
      <c r="L44" s="11"/>
    </row>
    <row r="45" spans="2:12" ht="14.45" customHeight="1" x14ac:dyDescent="0.2">
      <c r="B45" s="11"/>
      <c r="L45" s="11"/>
    </row>
    <row r="46" spans="2:12" ht="14.45" customHeight="1" x14ac:dyDescent="0.2">
      <c r="B46" s="11"/>
      <c r="L46" s="11"/>
    </row>
    <row r="47" spans="2:12" ht="14.45" customHeight="1" x14ac:dyDescent="0.2">
      <c r="B47" s="11"/>
      <c r="L47" s="11"/>
    </row>
    <row r="48" spans="2:12" ht="14.45" customHeight="1" x14ac:dyDescent="0.2">
      <c r="B48" s="11"/>
      <c r="L48" s="11"/>
    </row>
    <row r="49" spans="2:12" ht="14.45" customHeight="1" x14ac:dyDescent="0.2">
      <c r="B49" s="11"/>
      <c r="L49" s="11"/>
    </row>
    <row r="50" spans="2:12" s="1" customFormat="1" ht="14.45" customHeight="1" x14ac:dyDescent="0.2">
      <c r="B50" s="13"/>
      <c r="D50" s="81" t="s">
        <v>45</v>
      </c>
      <c r="E50" s="82"/>
      <c r="F50" s="82"/>
      <c r="G50" s="81" t="s">
        <v>46</v>
      </c>
      <c r="H50" s="82"/>
      <c r="I50" s="82"/>
      <c r="J50" s="82"/>
      <c r="K50" s="82"/>
      <c r="L50" s="13"/>
    </row>
    <row r="51" spans="2:12" x14ac:dyDescent="0.2">
      <c r="B51" s="11"/>
      <c r="L51" s="11"/>
    </row>
    <row r="52" spans="2:12" x14ac:dyDescent="0.2">
      <c r="B52" s="11"/>
      <c r="L52" s="11"/>
    </row>
    <row r="53" spans="2:12" x14ac:dyDescent="0.2">
      <c r="B53" s="11"/>
      <c r="L53" s="11"/>
    </row>
    <row r="54" spans="2:12" x14ac:dyDescent="0.2">
      <c r="B54" s="11"/>
      <c r="L54" s="11"/>
    </row>
    <row r="55" spans="2:12" x14ac:dyDescent="0.2">
      <c r="B55" s="11"/>
      <c r="L55" s="11"/>
    </row>
    <row r="56" spans="2:12" x14ac:dyDescent="0.2">
      <c r="B56" s="11"/>
      <c r="L56" s="11"/>
    </row>
    <row r="57" spans="2:12" x14ac:dyDescent="0.2">
      <c r="B57" s="11"/>
      <c r="L57" s="11"/>
    </row>
    <row r="58" spans="2:12" x14ac:dyDescent="0.2">
      <c r="B58" s="11"/>
      <c r="L58" s="11"/>
    </row>
    <row r="59" spans="2:12" x14ac:dyDescent="0.2">
      <c r="B59" s="11"/>
      <c r="L59" s="11"/>
    </row>
    <row r="60" spans="2:12" x14ac:dyDescent="0.2">
      <c r="B60" s="11"/>
      <c r="L60" s="11"/>
    </row>
    <row r="61" spans="2:12" s="1" customFormat="1" ht="12.75" x14ac:dyDescent="0.2">
      <c r="B61" s="13"/>
      <c r="D61" s="83" t="s">
        <v>47</v>
      </c>
      <c r="E61" s="84"/>
      <c r="F61" s="85" t="s">
        <v>48</v>
      </c>
      <c r="G61" s="83" t="s">
        <v>47</v>
      </c>
      <c r="H61" s="84"/>
      <c r="I61" s="84"/>
      <c r="J61" s="86" t="s">
        <v>48</v>
      </c>
      <c r="K61" s="84"/>
      <c r="L61" s="13"/>
    </row>
    <row r="62" spans="2:12" x14ac:dyDescent="0.2">
      <c r="B62" s="11"/>
      <c r="L62" s="11"/>
    </row>
    <row r="63" spans="2:12" x14ac:dyDescent="0.2">
      <c r="B63" s="11"/>
      <c r="L63" s="11"/>
    </row>
    <row r="64" spans="2:12" x14ac:dyDescent="0.2">
      <c r="B64" s="11"/>
      <c r="L64" s="11"/>
    </row>
    <row r="65" spans="2:12" s="1" customFormat="1" ht="12.75" x14ac:dyDescent="0.2">
      <c r="B65" s="13"/>
      <c r="D65" s="81" t="s">
        <v>49</v>
      </c>
      <c r="E65" s="82"/>
      <c r="F65" s="82"/>
      <c r="G65" s="81" t="s">
        <v>50</v>
      </c>
      <c r="H65" s="82"/>
      <c r="I65" s="82"/>
      <c r="J65" s="82"/>
      <c r="K65" s="82"/>
      <c r="L65" s="13"/>
    </row>
    <row r="66" spans="2:12" x14ac:dyDescent="0.2">
      <c r="B66" s="11"/>
      <c r="L66" s="11"/>
    </row>
    <row r="67" spans="2:12" x14ac:dyDescent="0.2">
      <c r="B67" s="11"/>
      <c r="L67" s="11"/>
    </row>
    <row r="68" spans="2:12" x14ac:dyDescent="0.2">
      <c r="B68" s="11"/>
      <c r="L68" s="11"/>
    </row>
    <row r="69" spans="2:12" x14ac:dyDescent="0.2">
      <c r="B69" s="11"/>
      <c r="L69" s="11"/>
    </row>
    <row r="70" spans="2:12" x14ac:dyDescent="0.2">
      <c r="B70" s="11"/>
      <c r="L70" s="11"/>
    </row>
    <row r="71" spans="2:12" x14ac:dyDescent="0.2">
      <c r="B71" s="11"/>
      <c r="L71" s="11"/>
    </row>
    <row r="72" spans="2:12" x14ac:dyDescent="0.2">
      <c r="B72" s="11"/>
      <c r="L72" s="11"/>
    </row>
    <row r="73" spans="2:12" x14ac:dyDescent="0.2">
      <c r="B73" s="11"/>
      <c r="L73" s="11"/>
    </row>
    <row r="74" spans="2:12" x14ac:dyDescent="0.2">
      <c r="B74" s="11"/>
      <c r="L74" s="11"/>
    </row>
    <row r="75" spans="2:12" x14ac:dyDescent="0.2">
      <c r="B75" s="11"/>
      <c r="L75" s="11"/>
    </row>
    <row r="76" spans="2:12" s="1" customFormat="1" ht="12.75" x14ac:dyDescent="0.2">
      <c r="B76" s="13"/>
      <c r="D76" s="83" t="s">
        <v>47</v>
      </c>
      <c r="E76" s="84"/>
      <c r="F76" s="85" t="s">
        <v>48</v>
      </c>
      <c r="G76" s="83" t="s">
        <v>47</v>
      </c>
      <c r="H76" s="84"/>
      <c r="I76" s="84"/>
      <c r="J76" s="86" t="s">
        <v>48</v>
      </c>
      <c r="K76" s="84"/>
      <c r="L76" s="13"/>
    </row>
    <row r="77" spans="2:12" s="1" customFormat="1" ht="14.45" customHeight="1" x14ac:dyDescent="0.2"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3"/>
    </row>
    <row r="81" spans="2:47" s="1" customFormat="1" ht="6.95" customHeight="1" x14ac:dyDescent="0.2">
      <c r="B81" s="18"/>
      <c r="C81" s="19"/>
      <c r="D81" s="19"/>
      <c r="E81" s="19"/>
      <c r="F81" s="19"/>
      <c r="G81" s="19"/>
      <c r="H81" s="19"/>
      <c r="I81" s="19"/>
      <c r="J81" s="19"/>
      <c r="K81" s="19"/>
      <c r="L81" s="13"/>
    </row>
    <row r="82" spans="2:47" s="1" customFormat="1" ht="24.95" customHeight="1" x14ac:dyDescent="0.2">
      <c r="B82" s="13"/>
      <c r="C82" s="59" t="s">
        <v>102</v>
      </c>
      <c r="L82" s="13"/>
    </row>
    <row r="83" spans="2:47" s="1" customFormat="1" ht="6.95" customHeight="1" x14ac:dyDescent="0.2">
      <c r="B83" s="13"/>
      <c r="L83" s="13"/>
    </row>
    <row r="84" spans="2:47" s="1" customFormat="1" ht="12" customHeight="1" x14ac:dyDescent="0.2">
      <c r="B84" s="13"/>
      <c r="C84" s="63" t="s">
        <v>14</v>
      </c>
      <c r="L84" s="13"/>
    </row>
    <row r="85" spans="2:47" s="1" customFormat="1" ht="26.25" customHeight="1" x14ac:dyDescent="0.2">
      <c r="B85" s="13"/>
      <c r="E85" s="224" t="str">
        <f>E7</f>
        <v>Výtahy TF ČZU Praha - zřízení bezbariérového vstupu a provozu všech podlaží hlavní budovy</v>
      </c>
      <c r="F85" s="225"/>
      <c r="G85" s="225"/>
      <c r="H85" s="225"/>
      <c r="L85" s="13"/>
    </row>
    <row r="86" spans="2:47" s="1" customFormat="1" ht="12" customHeight="1" x14ac:dyDescent="0.2">
      <c r="B86" s="13"/>
      <c r="C86" s="63" t="s">
        <v>100</v>
      </c>
      <c r="L86" s="13"/>
    </row>
    <row r="87" spans="2:47" s="1" customFormat="1" ht="16.5" customHeight="1" x14ac:dyDescent="0.2">
      <c r="B87" s="13"/>
      <c r="E87" s="189" t="str">
        <f>E9</f>
        <v>02 - Budova II</v>
      </c>
      <c r="F87" s="223"/>
      <c r="G87" s="223"/>
      <c r="H87" s="223"/>
      <c r="L87" s="13"/>
    </row>
    <row r="88" spans="2:47" s="1" customFormat="1" ht="6.95" customHeight="1" x14ac:dyDescent="0.2">
      <c r="B88" s="13"/>
      <c r="L88" s="13"/>
    </row>
    <row r="89" spans="2:47" s="1" customFormat="1" ht="12" customHeight="1" x14ac:dyDescent="0.2">
      <c r="B89" s="13"/>
      <c r="C89" s="63" t="s">
        <v>18</v>
      </c>
      <c r="F89" s="61" t="str">
        <f>F12</f>
        <v>parc.č. 1640</v>
      </c>
      <c r="I89" s="63" t="s">
        <v>20</v>
      </c>
      <c r="J89" s="66">
        <f>IF(J12="","",J12)</f>
        <v>0</v>
      </c>
      <c r="L89" s="13"/>
    </row>
    <row r="90" spans="2:47" s="1" customFormat="1" ht="6.95" customHeight="1" x14ac:dyDescent="0.2">
      <c r="B90" s="13"/>
      <c r="L90" s="13"/>
    </row>
    <row r="91" spans="2:47" s="1" customFormat="1" ht="40.15" customHeight="1" x14ac:dyDescent="0.2">
      <c r="B91" s="13"/>
      <c r="C91" s="63" t="s">
        <v>21</v>
      </c>
      <c r="F91" s="61" t="str">
        <f>E15</f>
        <v>ČZU v Praze, Kamýcká 129, 165 00 P6</v>
      </c>
      <c r="I91" s="63" t="s">
        <v>27</v>
      </c>
      <c r="J91" s="64" t="str">
        <f>E21</f>
        <v>RH-ARCHITEKTI s.r.o., Vltavská 207/20, 150 00 P5</v>
      </c>
      <c r="L91" s="13"/>
    </row>
    <row r="92" spans="2:47" s="1" customFormat="1" ht="15.2" customHeight="1" x14ac:dyDescent="0.2">
      <c r="B92" s="13"/>
      <c r="C92" s="63" t="s">
        <v>25</v>
      </c>
      <c r="F92" s="61" t="str">
        <f>IF(E18="","",E18)</f>
        <v xml:space="preserve"> </v>
      </c>
      <c r="I92" s="63" t="s">
        <v>30</v>
      </c>
      <c r="J92" s="64" t="str">
        <f>E24</f>
        <v xml:space="preserve"> </v>
      </c>
      <c r="L92" s="13"/>
    </row>
    <row r="93" spans="2:47" s="1" customFormat="1" ht="10.35" customHeight="1" x14ac:dyDescent="0.2">
      <c r="B93" s="13"/>
      <c r="L93" s="13"/>
    </row>
    <row r="94" spans="2:47" s="1" customFormat="1" ht="29.25" customHeight="1" x14ac:dyDescent="0.2">
      <c r="B94" s="13"/>
      <c r="C94" s="87" t="s">
        <v>103</v>
      </c>
      <c r="D94" s="74"/>
      <c r="E94" s="74"/>
      <c r="F94" s="74"/>
      <c r="G94" s="74"/>
      <c r="H94" s="74"/>
      <c r="I94" s="74"/>
      <c r="J94" s="88" t="s">
        <v>104</v>
      </c>
      <c r="K94" s="74"/>
      <c r="L94" s="13"/>
    </row>
    <row r="95" spans="2:47" s="1" customFormat="1" ht="10.35" customHeight="1" x14ac:dyDescent="0.2">
      <c r="B95" s="13"/>
      <c r="L95" s="13"/>
    </row>
    <row r="96" spans="2:47" s="1" customFormat="1" ht="22.9" customHeight="1" x14ac:dyDescent="0.2">
      <c r="B96" s="13"/>
      <c r="C96" s="89" t="s">
        <v>105</v>
      </c>
      <c r="J96" s="70">
        <f>J138</f>
        <v>0</v>
      </c>
      <c r="L96" s="13"/>
      <c r="AU96" s="8" t="s">
        <v>106</v>
      </c>
    </row>
    <row r="97" spans="2:12" s="91" customFormat="1" ht="24.95" customHeight="1" x14ac:dyDescent="0.2">
      <c r="B97" s="90"/>
      <c r="D97" s="92" t="s">
        <v>107</v>
      </c>
      <c r="E97" s="93"/>
      <c r="F97" s="93"/>
      <c r="G97" s="93"/>
      <c r="H97" s="93"/>
      <c r="I97" s="93"/>
      <c r="J97" s="94">
        <f>J139</f>
        <v>0</v>
      </c>
      <c r="L97" s="90"/>
    </row>
    <row r="98" spans="2:12" s="96" customFormat="1" ht="19.899999999999999" customHeight="1" x14ac:dyDescent="0.2">
      <c r="B98" s="95"/>
      <c r="D98" s="97" t="s">
        <v>108</v>
      </c>
      <c r="E98" s="98"/>
      <c r="F98" s="98"/>
      <c r="G98" s="98"/>
      <c r="H98" s="98"/>
      <c r="I98" s="98"/>
      <c r="J98" s="99">
        <f>J140</f>
        <v>0</v>
      </c>
      <c r="L98" s="95"/>
    </row>
    <row r="99" spans="2:12" s="96" customFormat="1" ht="19.899999999999999" customHeight="1" x14ac:dyDescent="0.2">
      <c r="B99" s="95"/>
      <c r="D99" s="97" t="s">
        <v>109</v>
      </c>
      <c r="E99" s="98"/>
      <c r="F99" s="98"/>
      <c r="G99" s="98"/>
      <c r="H99" s="98"/>
      <c r="I99" s="98"/>
      <c r="J99" s="99">
        <f>J175</f>
        <v>0</v>
      </c>
      <c r="L99" s="95"/>
    </row>
    <row r="100" spans="2:12" s="96" customFormat="1" ht="19.899999999999999" customHeight="1" x14ac:dyDescent="0.2">
      <c r="B100" s="95"/>
      <c r="D100" s="97" t="s">
        <v>110</v>
      </c>
      <c r="E100" s="98"/>
      <c r="F100" s="98"/>
      <c r="G100" s="98"/>
      <c r="H100" s="98"/>
      <c r="I100" s="98"/>
      <c r="J100" s="99">
        <f>J232</f>
        <v>0</v>
      </c>
      <c r="L100" s="95"/>
    </row>
    <row r="101" spans="2:12" s="96" customFormat="1" ht="19.899999999999999" customHeight="1" x14ac:dyDescent="0.2">
      <c r="B101" s="95"/>
      <c r="D101" s="97" t="s">
        <v>111</v>
      </c>
      <c r="E101" s="98"/>
      <c r="F101" s="98"/>
      <c r="G101" s="98"/>
      <c r="H101" s="98"/>
      <c r="I101" s="98"/>
      <c r="J101" s="99">
        <f>J260</f>
        <v>0</v>
      </c>
      <c r="L101" s="95"/>
    </row>
    <row r="102" spans="2:12" s="96" customFormat="1" ht="19.899999999999999" customHeight="1" x14ac:dyDescent="0.2">
      <c r="B102" s="95"/>
      <c r="D102" s="97" t="s">
        <v>112</v>
      </c>
      <c r="E102" s="98"/>
      <c r="F102" s="98"/>
      <c r="G102" s="98"/>
      <c r="H102" s="98"/>
      <c r="I102" s="98"/>
      <c r="J102" s="99">
        <f>J285</f>
        <v>0</v>
      </c>
      <c r="L102" s="95"/>
    </row>
    <row r="103" spans="2:12" s="96" customFormat="1" ht="19.899999999999999" customHeight="1" x14ac:dyDescent="0.2">
      <c r="B103" s="95"/>
      <c r="D103" s="97" t="s">
        <v>113</v>
      </c>
      <c r="E103" s="98"/>
      <c r="F103" s="98"/>
      <c r="G103" s="98"/>
      <c r="H103" s="98"/>
      <c r="I103" s="98"/>
      <c r="J103" s="99">
        <f>J300</f>
        <v>0</v>
      </c>
      <c r="L103" s="95"/>
    </row>
    <row r="104" spans="2:12" s="96" customFormat="1" ht="19.899999999999999" customHeight="1" x14ac:dyDescent="0.2">
      <c r="B104" s="95"/>
      <c r="D104" s="97" t="s">
        <v>114</v>
      </c>
      <c r="E104" s="98"/>
      <c r="F104" s="98"/>
      <c r="G104" s="98"/>
      <c r="H104" s="98"/>
      <c r="I104" s="98"/>
      <c r="J104" s="99">
        <f>J330</f>
        <v>0</v>
      </c>
      <c r="L104" s="95"/>
    </row>
    <row r="105" spans="2:12" s="96" customFormat="1" ht="19.899999999999999" customHeight="1" x14ac:dyDescent="0.2">
      <c r="B105" s="95"/>
      <c r="D105" s="97" t="s">
        <v>115</v>
      </c>
      <c r="E105" s="98"/>
      <c r="F105" s="98"/>
      <c r="G105" s="98"/>
      <c r="H105" s="98"/>
      <c r="I105" s="98"/>
      <c r="J105" s="99">
        <f>J336</f>
        <v>0</v>
      </c>
      <c r="L105" s="95"/>
    </row>
    <row r="106" spans="2:12" s="91" customFormat="1" ht="24.95" customHeight="1" x14ac:dyDescent="0.2">
      <c r="B106" s="90"/>
      <c r="D106" s="92" t="s">
        <v>116</v>
      </c>
      <c r="E106" s="93"/>
      <c r="F106" s="93"/>
      <c r="G106" s="93"/>
      <c r="H106" s="93"/>
      <c r="I106" s="93"/>
      <c r="J106" s="94">
        <f>J338</f>
        <v>0</v>
      </c>
      <c r="L106" s="90"/>
    </row>
    <row r="107" spans="2:12" s="96" customFormat="1" ht="19.899999999999999" customHeight="1" x14ac:dyDescent="0.2">
      <c r="B107" s="95"/>
      <c r="D107" s="97" t="s">
        <v>117</v>
      </c>
      <c r="E107" s="98"/>
      <c r="F107" s="98"/>
      <c r="G107" s="98"/>
      <c r="H107" s="98"/>
      <c r="I107" s="98"/>
      <c r="J107" s="99">
        <f>J339</f>
        <v>0</v>
      </c>
      <c r="L107" s="95"/>
    </row>
    <row r="108" spans="2:12" s="96" customFormat="1" ht="19.899999999999999" customHeight="1" x14ac:dyDescent="0.2">
      <c r="B108" s="95"/>
      <c r="D108" s="97" t="s">
        <v>118</v>
      </c>
      <c r="E108" s="98"/>
      <c r="F108" s="98"/>
      <c r="G108" s="98"/>
      <c r="H108" s="98"/>
      <c r="I108" s="98"/>
      <c r="J108" s="99">
        <f>J368</f>
        <v>0</v>
      </c>
      <c r="L108" s="95"/>
    </row>
    <row r="109" spans="2:12" s="96" customFormat="1" ht="19.899999999999999" customHeight="1" x14ac:dyDescent="0.2">
      <c r="B109" s="95"/>
      <c r="D109" s="97" t="s">
        <v>119</v>
      </c>
      <c r="E109" s="98"/>
      <c r="F109" s="98"/>
      <c r="G109" s="98"/>
      <c r="H109" s="98"/>
      <c r="I109" s="98"/>
      <c r="J109" s="99">
        <f>J373</f>
        <v>0</v>
      </c>
      <c r="L109" s="95"/>
    </row>
    <row r="110" spans="2:12" s="96" customFormat="1" ht="19.899999999999999" customHeight="1" x14ac:dyDescent="0.2">
      <c r="B110" s="95"/>
      <c r="D110" s="97" t="s">
        <v>120</v>
      </c>
      <c r="E110" s="98"/>
      <c r="F110" s="98"/>
      <c r="G110" s="98"/>
      <c r="H110" s="98"/>
      <c r="I110" s="98"/>
      <c r="J110" s="99">
        <f>J375</f>
        <v>0</v>
      </c>
      <c r="L110" s="95"/>
    </row>
    <row r="111" spans="2:12" s="96" customFormat="1" ht="19.899999999999999" customHeight="1" x14ac:dyDescent="0.2">
      <c r="B111" s="95"/>
      <c r="D111" s="97" t="s">
        <v>121</v>
      </c>
      <c r="E111" s="98"/>
      <c r="F111" s="98"/>
      <c r="G111" s="98"/>
      <c r="H111" s="98"/>
      <c r="I111" s="98"/>
      <c r="J111" s="99">
        <f>J377</f>
        <v>0</v>
      </c>
      <c r="L111" s="95"/>
    </row>
    <row r="112" spans="2:12" s="96" customFormat="1" ht="19.899999999999999" customHeight="1" x14ac:dyDescent="0.2">
      <c r="B112" s="95"/>
      <c r="D112" s="97" t="s">
        <v>122</v>
      </c>
      <c r="E112" s="98"/>
      <c r="F112" s="98"/>
      <c r="G112" s="98"/>
      <c r="H112" s="98"/>
      <c r="I112" s="98"/>
      <c r="J112" s="99">
        <f>J394</f>
        <v>0</v>
      </c>
      <c r="L112" s="95"/>
    </row>
    <row r="113" spans="2:12" s="96" customFormat="1" ht="19.899999999999999" customHeight="1" x14ac:dyDescent="0.2">
      <c r="B113" s="95"/>
      <c r="D113" s="97" t="s">
        <v>123</v>
      </c>
      <c r="E113" s="98"/>
      <c r="F113" s="98"/>
      <c r="G113" s="98"/>
      <c r="H113" s="98"/>
      <c r="I113" s="98"/>
      <c r="J113" s="99">
        <f>J412</f>
        <v>0</v>
      </c>
      <c r="L113" s="95"/>
    </row>
    <row r="114" spans="2:12" s="96" customFormat="1" ht="19.899999999999999" customHeight="1" x14ac:dyDescent="0.2">
      <c r="B114" s="95"/>
      <c r="D114" s="97" t="s">
        <v>124</v>
      </c>
      <c r="E114" s="98"/>
      <c r="F114" s="98"/>
      <c r="G114" s="98"/>
      <c r="H114" s="98"/>
      <c r="I114" s="98"/>
      <c r="J114" s="99">
        <f>J423</f>
        <v>0</v>
      </c>
      <c r="L114" s="95"/>
    </row>
    <row r="115" spans="2:12" s="96" customFormat="1" ht="19.899999999999999" customHeight="1" x14ac:dyDescent="0.2">
      <c r="B115" s="95"/>
      <c r="D115" s="97" t="s">
        <v>791</v>
      </c>
      <c r="E115" s="98"/>
      <c r="F115" s="98"/>
      <c r="G115" s="98"/>
      <c r="H115" s="98"/>
      <c r="I115" s="98"/>
      <c r="J115" s="99">
        <f>J437</f>
        <v>0</v>
      </c>
      <c r="L115" s="95"/>
    </row>
    <row r="116" spans="2:12" s="96" customFormat="1" ht="19.899999999999999" customHeight="1" x14ac:dyDescent="0.2">
      <c r="B116" s="95"/>
      <c r="D116" s="97" t="s">
        <v>125</v>
      </c>
      <c r="E116" s="98"/>
      <c r="F116" s="98"/>
      <c r="G116" s="98"/>
      <c r="H116" s="98"/>
      <c r="I116" s="98"/>
      <c r="J116" s="99">
        <f>J447</f>
        <v>0</v>
      </c>
      <c r="L116" s="95"/>
    </row>
    <row r="117" spans="2:12" s="96" customFormat="1" ht="19.899999999999999" customHeight="1" x14ac:dyDescent="0.2">
      <c r="B117" s="95"/>
      <c r="D117" s="97" t="s">
        <v>126</v>
      </c>
      <c r="E117" s="98"/>
      <c r="F117" s="98"/>
      <c r="G117" s="98"/>
      <c r="H117" s="98"/>
      <c r="I117" s="98"/>
      <c r="J117" s="99">
        <f>J457</f>
        <v>0</v>
      </c>
      <c r="L117" s="95"/>
    </row>
    <row r="118" spans="2:12" s="91" customFormat="1" ht="24.95" customHeight="1" x14ac:dyDescent="0.2">
      <c r="B118" s="90"/>
      <c r="D118" s="92" t="s">
        <v>127</v>
      </c>
      <c r="E118" s="93"/>
      <c r="F118" s="93"/>
      <c r="G118" s="93"/>
      <c r="H118" s="93"/>
      <c r="I118" s="93"/>
      <c r="J118" s="94">
        <f>J463</f>
        <v>0</v>
      </c>
      <c r="L118" s="90"/>
    </row>
    <row r="119" spans="2:12" s="1" customFormat="1" ht="21.75" customHeight="1" x14ac:dyDescent="0.2">
      <c r="B119" s="13"/>
      <c r="L119" s="13"/>
    </row>
    <row r="120" spans="2:12" s="1" customFormat="1" ht="6.95" customHeight="1" x14ac:dyDescent="0.2">
      <c r="B120" s="16"/>
      <c r="C120" s="17"/>
      <c r="D120" s="17"/>
      <c r="E120" s="17"/>
      <c r="F120" s="17"/>
      <c r="G120" s="17"/>
      <c r="H120" s="17"/>
      <c r="I120" s="17"/>
      <c r="J120" s="17"/>
      <c r="K120" s="17"/>
      <c r="L120" s="13"/>
    </row>
    <row r="124" spans="2:12" s="1" customFormat="1" ht="6.95" customHeight="1" x14ac:dyDescent="0.2">
      <c r="B124" s="18"/>
      <c r="C124" s="19"/>
      <c r="D124" s="19"/>
      <c r="E124" s="19"/>
      <c r="F124" s="19"/>
      <c r="G124" s="19"/>
      <c r="H124" s="19"/>
      <c r="I124" s="19"/>
      <c r="J124" s="19"/>
      <c r="K124" s="19"/>
      <c r="L124" s="13"/>
    </row>
    <row r="125" spans="2:12" s="1" customFormat="1" ht="24.95" customHeight="1" x14ac:dyDescent="0.2">
      <c r="B125" s="13"/>
      <c r="C125" s="59" t="s">
        <v>128</v>
      </c>
      <c r="L125" s="13"/>
    </row>
    <row r="126" spans="2:12" s="1" customFormat="1" ht="6.95" customHeight="1" x14ac:dyDescent="0.2">
      <c r="B126" s="13"/>
      <c r="L126" s="13"/>
    </row>
    <row r="127" spans="2:12" s="1" customFormat="1" ht="12" customHeight="1" x14ac:dyDescent="0.2">
      <c r="B127" s="13"/>
      <c r="C127" s="63" t="s">
        <v>14</v>
      </c>
      <c r="L127" s="13"/>
    </row>
    <row r="128" spans="2:12" s="1" customFormat="1" ht="26.25" customHeight="1" x14ac:dyDescent="0.2">
      <c r="B128" s="13"/>
      <c r="E128" s="224" t="str">
        <f>E7</f>
        <v>Výtahy TF ČZU Praha - zřízení bezbariérového vstupu a provozu všech podlaží hlavní budovy</v>
      </c>
      <c r="F128" s="225"/>
      <c r="G128" s="225"/>
      <c r="H128" s="225"/>
      <c r="L128" s="13"/>
    </row>
    <row r="129" spans="2:65" s="1" customFormat="1" ht="12" customHeight="1" x14ac:dyDescent="0.2">
      <c r="B129" s="13"/>
      <c r="C129" s="63" t="s">
        <v>100</v>
      </c>
      <c r="L129" s="13"/>
    </row>
    <row r="130" spans="2:65" s="1" customFormat="1" ht="16.5" customHeight="1" x14ac:dyDescent="0.2">
      <c r="B130" s="13"/>
      <c r="E130" s="189" t="str">
        <f>E9</f>
        <v>02 - Budova II</v>
      </c>
      <c r="F130" s="223"/>
      <c r="G130" s="223"/>
      <c r="H130" s="223"/>
      <c r="L130" s="13"/>
    </row>
    <row r="131" spans="2:65" s="1" customFormat="1" ht="6.95" customHeight="1" x14ac:dyDescent="0.2">
      <c r="B131" s="13"/>
      <c r="L131" s="13"/>
    </row>
    <row r="132" spans="2:65" s="1" customFormat="1" ht="12" customHeight="1" x14ac:dyDescent="0.2">
      <c r="B132" s="13"/>
      <c r="C132" s="63" t="s">
        <v>18</v>
      </c>
      <c r="F132" s="61" t="str">
        <f>F12</f>
        <v>parc.č. 1640</v>
      </c>
      <c r="I132" s="63" t="s">
        <v>20</v>
      </c>
      <c r="J132" s="66">
        <f>IF(J12="","",J12)</f>
        <v>0</v>
      </c>
      <c r="L132" s="13"/>
    </row>
    <row r="133" spans="2:65" s="1" customFormat="1" ht="6.95" customHeight="1" x14ac:dyDescent="0.2">
      <c r="B133" s="13"/>
      <c r="L133" s="13"/>
    </row>
    <row r="134" spans="2:65" s="1" customFormat="1" ht="40.15" customHeight="1" x14ac:dyDescent="0.2">
      <c r="B134" s="13"/>
      <c r="C134" s="63" t="s">
        <v>21</v>
      </c>
      <c r="F134" s="61" t="str">
        <f>E15</f>
        <v>ČZU v Praze, Kamýcká 129, 165 00 P6</v>
      </c>
      <c r="I134" s="63" t="s">
        <v>27</v>
      </c>
      <c r="J134" s="64" t="str">
        <f>E21</f>
        <v>RH-ARCHITEKTI s.r.o., Vltavská 207/20, 150 00 P5</v>
      </c>
      <c r="L134" s="13"/>
    </row>
    <row r="135" spans="2:65" s="1" customFormat="1" ht="15.2" customHeight="1" x14ac:dyDescent="0.2">
      <c r="B135" s="13"/>
      <c r="C135" s="63" t="s">
        <v>25</v>
      </c>
      <c r="F135" s="61" t="str">
        <f>IF(E18="","",E18)</f>
        <v xml:space="preserve"> </v>
      </c>
      <c r="I135" s="63" t="s">
        <v>30</v>
      </c>
      <c r="J135" s="64" t="str">
        <f>E24</f>
        <v xml:space="preserve"> </v>
      </c>
      <c r="L135" s="13"/>
    </row>
    <row r="136" spans="2:65" s="1" customFormat="1" ht="10.35" customHeight="1" x14ac:dyDescent="0.2">
      <c r="B136" s="13"/>
      <c r="L136" s="13"/>
    </row>
    <row r="137" spans="2:65" s="104" customFormat="1" ht="29.25" customHeight="1" x14ac:dyDescent="0.2">
      <c r="B137" s="100"/>
      <c r="C137" s="101" t="s">
        <v>129</v>
      </c>
      <c r="D137" s="102" t="s">
        <v>57</v>
      </c>
      <c r="E137" s="102" t="s">
        <v>53</v>
      </c>
      <c r="F137" s="102" t="s">
        <v>54</v>
      </c>
      <c r="G137" s="102" t="s">
        <v>130</v>
      </c>
      <c r="H137" s="102" t="s">
        <v>131</v>
      </c>
      <c r="I137" s="102" t="s">
        <v>132</v>
      </c>
      <c r="J137" s="102" t="s">
        <v>104</v>
      </c>
      <c r="K137" s="103" t="s">
        <v>133</v>
      </c>
      <c r="L137" s="100"/>
      <c r="M137" s="26" t="s">
        <v>1</v>
      </c>
      <c r="N137" s="27" t="s">
        <v>36</v>
      </c>
      <c r="O137" s="27" t="s">
        <v>134</v>
      </c>
      <c r="P137" s="27" t="s">
        <v>135</v>
      </c>
      <c r="Q137" s="27" t="s">
        <v>136</v>
      </c>
      <c r="R137" s="27" t="s">
        <v>137</v>
      </c>
      <c r="S137" s="27" t="s">
        <v>138</v>
      </c>
      <c r="T137" s="28" t="s">
        <v>139</v>
      </c>
    </row>
    <row r="138" spans="2:65" s="1" customFormat="1" ht="22.9" customHeight="1" x14ac:dyDescent="0.25">
      <c r="B138" s="13"/>
      <c r="C138" s="105" t="s">
        <v>140</v>
      </c>
      <c r="J138" s="106">
        <f>BK138</f>
        <v>0</v>
      </c>
      <c r="L138" s="13"/>
      <c r="M138" s="29"/>
      <c r="N138" s="22"/>
      <c r="O138" s="22"/>
      <c r="P138" s="107">
        <f>P139+P338+P463</f>
        <v>1496.2250179999999</v>
      </c>
      <c r="Q138" s="22"/>
      <c r="R138" s="107">
        <f>R139+R338+R463</f>
        <v>72.530368980000006</v>
      </c>
      <c r="S138" s="22"/>
      <c r="T138" s="108">
        <f>T139+T338+T463</f>
        <v>13.135571000000001</v>
      </c>
      <c r="AT138" s="8" t="s">
        <v>71</v>
      </c>
      <c r="AU138" s="8" t="s">
        <v>106</v>
      </c>
      <c r="BK138" s="109">
        <f>BK139+BK338+BK463</f>
        <v>0</v>
      </c>
    </row>
    <row r="139" spans="2:65" s="111" customFormat="1" ht="25.9" customHeight="1" x14ac:dyDescent="0.2">
      <c r="B139" s="110"/>
      <c r="D139" s="112" t="s">
        <v>71</v>
      </c>
      <c r="E139" s="113" t="s">
        <v>141</v>
      </c>
      <c r="F139" s="113" t="s">
        <v>142</v>
      </c>
      <c r="J139" s="114">
        <f>BK139</f>
        <v>0</v>
      </c>
      <c r="L139" s="110"/>
      <c r="M139" s="115"/>
      <c r="P139" s="116">
        <f>P140+P175+P232+P260+P285+P300+P330+P336</f>
        <v>754.52064799999994</v>
      </c>
      <c r="R139" s="116">
        <f>R140+R175+R232+R260+R285+R300+R330+R336</f>
        <v>63.051993020000005</v>
      </c>
      <c r="T139" s="117">
        <f>T140+T175+T232+T260+T285+T300+T330+T336</f>
        <v>11.518881</v>
      </c>
      <c r="AR139" s="112" t="s">
        <v>80</v>
      </c>
      <c r="AT139" s="118" t="s">
        <v>71</v>
      </c>
      <c r="AU139" s="118" t="s">
        <v>72</v>
      </c>
      <c r="AY139" s="112" t="s">
        <v>143</v>
      </c>
      <c r="BK139" s="119">
        <f>BK140+BK175+BK232+BK260+BK285+BK300+BK330+BK336</f>
        <v>0</v>
      </c>
    </row>
    <row r="140" spans="2:65" s="111" customFormat="1" ht="22.9" customHeight="1" x14ac:dyDescent="0.2">
      <c r="B140" s="110"/>
      <c r="D140" s="112" t="s">
        <v>71</v>
      </c>
      <c r="E140" s="120" t="s">
        <v>80</v>
      </c>
      <c r="F140" s="120" t="s">
        <v>144</v>
      </c>
      <c r="J140" s="121">
        <f>BK140</f>
        <v>0</v>
      </c>
      <c r="L140" s="110"/>
      <c r="M140" s="115"/>
      <c r="P140" s="116">
        <f>SUM(P141:P174)</f>
        <v>276.236828</v>
      </c>
      <c r="R140" s="116">
        <f>SUM(R141:R174)</f>
        <v>3.61152E-2</v>
      </c>
      <c r="T140" s="117">
        <f>SUM(T141:T174)</f>
        <v>0</v>
      </c>
      <c r="AR140" s="112" t="s">
        <v>80</v>
      </c>
      <c r="AT140" s="118" t="s">
        <v>71</v>
      </c>
      <c r="AU140" s="118" t="s">
        <v>80</v>
      </c>
      <c r="AY140" s="112" t="s">
        <v>143</v>
      </c>
      <c r="BK140" s="119">
        <f>SUM(BK141:BK174)</f>
        <v>0</v>
      </c>
    </row>
    <row r="141" spans="2:65" s="1" customFormat="1" ht="33" customHeight="1" x14ac:dyDescent="0.2">
      <c r="B141" s="13"/>
      <c r="C141" s="122" t="s">
        <v>80</v>
      </c>
      <c r="D141" s="122" t="s">
        <v>145</v>
      </c>
      <c r="E141" s="123" t="s">
        <v>792</v>
      </c>
      <c r="F141" s="124" t="s">
        <v>793</v>
      </c>
      <c r="G141" s="125" t="s">
        <v>148</v>
      </c>
      <c r="H141" s="126">
        <v>2.0699999999999998</v>
      </c>
      <c r="I141" s="50"/>
      <c r="J141" s="127">
        <f>ROUND(I141*H141,2)</f>
        <v>0</v>
      </c>
      <c r="K141" s="124" t="s">
        <v>149</v>
      </c>
      <c r="L141" s="13"/>
      <c r="M141" s="128" t="s">
        <v>1</v>
      </c>
      <c r="N141" s="129" t="s">
        <v>37</v>
      </c>
      <c r="O141" s="130">
        <v>4.4930000000000003</v>
      </c>
      <c r="P141" s="130">
        <f>O141*H141</f>
        <v>9.3005099999999992</v>
      </c>
      <c r="Q141" s="130">
        <v>0</v>
      </c>
      <c r="R141" s="130">
        <f>Q141*H141</f>
        <v>0</v>
      </c>
      <c r="S141" s="130">
        <v>0</v>
      </c>
      <c r="T141" s="131">
        <f>S141*H141</f>
        <v>0</v>
      </c>
      <c r="AR141" s="132" t="s">
        <v>150</v>
      </c>
      <c r="AT141" s="132" t="s">
        <v>145</v>
      </c>
      <c r="AU141" s="132" t="s">
        <v>82</v>
      </c>
      <c r="AY141" s="8" t="s">
        <v>143</v>
      </c>
      <c r="BE141" s="133">
        <f>IF(N141="základní",J141,0)</f>
        <v>0</v>
      </c>
      <c r="BF141" s="133">
        <f>IF(N141="snížená",J141,0)</f>
        <v>0</v>
      </c>
      <c r="BG141" s="133">
        <f>IF(N141="zákl. přenesená",J141,0)</f>
        <v>0</v>
      </c>
      <c r="BH141" s="133">
        <f>IF(N141="sníž. přenesená",J141,0)</f>
        <v>0</v>
      </c>
      <c r="BI141" s="133">
        <f>IF(N141="nulová",J141,0)</f>
        <v>0</v>
      </c>
      <c r="BJ141" s="8" t="s">
        <v>80</v>
      </c>
      <c r="BK141" s="133">
        <f>ROUND(I141*H141,2)</f>
        <v>0</v>
      </c>
      <c r="BL141" s="8" t="s">
        <v>150</v>
      </c>
      <c r="BM141" s="132" t="s">
        <v>794</v>
      </c>
    </row>
    <row r="142" spans="2:65" s="135" customFormat="1" x14ac:dyDescent="0.2">
      <c r="B142" s="134"/>
      <c r="D142" s="136" t="s">
        <v>152</v>
      </c>
      <c r="E142" s="137" t="s">
        <v>1</v>
      </c>
      <c r="F142" s="138" t="s">
        <v>795</v>
      </c>
      <c r="H142" s="137" t="s">
        <v>1</v>
      </c>
      <c r="I142" s="53"/>
      <c r="L142" s="134"/>
      <c r="M142" s="139"/>
      <c r="T142" s="140"/>
      <c r="AT142" s="137" t="s">
        <v>152</v>
      </c>
      <c r="AU142" s="137" t="s">
        <v>82</v>
      </c>
      <c r="AV142" s="135" t="s">
        <v>80</v>
      </c>
      <c r="AW142" s="135" t="s">
        <v>29</v>
      </c>
      <c r="AX142" s="135" t="s">
        <v>72</v>
      </c>
      <c r="AY142" s="137" t="s">
        <v>143</v>
      </c>
    </row>
    <row r="143" spans="2:65" s="142" customFormat="1" x14ac:dyDescent="0.2">
      <c r="B143" s="141"/>
      <c r="D143" s="136" t="s">
        <v>152</v>
      </c>
      <c r="E143" s="143" t="s">
        <v>1</v>
      </c>
      <c r="F143" s="144" t="s">
        <v>796</v>
      </c>
      <c r="H143" s="145">
        <v>1.1100000000000001</v>
      </c>
      <c r="I143" s="54"/>
      <c r="L143" s="141"/>
      <c r="M143" s="146"/>
      <c r="T143" s="147"/>
      <c r="AT143" s="143" t="s">
        <v>152</v>
      </c>
      <c r="AU143" s="143" t="s">
        <v>82</v>
      </c>
      <c r="AV143" s="142" t="s">
        <v>82</v>
      </c>
      <c r="AW143" s="142" t="s">
        <v>29</v>
      </c>
      <c r="AX143" s="142" t="s">
        <v>72</v>
      </c>
      <c r="AY143" s="143" t="s">
        <v>143</v>
      </c>
    </row>
    <row r="144" spans="2:65" s="142" customFormat="1" x14ac:dyDescent="0.2">
      <c r="B144" s="141"/>
      <c r="D144" s="136" t="s">
        <v>152</v>
      </c>
      <c r="E144" s="143" t="s">
        <v>1</v>
      </c>
      <c r="F144" s="144" t="s">
        <v>797</v>
      </c>
      <c r="H144" s="145">
        <v>0.33</v>
      </c>
      <c r="I144" s="54"/>
      <c r="L144" s="141"/>
      <c r="M144" s="146"/>
      <c r="T144" s="147"/>
      <c r="AT144" s="143" t="s">
        <v>152</v>
      </c>
      <c r="AU144" s="143" t="s">
        <v>82</v>
      </c>
      <c r="AV144" s="142" t="s">
        <v>82</v>
      </c>
      <c r="AW144" s="142" t="s">
        <v>29</v>
      </c>
      <c r="AX144" s="142" t="s">
        <v>72</v>
      </c>
      <c r="AY144" s="143" t="s">
        <v>143</v>
      </c>
    </row>
    <row r="145" spans="2:65" s="142" customFormat="1" x14ac:dyDescent="0.2">
      <c r="B145" s="141"/>
      <c r="D145" s="136" t="s">
        <v>152</v>
      </c>
      <c r="E145" s="143" t="s">
        <v>1</v>
      </c>
      <c r="F145" s="144" t="s">
        <v>798</v>
      </c>
      <c r="H145" s="145">
        <v>0.375</v>
      </c>
      <c r="I145" s="54"/>
      <c r="L145" s="141"/>
      <c r="M145" s="146"/>
      <c r="T145" s="147"/>
      <c r="AT145" s="143" t="s">
        <v>152</v>
      </c>
      <c r="AU145" s="143" t="s">
        <v>82</v>
      </c>
      <c r="AV145" s="142" t="s">
        <v>82</v>
      </c>
      <c r="AW145" s="142" t="s">
        <v>29</v>
      </c>
      <c r="AX145" s="142" t="s">
        <v>72</v>
      </c>
      <c r="AY145" s="143" t="s">
        <v>143</v>
      </c>
    </row>
    <row r="146" spans="2:65" s="142" customFormat="1" x14ac:dyDescent="0.2">
      <c r="B146" s="141"/>
      <c r="D146" s="136" t="s">
        <v>152</v>
      </c>
      <c r="E146" s="143" t="s">
        <v>1</v>
      </c>
      <c r="F146" s="144" t="s">
        <v>799</v>
      </c>
      <c r="H146" s="145">
        <v>0.255</v>
      </c>
      <c r="I146" s="54"/>
      <c r="L146" s="141"/>
      <c r="M146" s="146"/>
      <c r="T146" s="147"/>
      <c r="AT146" s="143" t="s">
        <v>152</v>
      </c>
      <c r="AU146" s="143" t="s">
        <v>82</v>
      </c>
      <c r="AV146" s="142" t="s">
        <v>82</v>
      </c>
      <c r="AW146" s="142" t="s">
        <v>29</v>
      </c>
      <c r="AX146" s="142" t="s">
        <v>72</v>
      </c>
      <c r="AY146" s="143" t="s">
        <v>143</v>
      </c>
    </row>
    <row r="147" spans="2:65" s="149" customFormat="1" x14ac:dyDescent="0.2">
      <c r="B147" s="148"/>
      <c r="D147" s="136" t="s">
        <v>152</v>
      </c>
      <c r="E147" s="150" t="s">
        <v>1</v>
      </c>
      <c r="F147" s="151" t="s">
        <v>210</v>
      </c>
      <c r="H147" s="152">
        <v>2.0700000000000003</v>
      </c>
      <c r="I147" s="55"/>
      <c r="L147" s="148"/>
      <c r="M147" s="153"/>
      <c r="T147" s="154"/>
      <c r="AT147" s="150" t="s">
        <v>152</v>
      </c>
      <c r="AU147" s="150" t="s">
        <v>82</v>
      </c>
      <c r="AV147" s="149" t="s">
        <v>150</v>
      </c>
      <c r="AW147" s="149" t="s">
        <v>29</v>
      </c>
      <c r="AX147" s="149" t="s">
        <v>80</v>
      </c>
      <c r="AY147" s="150" t="s">
        <v>143</v>
      </c>
    </row>
    <row r="148" spans="2:65" s="1" customFormat="1" ht="33" customHeight="1" x14ac:dyDescent="0.2">
      <c r="B148" s="13"/>
      <c r="C148" s="122" t="s">
        <v>82</v>
      </c>
      <c r="D148" s="122" t="s">
        <v>145</v>
      </c>
      <c r="E148" s="123" t="s">
        <v>146</v>
      </c>
      <c r="F148" s="124" t="s">
        <v>147</v>
      </c>
      <c r="G148" s="125" t="s">
        <v>148</v>
      </c>
      <c r="H148" s="126">
        <v>6.5119999999999996</v>
      </c>
      <c r="I148" s="50"/>
      <c r="J148" s="127">
        <f>ROUND(I148*H148,2)</f>
        <v>0</v>
      </c>
      <c r="K148" s="124" t="s">
        <v>149</v>
      </c>
      <c r="L148" s="13"/>
      <c r="M148" s="128" t="s">
        <v>1</v>
      </c>
      <c r="N148" s="129" t="s">
        <v>37</v>
      </c>
      <c r="O148" s="130">
        <v>9.5739999999999998</v>
      </c>
      <c r="P148" s="130">
        <f>O148*H148</f>
        <v>62.345887999999995</v>
      </c>
      <c r="Q148" s="130">
        <v>0</v>
      </c>
      <c r="R148" s="130">
        <f>Q148*H148</f>
        <v>0</v>
      </c>
      <c r="S148" s="130">
        <v>0</v>
      </c>
      <c r="T148" s="131">
        <f>S148*H148</f>
        <v>0</v>
      </c>
      <c r="AR148" s="132" t="s">
        <v>150</v>
      </c>
      <c r="AT148" s="132" t="s">
        <v>145</v>
      </c>
      <c r="AU148" s="132" t="s">
        <v>82</v>
      </c>
      <c r="AY148" s="8" t="s">
        <v>143</v>
      </c>
      <c r="BE148" s="133">
        <f>IF(N148="základní",J148,0)</f>
        <v>0</v>
      </c>
      <c r="BF148" s="133">
        <f>IF(N148="snížená",J148,0)</f>
        <v>0</v>
      </c>
      <c r="BG148" s="133">
        <f>IF(N148="zákl. přenesená",J148,0)</f>
        <v>0</v>
      </c>
      <c r="BH148" s="133">
        <f>IF(N148="sníž. přenesená",J148,0)</f>
        <v>0</v>
      </c>
      <c r="BI148" s="133">
        <f>IF(N148="nulová",J148,0)</f>
        <v>0</v>
      </c>
      <c r="BJ148" s="8" t="s">
        <v>80</v>
      </c>
      <c r="BK148" s="133">
        <f>ROUND(I148*H148,2)</f>
        <v>0</v>
      </c>
      <c r="BL148" s="8" t="s">
        <v>150</v>
      </c>
      <c r="BM148" s="132" t="s">
        <v>800</v>
      </c>
    </row>
    <row r="149" spans="2:65" s="135" customFormat="1" x14ac:dyDescent="0.2">
      <c r="B149" s="134"/>
      <c r="D149" s="136" t="s">
        <v>152</v>
      </c>
      <c r="E149" s="137" t="s">
        <v>1</v>
      </c>
      <c r="F149" s="138" t="s">
        <v>153</v>
      </c>
      <c r="H149" s="137" t="s">
        <v>1</v>
      </c>
      <c r="I149" s="53"/>
      <c r="L149" s="134"/>
      <c r="M149" s="139"/>
      <c r="T149" s="140"/>
      <c r="AT149" s="137" t="s">
        <v>152</v>
      </c>
      <c r="AU149" s="137" t="s">
        <v>82</v>
      </c>
      <c r="AV149" s="135" t="s">
        <v>80</v>
      </c>
      <c r="AW149" s="135" t="s">
        <v>29</v>
      </c>
      <c r="AX149" s="135" t="s">
        <v>72</v>
      </c>
      <c r="AY149" s="137" t="s">
        <v>143</v>
      </c>
    </row>
    <row r="150" spans="2:65" s="142" customFormat="1" x14ac:dyDescent="0.2">
      <c r="B150" s="141"/>
      <c r="D150" s="136" t="s">
        <v>152</v>
      </c>
      <c r="E150" s="143" t="s">
        <v>1</v>
      </c>
      <c r="F150" s="144" t="s">
        <v>801</v>
      </c>
      <c r="H150" s="145">
        <v>6.5119999999999996</v>
      </c>
      <c r="I150" s="54"/>
      <c r="L150" s="141"/>
      <c r="M150" s="146"/>
      <c r="T150" s="147"/>
      <c r="AT150" s="143" t="s">
        <v>152</v>
      </c>
      <c r="AU150" s="143" t="s">
        <v>82</v>
      </c>
      <c r="AV150" s="142" t="s">
        <v>82</v>
      </c>
      <c r="AW150" s="142" t="s">
        <v>29</v>
      </c>
      <c r="AX150" s="142" t="s">
        <v>80</v>
      </c>
      <c r="AY150" s="143" t="s">
        <v>143</v>
      </c>
    </row>
    <row r="151" spans="2:65" s="1" customFormat="1" ht="24.2" customHeight="1" x14ac:dyDescent="0.2">
      <c r="B151" s="13"/>
      <c r="C151" s="122" t="s">
        <v>160</v>
      </c>
      <c r="D151" s="122" t="s">
        <v>145</v>
      </c>
      <c r="E151" s="123" t="s">
        <v>155</v>
      </c>
      <c r="F151" s="124" t="s">
        <v>156</v>
      </c>
      <c r="G151" s="125" t="s">
        <v>148</v>
      </c>
      <c r="H151" s="126">
        <v>58.607999999999997</v>
      </c>
      <c r="I151" s="50"/>
      <c r="J151" s="127">
        <f>ROUND(I151*H151,2)</f>
        <v>0</v>
      </c>
      <c r="K151" s="124" t="s">
        <v>149</v>
      </c>
      <c r="L151" s="13"/>
      <c r="M151" s="128" t="s">
        <v>1</v>
      </c>
      <c r="N151" s="129" t="s">
        <v>37</v>
      </c>
      <c r="O151" s="130">
        <v>2.41</v>
      </c>
      <c r="P151" s="130">
        <f>O151*H151</f>
        <v>141.24528000000001</v>
      </c>
      <c r="Q151" s="130">
        <v>0</v>
      </c>
      <c r="R151" s="130">
        <f>Q151*H151</f>
        <v>0</v>
      </c>
      <c r="S151" s="130">
        <v>0</v>
      </c>
      <c r="T151" s="131">
        <f>S151*H151</f>
        <v>0</v>
      </c>
      <c r="AR151" s="132" t="s">
        <v>150</v>
      </c>
      <c r="AT151" s="132" t="s">
        <v>145</v>
      </c>
      <c r="AU151" s="132" t="s">
        <v>82</v>
      </c>
      <c r="AY151" s="8" t="s">
        <v>143</v>
      </c>
      <c r="BE151" s="133">
        <f>IF(N151="základní",J151,0)</f>
        <v>0</v>
      </c>
      <c r="BF151" s="133">
        <f>IF(N151="snížená",J151,0)</f>
        <v>0</v>
      </c>
      <c r="BG151" s="133">
        <f>IF(N151="zákl. přenesená",J151,0)</f>
        <v>0</v>
      </c>
      <c r="BH151" s="133">
        <f>IF(N151="sníž. přenesená",J151,0)</f>
        <v>0</v>
      </c>
      <c r="BI151" s="133">
        <f>IF(N151="nulová",J151,0)</f>
        <v>0</v>
      </c>
      <c r="BJ151" s="8" t="s">
        <v>80</v>
      </c>
      <c r="BK151" s="133">
        <f>ROUND(I151*H151,2)</f>
        <v>0</v>
      </c>
      <c r="BL151" s="8" t="s">
        <v>150</v>
      </c>
      <c r="BM151" s="132" t="s">
        <v>802</v>
      </c>
    </row>
    <row r="152" spans="2:65" s="135" customFormat="1" x14ac:dyDescent="0.2">
      <c r="B152" s="134"/>
      <c r="D152" s="136" t="s">
        <v>152</v>
      </c>
      <c r="E152" s="137" t="s">
        <v>1</v>
      </c>
      <c r="F152" s="138" t="s">
        <v>158</v>
      </c>
      <c r="H152" s="137" t="s">
        <v>1</v>
      </c>
      <c r="I152" s="53"/>
      <c r="L152" s="134"/>
      <c r="M152" s="139"/>
      <c r="T152" s="140"/>
      <c r="AT152" s="137" t="s">
        <v>152</v>
      </c>
      <c r="AU152" s="137" t="s">
        <v>82</v>
      </c>
      <c r="AV152" s="135" t="s">
        <v>80</v>
      </c>
      <c r="AW152" s="135" t="s">
        <v>29</v>
      </c>
      <c r="AX152" s="135" t="s">
        <v>72</v>
      </c>
      <c r="AY152" s="137" t="s">
        <v>143</v>
      </c>
    </row>
    <row r="153" spans="2:65" s="142" customFormat="1" x14ac:dyDescent="0.2">
      <c r="B153" s="141"/>
      <c r="D153" s="136" t="s">
        <v>152</v>
      </c>
      <c r="E153" s="143" t="s">
        <v>1</v>
      </c>
      <c r="F153" s="144" t="s">
        <v>803</v>
      </c>
      <c r="H153" s="145">
        <v>58.607999999999997</v>
      </c>
      <c r="I153" s="54"/>
      <c r="L153" s="141"/>
      <c r="M153" s="146"/>
      <c r="T153" s="147"/>
      <c r="AT153" s="143" t="s">
        <v>152</v>
      </c>
      <c r="AU153" s="143" t="s">
        <v>82</v>
      </c>
      <c r="AV153" s="142" t="s">
        <v>82</v>
      </c>
      <c r="AW153" s="142" t="s">
        <v>29</v>
      </c>
      <c r="AX153" s="142" t="s">
        <v>80</v>
      </c>
      <c r="AY153" s="143" t="s">
        <v>143</v>
      </c>
    </row>
    <row r="154" spans="2:65" s="1" customFormat="1" ht="21.75" customHeight="1" x14ac:dyDescent="0.2">
      <c r="B154" s="13"/>
      <c r="C154" s="122" t="s">
        <v>150</v>
      </c>
      <c r="D154" s="122" t="s">
        <v>145</v>
      </c>
      <c r="E154" s="123" t="s">
        <v>161</v>
      </c>
      <c r="F154" s="124" t="s">
        <v>162</v>
      </c>
      <c r="G154" s="125" t="s">
        <v>163</v>
      </c>
      <c r="H154" s="126">
        <v>50.16</v>
      </c>
      <c r="I154" s="50"/>
      <c r="J154" s="127">
        <f>ROUND(I154*H154,2)</f>
        <v>0</v>
      </c>
      <c r="K154" s="124" t="s">
        <v>149</v>
      </c>
      <c r="L154" s="13"/>
      <c r="M154" s="128" t="s">
        <v>1</v>
      </c>
      <c r="N154" s="129" t="s">
        <v>37</v>
      </c>
      <c r="O154" s="130">
        <v>0.26200000000000001</v>
      </c>
      <c r="P154" s="130">
        <f>O154*H154</f>
        <v>13.141919999999999</v>
      </c>
      <c r="Q154" s="130">
        <v>7.2000000000000005E-4</v>
      </c>
      <c r="R154" s="130">
        <f>Q154*H154</f>
        <v>3.61152E-2</v>
      </c>
      <c r="S154" s="130">
        <v>0</v>
      </c>
      <c r="T154" s="131">
        <f>S154*H154</f>
        <v>0</v>
      </c>
      <c r="AR154" s="132" t="s">
        <v>150</v>
      </c>
      <c r="AT154" s="132" t="s">
        <v>145</v>
      </c>
      <c r="AU154" s="132" t="s">
        <v>82</v>
      </c>
      <c r="AY154" s="8" t="s">
        <v>143</v>
      </c>
      <c r="BE154" s="133">
        <f>IF(N154="základní",J154,0)</f>
        <v>0</v>
      </c>
      <c r="BF154" s="133">
        <f>IF(N154="snížená",J154,0)</f>
        <v>0</v>
      </c>
      <c r="BG154" s="133">
        <f>IF(N154="zákl. přenesená",J154,0)</f>
        <v>0</v>
      </c>
      <c r="BH154" s="133">
        <f>IF(N154="sníž. přenesená",J154,0)</f>
        <v>0</v>
      </c>
      <c r="BI154" s="133">
        <f>IF(N154="nulová",J154,0)</f>
        <v>0</v>
      </c>
      <c r="BJ154" s="8" t="s">
        <v>80</v>
      </c>
      <c r="BK154" s="133">
        <f>ROUND(I154*H154,2)</f>
        <v>0</v>
      </c>
      <c r="BL154" s="8" t="s">
        <v>150</v>
      </c>
      <c r="BM154" s="132" t="s">
        <v>804</v>
      </c>
    </row>
    <row r="155" spans="2:65" s="142" customFormat="1" x14ac:dyDescent="0.2">
      <c r="B155" s="141"/>
      <c r="D155" s="136" t="s">
        <v>152</v>
      </c>
      <c r="E155" s="143" t="s">
        <v>1</v>
      </c>
      <c r="F155" s="144" t="s">
        <v>805</v>
      </c>
      <c r="H155" s="145">
        <v>50.16</v>
      </c>
      <c r="I155" s="54"/>
      <c r="L155" s="141"/>
      <c r="M155" s="146"/>
      <c r="T155" s="147"/>
      <c r="AT155" s="143" t="s">
        <v>152</v>
      </c>
      <c r="AU155" s="143" t="s">
        <v>82</v>
      </c>
      <c r="AV155" s="142" t="s">
        <v>82</v>
      </c>
      <c r="AW155" s="142" t="s">
        <v>29</v>
      </c>
      <c r="AX155" s="142" t="s">
        <v>80</v>
      </c>
      <c r="AY155" s="143" t="s">
        <v>143</v>
      </c>
    </row>
    <row r="156" spans="2:65" s="1" customFormat="1" ht="21.75" customHeight="1" x14ac:dyDescent="0.2">
      <c r="B156" s="13"/>
      <c r="C156" s="122" t="s">
        <v>169</v>
      </c>
      <c r="D156" s="122" t="s">
        <v>145</v>
      </c>
      <c r="E156" s="123" t="s">
        <v>166</v>
      </c>
      <c r="F156" s="124" t="s">
        <v>167</v>
      </c>
      <c r="G156" s="125" t="s">
        <v>163</v>
      </c>
      <c r="H156" s="126">
        <v>50.16</v>
      </c>
      <c r="I156" s="50"/>
      <c r="J156" s="127">
        <f>ROUND(I156*H156,2)</f>
        <v>0</v>
      </c>
      <c r="K156" s="124" t="s">
        <v>149</v>
      </c>
      <c r="L156" s="13"/>
      <c r="M156" s="128" t="s">
        <v>1</v>
      </c>
      <c r="N156" s="129" t="s">
        <v>37</v>
      </c>
      <c r="O156" s="130">
        <v>0.17100000000000001</v>
      </c>
      <c r="P156" s="130">
        <f>O156*H156</f>
        <v>8.5773600000000005</v>
      </c>
      <c r="Q156" s="130">
        <v>0</v>
      </c>
      <c r="R156" s="130">
        <f>Q156*H156</f>
        <v>0</v>
      </c>
      <c r="S156" s="130">
        <v>0</v>
      </c>
      <c r="T156" s="131">
        <f>S156*H156</f>
        <v>0</v>
      </c>
      <c r="AR156" s="132" t="s">
        <v>150</v>
      </c>
      <c r="AT156" s="132" t="s">
        <v>145</v>
      </c>
      <c r="AU156" s="132" t="s">
        <v>82</v>
      </c>
      <c r="AY156" s="8" t="s">
        <v>143</v>
      </c>
      <c r="BE156" s="133">
        <f>IF(N156="základní",J156,0)</f>
        <v>0</v>
      </c>
      <c r="BF156" s="133">
        <f>IF(N156="snížená",J156,0)</f>
        <v>0</v>
      </c>
      <c r="BG156" s="133">
        <f>IF(N156="zákl. přenesená",J156,0)</f>
        <v>0</v>
      </c>
      <c r="BH156" s="133">
        <f>IF(N156="sníž. přenesená",J156,0)</f>
        <v>0</v>
      </c>
      <c r="BI156" s="133">
        <f>IF(N156="nulová",J156,0)</f>
        <v>0</v>
      </c>
      <c r="BJ156" s="8" t="s">
        <v>80</v>
      </c>
      <c r="BK156" s="133">
        <f>ROUND(I156*H156,2)</f>
        <v>0</v>
      </c>
      <c r="BL156" s="8" t="s">
        <v>150</v>
      </c>
      <c r="BM156" s="132" t="s">
        <v>806</v>
      </c>
    </row>
    <row r="157" spans="2:65" s="1" customFormat="1" ht="33" customHeight="1" x14ac:dyDescent="0.2">
      <c r="B157" s="13"/>
      <c r="C157" s="122" t="s">
        <v>174</v>
      </c>
      <c r="D157" s="122" t="s">
        <v>145</v>
      </c>
      <c r="E157" s="123" t="s">
        <v>170</v>
      </c>
      <c r="F157" s="124" t="s">
        <v>171</v>
      </c>
      <c r="G157" s="125" t="s">
        <v>148</v>
      </c>
      <c r="H157" s="126">
        <v>65.12</v>
      </c>
      <c r="I157" s="50"/>
      <c r="J157" s="127">
        <f>ROUND(I157*H157,2)</f>
        <v>0</v>
      </c>
      <c r="K157" s="124" t="s">
        <v>149</v>
      </c>
      <c r="L157" s="13"/>
      <c r="M157" s="128" t="s">
        <v>1</v>
      </c>
      <c r="N157" s="129" t="s">
        <v>37</v>
      </c>
      <c r="O157" s="130">
        <v>0.14799999999999999</v>
      </c>
      <c r="P157" s="130">
        <f>O157*H157</f>
        <v>9.6377600000000001</v>
      </c>
      <c r="Q157" s="130">
        <v>0</v>
      </c>
      <c r="R157" s="130">
        <f>Q157*H157</f>
        <v>0</v>
      </c>
      <c r="S157" s="130">
        <v>0</v>
      </c>
      <c r="T157" s="131">
        <f>S157*H157</f>
        <v>0</v>
      </c>
      <c r="AR157" s="132" t="s">
        <v>150</v>
      </c>
      <c r="AT157" s="132" t="s">
        <v>145</v>
      </c>
      <c r="AU157" s="132" t="s">
        <v>82</v>
      </c>
      <c r="AY157" s="8" t="s">
        <v>143</v>
      </c>
      <c r="BE157" s="133">
        <f>IF(N157="základní",J157,0)</f>
        <v>0</v>
      </c>
      <c r="BF157" s="133">
        <f>IF(N157="snížená",J157,0)</f>
        <v>0</v>
      </c>
      <c r="BG157" s="133">
        <f>IF(N157="zákl. přenesená",J157,0)</f>
        <v>0</v>
      </c>
      <c r="BH157" s="133">
        <f>IF(N157="sníž. přenesená",J157,0)</f>
        <v>0</v>
      </c>
      <c r="BI157" s="133">
        <f>IF(N157="nulová",J157,0)</f>
        <v>0</v>
      </c>
      <c r="BJ157" s="8" t="s">
        <v>80</v>
      </c>
      <c r="BK157" s="133">
        <f>ROUND(I157*H157,2)</f>
        <v>0</v>
      </c>
      <c r="BL157" s="8" t="s">
        <v>150</v>
      </c>
      <c r="BM157" s="132" t="s">
        <v>807</v>
      </c>
    </row>
    <row r="158" spans="2:65" s="142" customFormat="1" x14ac:dyDescent="0.2">
      <c r="B158" s="141"/>
      <c r="D158" s="136" t="s">
        <v>152</v>
      </c>
      <c r="E158" s="143" t="s">
        <v>1</v>
      </c>
      <c r="F158" s="144" t="s">
        <v>808</v>
      </c>
      <c r="H158" s="145">
        <v>65.12</v>
      </c>
      <c r="I158" s="54"/>
      <c r="L158" s="141"/>
      <c r="M158" s="146"/>
      <c r="T158" s="147"/>
      <c r="AT158" s="143" t="s">
        <v>152</v>
      </c>
      <c r="AU158" s="143" t="s">
        <v>82</v>
      </c>
      <c r="AV158" s="142" t="s">
        <v>82</v>
      </c>
      <c r="AW158" s="142" t="s">
        <v>29</v>
      </c>
      <c r="AX158" s="142" t="s">
        <v>80</v>
      </c>
      <c r="AY158" s="143" t="s">
        <v>143</v>
      </c>
    </row>
    <row r="159" spans="2:65" s="1" customFormat="1" ht="37.9" customHeight="1" x14ac:dyDescent="0.2">
      <c r="B159" s="13"/>
      <c r="C159" s="122" t="s">
        <v>180</v>
      </c>
      <c r="D159" s="122" t="s">
        <v>145</v>
      </c>
      <c r="E159" s="123" t="s">
        <v>175</v>
      </c>
      <c r="F159" s="124" t="s">
        <v>176</v>
      </c>
      <c r="G159" s="125" t="s">
        <v>148</v>
      </c>
      <c r="H159" s="126">
        <v>65.14</v>
      </c>
      <c r="I159" s="50"/>
      <c r="J159" s="127">
        <f>ROUND(I159*H159,2)</f>
        <v>0</v>
      </c>
      <c r="K159" s="124" t="s">
        <v>149</v>
      </c>
      <c r="L159" s="13"/>
      <c r="M159" s="128" t="s">
        <v>1</v>
      </c>
      <c r="N159" s="129" t="s">
        <v>37</v>
      </c>
      <c r="O159" s="130">
        <v>0.08</v>
      </c>
      <c r="P159" s="130">
        <f>O159*H159</f>
        <v>5.2111999999999998</v>
      </c>
      <c r="Q159" s="130">
        <v>0</v>
      </c>
      <c r="R159" s="130">
        <f>Q159*H159</f>
        <v>0</v>
      </c>
      <c r="S159" s="130">
        <v>0</v>
      </c>
      <c r="T159" s="131">
        <f>S159*H159</f>
        <v>0</v>
      </c>
      <c r="AR159" s="132" t="s">
        <v>150</v>
      </c>
      <c r="AT159" s="132" t="s">
        <v>145</v>
      </c>
      <c r="AU159" s="132" t="s">
        <v>82</v>
      </c>
      <c r="AY159" s="8" t="s">
        <v>143</v>
      </c>
      <c r="BE159" s="133">
        <f>IF(N159="základní",J159,0)</f>
        <v>0</v>
      </c>
      <c r="BF159" s="133">
        <f>IF(N159="snížená",J159,0)</f>
        <v>0</v>
      </c>
      <c r="BG159" s="133">
        <f>IF(N159="zákl. přenesená",J159,0)</f>
        <v>0</v>
      </c>
      <c r="BH159" s="133">
        <f>IF(N159="sníž. přenesená",J159,0)</f>
        <v>0</v>
      </c>
      <c r="BI159" s="133">
        <f>IF(N159="nulová",J159,0)</f>
        <v>0</v>
      </c>
      <c r="BJ159" s="8" t="s">
        <v>80</v>
      </c>
      <c r="BK159" s="133">
        <f>ROUND(I159*H159,2)</f>
        <v>0</v>
      </c>
      <c r="BL159" s="8" t="s">
        <v>150</v>
      </c>
      <c r="BM159" s="132" t="s">
        <v>809</v>
      </c>
    </row>
    <row r="160" spans="2:65" s="135" customFormat="1" x14ac:dyDescent="0.2">
      <c r="B160" s="134"/>
      <c r="D160" s="136" t="s">
        <v>152</v>
      </c>
      <c r="E160" s="137" t="s">
        <v>1</v>
      </c>
      <c r="F160" s="138" t="s">
        <v>178</v>
      </c>
      <c r="H160" s="137" t="s">
        <v>1</v>
      </c>
      <c r="I160" s="53"/>
      <c r="L160" s="134"/>
      <c r="M160" s="139"/>
      <c r="T160" s="140"/>
      <c r="AT160" s="137" t="s">
        <v>152</v>
      </c>
      <c r="AU160" s="137" t="s">
        <v>82</v>
      </c>
      <c r="AV160" s="135" t="s">
        <v>80</v>
      </c>
      <c r="AW160" s="135" t="s">
        <v>29</v>
      </c>
      <c r="AX160" s="135" t="s">
        <v>72</v>
      </c>
      <c r="AY160" s="137" t="s">
        <v>143</v>
      </c>
    </row>
    <row r="161" spans="2:65" s="142" customFormat="1" x14ac:dyDescent="0.2">
      <c r="B161" s="141"/>
      <c r="D161" s="136" t="s">
        <v>152</v>
      </c>
      <c r="E161" s="143" t="s">
        <v>1</v>
      </c>
      <c r="F161" s="144" t="s">
        <v>810</v>
      </c>
      <c r="H161" s="145">
        <v>65.14</v>
      </c>
      <c r="I161" s="54"/>
      <c r="L161" s="141"/>
      <c r="M161" s="146"/>
      <c r="T161" s="147"/>
      <c r="AT161" s="143" t="s">
        <v>152</v>
      </c>
      <c r="AU161" s="143" t="s">
        <v>82</v>
      </c>
      <c r="AV161" s="142" t="s">
        <v>82</v>
      </c>
      <c r="AW161" s="142" t="s">
        <v>29</v>
      </c>
      <c r="AX161" s="142" t="s">
        <v>80</v>
      </c>
      <c r="AY161" s="143" t="s">
        <v>143</v>
      </c>
    </row>
    <row r="162" spans="2:65" s="1" customFormat="1" ht="37.9" customHeight="1" x14ac:dyDescent="0.2">
      <c r="B162" s="13"/>
      <c r="C162" s="122" t="s">
        <v>186</v>
      </c>
      <c r="D162" s="122" t="s">
        <v>145</v>
      </c>
      <c r="E162" s="123" t="s">
        <v>181</v>
      </c>
      <c r="F162" s="124" t="s">
        <v>182</v>
      </c>
      <c r="G162" s="125" t="s">
        <v>148</v>
      </c>
      <c r="H162" s="126">
        <v>38.14</v>
      </c>
      <c r="I162" s="50"/>
      <c r="J162" s="127">
        <f>ROUND(I162*H162,2)</f>
        <v>0</v>
      </c>
      <c r="K162" s="124" t="s">
        <v>149</v>
      </c>
      <c r="L162" s="13"/>
      <c r="M162" s="128" t="s">
        <v>1</v>
      </c>
      <c r="N162" s="129" t="s">
        <v>37</v>
      </c>
      <c r="O162" s="130">
        <v>9.9000000000000005E-2</v>
      </c>
      <c r="P162" s="130">
        <f>O162*H162</f>
        <v>3.7758600000000002</v>
      </c>
      <c r="Q162" s="130">
        <v>0</v>
      </c>
      <c r="R162" s="130">
        <f>Q162*H162</f>
        <v>0</v>
      </c>
      <c r="S162" s="130">
        <v>0</v>
      </c>
      <c r="T162" s="131">
        <f>S162*H162</f>
        <v>0</v>
      </c>
      <c r="AR162" s="132" t="s">
        <v>150</v>
      </c>
      <c r="AT162" s="132" t="s">
        <v>145</v>
      </c>
      <c r="AU162" s="132" t="s">
        <v>82</v>
      </c>
      <c r="AY162" s="8" t="s">
        <v>143</v>
      </c>
      <c r="BE162" s="133">
        <f>IF(N162="základní",J162,0)</f>
        <v>0</v>
      </c>
      <c r="BF162" s="133">
        <f>IF(N162="snížená",J162,0)</f>
        <v>0</v>
      </c>
      <c r="BG162" s="133">
        <f>IF(N162="zákl. přenesená",J162,0)</f>
        <v>0</v>
      </c>
      <c r="BH162" s="133">
        <f>IF(N162="sníž. přenesená",J162,0)</f>
        <v>0</v>
      </c>
      <c r="BI162" s="133">
        <f>IF(N162="nulová",J162,0)</f>
        <v>0</v>
      </c>
      <c r="BJ162" s="8" t="s">
        <v>80</v>
      </c>
      <c r="BK162" s="133">
        <f>ROUND(I162*H162,2)</f>
        <v>0</v>
      </c>
      <c r="BL162" s="8" t="s">
        <v>150</v>
      </c>
      <c r="BM162" s="132" t="s">
        <v>811</v>
      </c>
    </row>
    <row r="163" spans="2:65" s="135" customFormat="1" x14ac:dyDescent="0.2">
      <c r="B163" s="134"/>
      <c r="D163" s="136" t="s">
        <v>152</v>
      </c>
      <c r="E163" s="137" t="s">
        <v>1</v>
      </c>
      <c r="F163" s="138" t="s">
        <v>184</v>
      </c>
      <c r="H163" s="137" t="s">
        <v>1</v>
      </c>
      <c r="I163" s="53"/>
      <c r="L163" s="134"/>
      <c r="M163" s="139"/>
      <c r="T163" s="140"/>
      <c r="AT163" s="137" t="s">
        <v>152</v>
      </c>
      <c r="AU163" s="137" t="s">
        <v>82</v>
      </c>
      <c r="AV163" s="135" t="s">
        <v>80</v>
      </c>
      <c r="AW163" s="135" t="s">
        <v>29</v>
      </c>
      <c r="AX163" s="135" t="s">
        <v>72</v>
      </c>
      <c r="AY163" s="137" t="s">
        <v>143</v>
      </c>
    </row>
    <row r="164" spans="2:65" s="142" customFormat="1" x14ac:dyDescent="0.2">
      <c r="B164" s="141"/>
      <c r="D164" s="136" t="s">
        <v>152</v>
      </c>
      <c r="E164" s="143" t="s">
        <v>1</v>
      </c>
      <c r="F164" s="144" t="s">
        <v>812</v>
      </c>
      <c r="H164" s="145">
        <v>38.14</v>
      </c>
      <c r="I164" s="54"/>
      <c r="L164" s="141"/>
      <c r="M164" s="146"/>
      <c r="T164" s="147"/>
      <c r="AT164" s="143" t="s">
        <v>152</v>
      </c>
      <c r="AU164" s="143" t="s">
        <v>82</v>
      </c>
      <c r="AV164" s="142" t="s">
        <v>82</v>
      </c>
      <c r="AW164" s="142" t="s">
        <v>29</v>
      </c>
      <c r="AX164" s="142" t="s">
        <v>80</v>
      </c>
      <c r="AY164" s="143" t="s">
        <v>143</v>
      </c>
    </row>
    <row r="165" spans="2:65" s="1" customFormat="1" ht="37.9" customHeight="1" x14ac:dyDescent="0.2">
      <c r="B165" s="13"/>
      <c r="C165" s="122" t="s">
        <v>191</v>
      </c>
      <c r="D165" s="122" t="s">
        <v>145</v>
      </c>
      <c r="E165" s="123" t="s">
        <v>187</v>
      </c>
      <c r="F165" s="124" t="s">
        <v>188</v>
      </c>
      <c r="G165" s="125" t="s">
        <v>148</v>
      </c>
      <c r="H165" s="126">
        <v>381.4</v>
      </c>
      <c r="I165" s="50"/>
      <c r="J165" s="127">
        <f>ROUND(I165*H165,2)</f>
        <v>0</v>
      </c>
      <c r="K165" s="124" t="s">
        <v>149</v>
      </c>
      <c r="L165" s="13"/>
      <c r="M165" s="128" t="s">
        <v>1</v>
      </c>
      <c r="N165" s="129" t="s">
        <v>37</v>
      </c>
      <c r="O165" s="130">
        <v>6.0000000000000001E-3</v>
      </c>
      <c r="P165" s="130">
        <f>O165*H165</f>
        <v>2.2883999999999998</v>
      </c>
      <c r="Q165" s="130">
        <v>0</v>
      </c>
      <c r="R165" s="130">
        <f>Q165*H165</f>
        <v>0</v>
      </c>
      <c r="S165" s="130">
        <v>0</v>
      </c>
      <c r="T165" s="131">
        <f>S165*H165</f>
        <v>0</v>
      </c>
      <c r="AR165" s="132" t="s">
        <v>150</v>
      </c>
      <c r="AT165" s="132" t="s">
        <v>145</v>
      </c>
      <c r="AU165" s="132" t="s">
        <v>82</v>
      </c>
      <c r="AY165" s="8" t="s">
        <v>143</v>
      </c>
      <c r="BE165" s="133">
        <f>IF(N165="základní",J165,0)</f>
        <v>0</v>
      </c>
      <c r="BF165" s="133">
        <f>IF(N165="snížená",J165,0)</f>
        <v>0</v>
      </c>
      <c r="BG165" s="133">
        <f>IF(N165="zákl. přenesená",J165,0)</f>
        <v>0</v>
      </c>
      <c r="BH165" s="133">
        <f>IF(N165="sníž. přenesená",J165,0)</f>
        <v>0</v>
      </c>
      <c r="BI165" s="133">
        <f>IF(N165="nulová",J165,0)</f>
        <v>0</v>
      </c>
      <c r="BJ165" s="8" t="s">
        <v>80</v>
      </c>
      <c r="BK165" s="133">
        <f>ROUND(I165*H165,2)</f>
        <v>0</v>
      </c>
      <c r="BL165" s="8" t="s">
        <v>150</v>
      </c>
      <c r="BM165" s="132" t="s">
        <v>813</v>
      </c>
    </row>
    <row r="166" spans="2:65" s="142" customFormat="1" x14ac:dyDescent="0.2">
      <c r="B166" s="141"/>
      <c r="D166" s="136" t="s">
        <v>152</v>
      </c>
      <c r="F166" s="144" t="s">
        <v>814</v>
      </c>
      <c r="H166" s="145">
        <v>381.4</v>
      </c>
      <c r="I166" s="54"/>
      <c r="L166" s="141"/>
      <c r="M166" s="146"/>
      <c r="T166" s="147"/>
      <c r="AT166" s="143" t="s">
        <v>152</v>
      </c>
      <c r="AU166" s="143" t="s">
        <v>82</v>
      </c>
      <c r="AV166" s="142" t="s">
        <v>82</v>
      </c>
      <c r="AW166" s="142" t="s">
        <v>3</v>
      </c>
      <c r="AX166" s="142" t="s">
        <v>80</v>
      </c>
      <c r="AY166" s="143" t="s">
        <v>143</v>
      </c>
    </row>
    <row r="167" spans="2:65" s="1" customFormat="1" ht="24.2" customHeight="1" x14ac:dyDescent="0.2">
      <c r="B167" s="13"/>
      <c r="C167" s="122" t="s">
        <v>195</v>
      </c>
      <c r="D167" s="122" t="s">
        <v>145</v>
      </c>
      <c r="E167" s="123" t="s">
        <v>192</v>
      </c>
      <c r="F167" s="124" t="s">
        <v>193</v>
      </c>
      <c r="G167" s="125" t="s">
        <v>148</v>
      </c>
      <c r="H167" s="126">
        <v>29.05</v>
      </c>
      <c r="I167" s="50"/>
      <c r="J167" s="127">
        <f>ROUND(I167*H167,2)</f>
        <v>0</v>
      </c>
      <c r="K167" s="124" t="s">
        <v>149</v>
      </c>
      <c r="L167" s="13"/>
      <c r="M167" s="128" t="s">
        <v>1</v>
      </c>
      <c r="N167" s="129" t="s">
        <v>37</v>
      </c>
      <c r="O167" s="130">
        <v>7.1999999999999995E-2</v>
      </c>
      <c r="P167" s="130">
        <f>O167*H167</f>
        <v>2.0915999999999997</v>
      </c>
      <c r="Q167" s="130">
        <v>0</v>
      </c>
      <c r="R167" s="130">
        <f>Q167*H167</f>
        <v>0</v>
      </c>
      <c r="S167" s="130">
        <v>0</v>
      </c>
      <c r="T167" s="131">
        <f>S167*H167</f>
        <v>0</v>
      </c>
      <c r="AR167" s="132" t="s">
        <v>150</v>
      </c>
      <c r="AT167" s="132" t="s">
        <v>145</v>
      </c>
      <c r="AU167" s="132" t="s">
        <v>82</v>
      </c>
      <c r="AY167" s="8" t="s">
        <v>143</v>
      </c>
      <c r="BE167" s="133">
        <f>IF(N167="základní",J167,0)</f>
        <v>0</v>
      </c>
      <c r="BF167" s="133">
        <f>IF(N167="snížená",J167,0)</f>
        <v>0</v>
      </c>
      <c r="BG167" s="133">
        <f>IF(N167="zákl. přenesená",J167,0)</f>
        <v>0</v>
      </c>
      <c r="BH167" s="133">
        <f>IF(N167="sníž. přenesená",J167,0)</f>
        <v>0</v>
      </c>
      <c r="BI167" s="133">
        <f>IF(N167="nulová",J167,0)</f>
        <v>0</v>
      </c>
      <c r="BJ167" s="8" t="s">
        <v>80</v>
      </c>
      <c r="BK167" s="133">
        <f>ROUND(I167*H167,2)</f>
        <v>0</v>
      </c>
      <c r="BL167" s="8" t="s">
        <v>150</v>
      </c>
      <c r="BM167" s="132" t="s">
        <v>815</v>
      </c>
    </row>
    <row r="168" spans="2:65" s="1" customFormat="1" ht="33" customHeight="1" x14ac:dyDescent="0.2">
      <c r="B168" s="13"/>
      <c r="C168" s="122" t="s">
        <v>201</v>
      </c>
      <c r="D168" s="122" t="s">
        <v>145</v>
      </c>
      <c r="E168" s="123" t="s">
        <v>196</v>
      </c>
      <c r="F168" s="124" t="s">
        <v>197</v>
      </c>
      <c r="G168" s="125" t="s">
        <v>198</v>
      </c>
      <c r="H168" s="126">
        <v>66.745000000000005</v>
      </c>
      <c r="I168" s="50"/>
      <c r="J168" s="127">
        <f>ROUND(I168*H168,2)</f>
        <v>0</v>
      </c>
      <c r="K168" s="124" t="s">
        <v>149</v>
      </c>
      <c r="L168" s="13"/>
      <c r="M168" s="128" t="s">
        <v>1</v>
      </c>
      <c r="N168" s="129" t="s">
        <v>37</v>
      </c>
      <c r="O168" s="130">
        <v>0</v>
      </c>
      <c r="P168" s="130">
        <f>O168*H168</f>
        <v>0</v>
      </c>
      <c r="Q168" s="130">
        <v>0</v>
      </c>
      <c r="R168" s="130">
        <f>Q168*H168</f>
        <v>0</v>
      </c>
      <c r="S168" s="130">
        <v>0</v>
      </c>
      <c r="T168" s="131">
        <f>S168*H168</f>
        <v>0</v>
      </c>
      <c r="AR168" s="132" t="s">
        <v>150</v>
      </c>
      <c r="AT168" s="132" t="s">
        <v>145</v>
      </c>
      <c r="AU168" s="132" t="s">
        <v>82</v>
      </c>
      <c r="AY168" s="8" t="s">
        <v>143</v>
      </c>
      <c r="BE168" s="133">
        <f>IF(N168="základní",J168,0)</f>
        <v>0</v>
      </c>
      <c r="BF168" s="133">
        <f>IF(N168="snížená",J168,0)</f>
        <v>0</v>
      </c>
      <c r="BG168" s="133">
        <f>IF(N168="zákl. přenesená",J168,0)</f>
        <v>0</v>
      </c>
      <c r="BH168" s="133">
        <f>IF(N168="sníž. přenesená",J168,0)</f>
        <v>0</v>
      </c>
      <c r="BI168" s="133">
        <f>IF(N168="nulová",J168,0)</f>
        <v>0</v>
      </c>
      <c r="BJ168" s="8" t="s">
        <v>80</v>
      </c>
      <c r="BK168" s="133">
        <f>ROUND(I168*H168,2)</f>
        <v>0</v>
      </c>
      <c r="BL168" s="8" t="s">
        <v>150</v>
      </c>
      <c r="BM168" s="132" t="s">
        <v>816</v>
      </c>
    </row>
    <row r="169" spans="2:65" s="142" customFormat="1" x14ac:dyDescent="0.2">
      <c r="B169" s="141"/>
      <c r="D169" s="136" t="s">
        <v>152</v>
      </c>
      <c r="F169" s="144" t="s">
        <v>817</v>
      </c>
      <c r="H169" s="145">
        <v>66.745000000000005</v>
      </c>
      <c r="I169" s="54"/>
      <c r="L169" s="141"/>
      <c r="M169" s="146"/>
      <c r="T169" s="147"/>
      <c r="AT169" s="143" t="s">
        <v>152</v>
      </c>
      <c r="AU169" s="143" t="s">
        <v>82</v>
      </c>
      <c r="AV169" s="142" t="s">
        <v>82</v>
      </c>
      <c r="AW169" s="142" t="s">
        <v>3</v>
      </c>
      <c r="AX169" s="142" t="s">
        <v>80</v>
      </c>
      <c r="AY169" s="143" t="s">
        <v>143</v>
      </c>
    </row>
    <row r="170" spans="2:65" s="1" customFormat="1" ht="16.5" customHeight="1" x14ac:dyDescent="0.2">
      <c r="B170" s="13"/>
      <c r="C170" s="122" t="s">
        <v>8</v>
      </c>
      <c r="D170" s="122" t="s">
        <v>145</v>
      </c>
      <c r="E170" s="123" t="s">
        <v>202</v>
      </c>
      <c r="F170" s="124" t="s">
        <v>203</v>
      </c>
      <c r="G170" s="125" t="s">
        <v>148</v>
      </c>
      <c r="H170" s="126">
        <v>29.05</v>
      </c>
      <c r="I170" s="50"/>
      <c r="J170" s="127">
        <f>ROUND(I170*H170,2)</f>
        <v>0</v>
      </c>
      <c r="K170" s="124" t="s">
        <v>149</v>
      </c>
      <c r="L170" s="13"/>
      <c r="M170" s="128" t="s">
        <v>1</v>
      </c>
      <c r="N170" s="129" t="s">
        <v>37</v>
      </c>
      <c r="O170" s="130">
        <v>8.9999999999999993E-3</v>
      </c>
      <c r="P170" s="130">
        <f>O170*H170</f>
        <v>0.26144999999999996</v>
      </c>
      <c r="Q170" s="130">
        <v>0</v>
      </c>
      <c r="R170" s="130">
        <f>Q170*H170</f>
        <v>0</v>
      </c>
      <c r="S170" s="130">
        <v>0</v>
      </c>
      <c r="T170" s="131">
        <f>S170*H170</f>
        <v>0</v>
      </c>
      <c r="AR170" s="132" t="s">
        <v>150</v>
      </c>
      <c r="AT170" s="132" t="s">
        <v>145</v>
      </c>
      <c r="AU170" s="132" t="s">
        <v>82</v>
      </c>
      <c r="AY170" s="8" t="s">
        <v>143</v>
      </c>
      <c r="BE170" s="133">
        <f>IF(N170="základní",J170,0)</f>
        <v>0</v>
      </c>
      <c r="BF170" s="133">
        <f>IF(N170="snížená",J170,0)</f>
        <v>0</v>
      </c>
      <c r="BG170" s="133">
        <f>IF(N170="zákl. přenesená",J170,0)</f>
        <v>0</v>
      </c>
      <c r="BH170" s="133">
        <f>IF(N170="sníž. přenesená",J170,0)</f>
        <v>0</v>
      </c>
      <c r="BI170" s="133">
        <f>IF(N170="nulová",J170,0)</f>
        <v>0</v>
      </c>
      <c r="BJ170" s="8" t="s">
        <v>80</v>
      </c>
      <c r="BK170" s="133">
        <f>ROUND(I170*H170,2)</f>
        <v>0</v>
      </c>
      <c r="BL170" s="8" t="s">
        <v>150</v>
      </c>
      <c r="BM170" s="132" t="s">
        <v>818</v>
      </c>
    </row>
    <row r="171" spans="2:65" s="1" customFormat="1" ht="24.2" customHeight="1" x14ac:dyDescent="0.2">
      <c r="B171" s="13"/>
      <c r="C171" s="122" t="s">
        <v>212</v>
      </c>
      <c r="D171" s="122" t="s">
        <v>145</v>
      </c>
      <c r="E171" s="123" t="s">
        <v>205</v>
      </c>
      <c r="F171" s="124" t="s">
        <v>206</v>
      </c>
      <c r="G171" s="125" t="s">
        <v>148</v>
      </c>
      <c r="H171" s="126">
        <v>29.05</v>
      </c>
      <c r="I171" s="50"/>
      <c r="J171" s="127">
        <f>ROUND(I171*H171,2)</f>
        <v>0</v>
      </c>
      <c r="K171" s="124" t="s">
        <v>149</v>
      </c>
      <c r="L171" s="13"/>
      <c r="M171" s="128" t="s">
        <v>1</v>
      </c>
      <c r="N171" s="129" t="s">
        <v>37</v>
      </c>
      <c r="O171" s="130">
        <v>0.63200000000000001</v>
      </c>
      <c r="P171" s="130">
        <f>O171*H171</f>
        <v>18.3596</v>
      </c>
      <c r="Q171" s="130">
        <v>0</v>
      </c>
      <c r="R171" s="130">
        <f>Q171*H171</f>
        <v>0</v>
      </c>
      <c r="S171" s="130">
        <v>0</v>
      </c>
      <c r="T171" s="131">
        <f>S171*H171</f>
        <v>0</v>
      </c>
      <c r="AR171" s="132" t="s">
        <v>150</v>
      </c>
      <c r="AT171" s="132" t="s">
        <v>145</v>
      </c>
      <c r="AU171" s="132" t="s">
        <v>82</v>
      </c>
      <c r="AY171" s="8" t="s">
        <v>143</v>
      </c>
      <c r="BE171" s="133">
        <f>IF(N171="základní",J171,0)</f>
        <v>0</v>
      </c>
      <c r="BF171" s="133">
        <f>IF(N171="snížená",J171,0)</f>
        <v>0</v>
      </c>
      <c r="BG171" s="133">
        <f>IF(N171="zákl. přenesená",J171,0)</f>
        <v>0</v>
      </c>
      <c r="BH171" s="133">
        <f>IF(N171="sníž. přenesená",J171,0)</f>
        <v>0</v>
      </c>
      <c r="BI171" s="133">
        <f>IF(N171="nulová",J171,0)</f>
        <v>0</v>
      </c>
      <c r="BJ171" s="8" t="s">
        <v>80</v>
      </c>
      <c r="BK171" s="133">
        <f>ROUND(I171*H171,2)</f>
        <v>0</v>
      </c>
      <c r="BL171" s="8" t="s">
        <v>150</v>
      </c>
      <c r="BM171" s="132" t="s">
        <v>819</v>
      </c>
    </row>
    <row r="172" spans="2:65" s="142" customFormat="1" x14ac:dyDescent="0.2">
      <c r="B172" s="141"/>
      <c r="D172" s="136" t="s">
        <v>152</v>
      </c>
      <c r="E172" s="143" t="s">
        <v>1</v>
      </c>
      <c r="F172" s="144" t="s">
        <v>820</v>
      </c>
      <c r="H172" s="145">
        <v>65.12</v>
      </c>
      <c r="I172" s="54"/>
      <c r="L172" s="141"/>
      <c r="M172" s="146"/>
      <c r="T172" s="147"/>
      <c r="AT172" s="143" t="s">
        <v>152</v>
      </c>
      <c r="AU172" s="143" t="s">
        <v>82</v>
      </c>
      <c r="AV172" s="142" t="s">
        <v>82</v>
      </c>
      <c r="AW172" s="142" t="s">
        <v>29</v>
      </c>
      <c r="AX172" s="142" t="s">
        <v>72</v>
      </c>
      <c r="AY172" s="143" t="s">
        <v>143</v>
      </c>
    </row>
    <row r="173" spans="2:65" s="142" customFormat="1" x14ac:dyDescent="0.2">
      <c r="B173" s="141"/>
      <c r="D173" s="136" t="s">
        <v>152</v>
      </c>
      <c r="E173" s="143" t="s">
        <v>1</v>
      </c>
      <c r="F173" s="144" t="s">
        <v>821</v>
      </c>
      <c r="H173" s="145">
        <v>-36.07</v>
      </c>
      <c r="I173" s="54"/>
      <c r="L173" s="141"/>
      <c r="M173" s="146"/>
      <c r="T173" s="147"/>
      <c r="AT173" s="143" t="s">
        <v>152</v>
      </c>
      <c r="AU173" s="143" t="s">
        <v>82</v>
      </c>
      <c r="AV173" s="142" t="s">
        <v>82</v>
      </c>
      <c r="AW173" s="142" t="s">
        <v>29</v>
      </c>
      <c r="AX173" s="142" t="s">
        <v>72</v>
      </c>
      <c r="AY173" s="143" t="s">
        <v>143</v>
      </c>
    </row>
    <row r="174" spans="2:65" s="149" customFormat="1" x14ac:dyDescent="0.2">
      <c r="B174" s="148"/>
      <c r="D174" s="136" t="s">
        <v>152</v>
      </c>
      <c r="E174" s="150" t="s">
        <v>1</v>
      </c>
      <c r="F174" s="151" t="s">
        <v>210</v>
      </c>
      <c r="H174" s="152">
        <v>29.050000000000004</v>
      </c>
      <c r="I174" s="55"/>
      <c r="L174" s="148"/>
      <c r="M174" s="153"/>
      <c r="T174" s="154"/>
      <c r="AT174" s="150" t="s">
        <v>152</v>
      </c>
      <c r="AU174" s="150" t="s">
        <v>82</v>
      </c>
      <c r="AV174" s="149" t="s">
        <v>150</v>
      </c>
      <c r="AW174" s="149" t="s">
        <v>29</v>
      </c>
      <c r="AX174" s="149" t="s">
        <v>80</v>
      </c>
      <c r="AY174" s="150" t="s">
        <v>143</v>
      </c>
    </row>
    <row r="175" spans="2:65" s="111" customFormat="1" ht="22.9" customHeight="1" x14ac:dyDescent="0.2">
      <c r="B175" s="110"/>
      <c r="D175" s="112" t="s">
        <v>71</v>
      </c>
      <c r="E175" s="120" t="s">
        <v>82</v>
      </c>
      <c r="F175" s="120" t="s">
        <v>211</v>
      </c>
      <c r="I175" s="56"/>
      <c r="J175" s="121">
        <f>BK175</f>
        <v>0</v>
      </c>
      <c r="L175" s="110"/>
      <c r="M175" s="115"/>
      <c r="P175" s="116">
        <f>SUM(P176:P231)</f>
        <v>89.200647000000004</v>
      </c>
      <c r="R175" s="116">
        <f>SUM(R176:R231)</f>
        <v>55.700706150000002</v>
      </c>
      <c r="T175" s="117">
        <f>SUM(T176:T231)</f>
        <v>0</v>
      </c>
      <c r="AR175" s="112" t="s">
        <v>80</v>
      </c>
      <c r="AT175" s="118" t="s">
        <v>71</v>
      </c>
      <c r="AU175" s="118" t="s">
        <v>80</v>
      </c>
      <c r="AY175" s="112" t="s">
        <v>143</v>
      </c>
      <c r="BK175" s="119">
        <f>SUM(BK176:BK231)</f>
        <v>0</v>
      </c>
    </row>
    <row r="176" spans="2:65" s="1" customFormat="1" ht="24.2" customHeight="1" x14ac:dyDescent="0.2">
      <c r="B176" s="13"/>
      <c r="C176" s="122" t="s">
        <v>217</v>
      </c>
      <c r="D176" s="122" t="s">
        <v>145</v>
      </c>
      <c r="E176" s="123" t="s">
        <v>213</v>
      </c>
      <c r="F176" s="124" t="s">
        <v>214</v>
      </c>
      <c r="G176" s="125" t="s">
        <v>148</v>
      </c>
      <c r="H176" s="126">
        <v>3.7</v>
      </c>
      <c r="I176" s="50"/>
      <c r="J176" s="127">
        <f>ROUND(I176*H176,2)</f>
        <v>0</v>
      </c>
      <c r="K176" s="124" t="s">
        <v>149</v>
      </c>
      <c r="L176" s="13"/>
      <c r="M176" s="128" t="s">
        <v>1</v>
      </c>
      <c r="N176" s="129" t="s">
        <v>37</v>
      </c>
      <c r="O176" s="130">
        <v>1.0249999999999999</v>
      </c>
      <c r="P176" s="130">
        <f>O176*H176</f>
        <v>3.7925</v>
      </c>
      <c r="Q176" s="130">
        <v>2.16</v>
      </c>
      <c r="R176" s="130">
        <f>Q176*H176</f>
        <v>7.9920000000000009</v>
      </c>
      <c r="S176" s="130">
        <v>0</v>
      </c>
      <c r="T176" s="131">
        <f>S176*H176</f>
        <v>0</v>
      </c>
      <c r="AR176" s="132" t="s">
        <v>150</v>
      </c>
      <c r="AT176" s="132" t="s">
        <v>145</v>
      </c>
      <c r="AU176" s="132" t="s">
        <v>82</v>
      </c>
      <c r="AY176" s="8" t="s">
        <v>143</v>
      </c>
      <c r="BE176" s="133">
        <f>IF(N176="základní",J176,0)</f>
        <v>0</v>
      </c>
      <c r="BF176" s="133">
        <f>IF(N176="snížená",J176,0)</f>
        <v>0</v>
      </c>
      <c r="BG176" s="133">
        <f>IF(N176="zákl. přenesená",J176,0)</f>
        <v>0</v>
      </c>
      <c r="BH176" s="133">
        <f>IF(N176="sníž. přenesená",J176,0)</f>
        <v>0</v>
      </c>
      <c r="BI176" s="133">
        <f>IF(N176="nulová",J176,0)</f>
        <v>0</v>
      </c>
      <c r="BJ176" s="8" t="s">
        <v>80</v>
      </c>
      <c r="BK176" s="133">
        <f>ROUND(I176*H176,2)</f>
        <v>0</v>
      </c>
      <c r="BL176" s="8" t="s">
        <v>150</v>
      </c>
      <c r="BM176" s="132" t="s">
        <v>822</v>
      </c>
    </row>
    <row r="177" spans="2:65" s="142" customFormat="1" x14ac:dyDescent="0.2">
      <c r="B177" s="141"/>
      <c r="D177" s="136" t="s">
        <v>152</v>
      </c>
      <c r="E177" s="143" t="s">
        <v>1</v>
      </c>
      <c r="F177" s="144" t="s">
        <v>823</v>
      </c>
      <c r="H177" s="145">
        <v>3.7</v>
      </c>
      <c r="I177" s="54"/>
      <c r="L177" s="141"/>
      <c r="M177" s="146"/>
      <c r="T177" s="147"/>
      <c r="AT177" s="143" t="s">
        <v>152</v>
      </c>
      <c r="AU177" s="143" t="s">
        <v>82</v>
      </c>
      <c r="AV177" s="142" t="s">
        <v>82</v>
      </c>
      <c r="AW177" s="142" t="s">
        <v>29</v>
      </c>
      <c r="AX177" s="142" t="s">
        <v>80</v>
      </c>
      <c r="AY177" s="143" t="s">
        <v>143</v>
      </c>
    </row>
    <row r="178" spans="2:65" s="1" customFormat="1" ht="16.5" customHeight="1" x14ac:dyDescent="0.2">
      <c r="B178" s="13"/>
      <c r="C178" s="122" t="s">
        <v>222</v>
      </c>
      <c r="D178" s="122" t="s">
        <v>145</v>
      </c>
      <c r="E178" s="123" t="s">
        <v>218</v>
      </c>
      <c r="F178" s="124" t="s">
        <v>219</v>
      </c>
      <c r="G178" s="125" t="s">
        <v>148</v>
      </c>
      <c r="H178" s="126">
        <v>0.92900000000000005</v>
      </c>
      <c r="I178" s="50"/>
      <c r="J178" s="127">
        <f>ROUND(I178*H178,2)</f>
        <v>0</v>
      </c>
      <c r="K178" s="124" t="s">
        <v>149</v>
      </c>
      <c r="L178" s="13"/>
      <c r="M178" s="128" t="s">
        <v>1</v>
      </c>
      <c r="N178" s="129" t="s">
        <v>37</v>
      </c>
      <c r="O178" s="130">
        <v>0.58399999999999996</v>
      </c>
      <c r="P178" s="130">
        <f>O178*H178</f>
        <v>0.54253600000000002</v>
      </c>
      <c r="Q178" s="130">
        <v>2.5018699999999998</v>
      </c>
      <c r="R178" s="130">
        <f>Q178*H178</f>
        <v>2.32423723</v>
      </c>
      <c r="S178" s="130">
        <v>0</v>
      </c>
      <c r="T178" s="131">
        <f>S178*H178</f>
        <v>0</v>
      </c>
      <c r="AR178" s="132" t="s">
        <v>150</v>
      </c>
      <c r="AT178" s="132" t="s">
        <v>145</v>
      </c>
      <c r="AU178" s="132" t="s">
        <v>82</v>
      </c>
      <c r="AY178" s="8" t="s">
        <v>143</v>
      </c>
      <c r="BE178" s="133">
        <f>IF(N178="základní",J178,0)</f>
        <v>0</v>
      </c>
      <c r="BF178" s="133">
        <f>IF(N178="snížená",J178,0)</f>
        <v>0</v>
      </c>
      <c r="BG178" s="133">
        <f>IF(N178="zákl. přenesená",J178,0)</f>
        <v>0</v>
      </c>
      <c r="BH178" s="133">
        <f>IF(N178="sníž. přenesená",J178,0)</f>
        <v>0</v>
      </c>
      <c r="BI178" s="133">
        <f>IF(N178="nulová",J178,0)</f>
        <v>0</v>
      </c>
      <c r="BJ178" s="8" t="s">
        <v>80</v>
      </c>
      <c r="BK178" s="133">
        <f>ROUND(I178*H178,2)</f>
        <v>0</v>
      </c>
      <c r="BL178" s="8" t="s">
        <v>150</v>
      </c>
      <c r="BM178" s="132" t="s">
        <v>824</v>
      </c>
    </row>
    <row r="179" spans="2:65" s="142" customFormat="1" x14ac:dyDescent="0.2">
      <c r="B179" s="141"/>
      <c r="D179" s="136" t="s">
        <v>152</v>
      </c>
      <c r="E179" s="143" t="s">
        <v>1</v>
      </c>
      <c r="F179" s="144" t="s">
        <v>825</v>
      </c>
      <c r="H179" s="145">
        <v>0.92900000000000005</v>
      </c>
      <c r="I179" s="54"/>
      <c r="L179" s="141"/>
      <c r="M179" s="146"/>
      <c r="T179" s="147"/>
      <c r="AT179" s="143" t="s">
        <v>152</v>
      </c>
      <c r="AU179" s="143" t="s">
        <v>82</v>
      </c>
      <c r="AV179" s="142" t="s">
        <v>82</v>
      </c>
      <c r="AW179" s="142" t="s">
        <v>29</v>
      </c>
      <c r="AX179" s="142" t="s">
        <v>80</v>
      </c>
      <c r="AY179" s="143" t="s">
        <v>143</v>
      </c>
    </row>
    <row r="180" spans="2:65" s="1" customFormat="1" ht="24.2" customHeight="1" x14ac:dyDescent="0.2">
      <c r="B180" s="13"/>
      <c r="C180" s="122" t="s">
        <v>227</v>
      </c>
      <c r="D180" s="122" t="s">
        <v>145</v>
      </c>
      <c r="E180" s="123" t="s">
        <v>223</v>
      </c>
      <c r="F180" s="124" t="s">
        <v>224</v>
      </c>
      <c r="G180" s="125" t="s">
        <v>148</v>
      </c>
      <c r="H180" s="126">
        <v>2.5579999999999998</v>
      </c>
      <c r="I180" s="50"/>
      <c r="J180" s="127">
        <f>ROUND(I180*H180,2)</f>
        <v>0</v>
      </c>
      <c r="K180" s="124" t="s">
        <v>149</v>
      </c>
      <c r="L180" s="13"/>
      <c r="M180" s="128" t="s">
        <v>1</v>
      </c>
      <c r="N180" s="129" t="s">
        <v>37</v>
      </c>
      <c r="O180" s="130">
        <v>0.629</v>
      </c>
      <c r="P180" s="130">
        <f>O180*H180</f>
        <v>1.6089819999999999</v>
      </c>
      <c r="Q180" s="130">
        <v>2.5018699999999998</v>
      </c>
      <c r="R180" s="130">
        <f>Q180*H180</f>
        <v>6.3997834599999992</v>
      </c>
      <c r="S180" s="130">
        <v>0</v>
      </c>
      <c r="T180" s="131">
        <f>S180*H180</f>
        <v>0</v>
      </c>
      <c r="AR180" s="132" t="s">
        <v>150</v>
      </c>
      <c r="AT180" s="132" t="s">
        <v>145</v>
      </c>
      <c r="AU180" s="132" t="s">
        <v>82</v>
      </c>
      <c r="AY180" s="8" t="s">
        <v>143</v>
      </c>
      <c r="BE180" s="133">
        <f>IF(N180="základní",J180,0)</f>
        <v>0</v>
      </c>
      <c r="BF180" s="133">
        <f>IF(N180="snížená",J180,0)</f>
        <v>0</v>
      </c>
      <c r="BG180" s="133">
        <f>IF(N180="zákl. přenesená",J180,0)</f>
        <v>0</v>
      </c>
      <c r="BH180" s="133">
        <f>IF(N180="sníž. přenesená",J180,0)</f>
        <v>0</v>
      </c>
      <c r="BI180" s="133">
        <f>IF(N180="nulová",J180,0)</f>
        <v>0</v>
      </c>
      <c r="BJ180" s="8" t="s">
        <v>80</v>
      </c>
      <c r="BK180" s="133">
        <f>ROUND(I180*H180,2)</f>
        <v>0</v>
      </c>
      <c r="BL180" s="8" t="s">
        <v>150</v>
      </c>
      <c r="BM180" s="132" t="s">
        <v>826</v>
      </c>
    </row>
    <row r="181" spans="2:65" s="142" customFormat="1" x14ac:dyDescent="0.2">
      <c r="B181" s="141"/>
      <c r="D181" s="136" t="s">
        <v>152</v>
      </c>
      <c r="E181" s="143" t="s">
        <v>1</v>
      </c>
      <c r="F181" s="144" t="s">
        <v>827</v>
      </c>
      <c r="H181" s="145">
        <v>2.5579999999999998</v>
      </c>
      <c r="I181" s="54"/>
      <c r="L181" s="141"/>
      <c r="M181" s="146"/>
      <c r="T181" s="147"/>
      <c r="AT181" s="143" t="s">
        <v>152</v>
      </c>
      <c r="AU181" s="143" t="s">
        <v>82</v>
      </c>
      <c r="AV181" s="142" t="s">
        <v>82</v>
      </c>
      <c r="AW181" s="142" t="s">
        <v>29</v>
      </c>
      <c r="AX181" s="142" t="s">
        <v>80</v>
      </c>
      <c r="AY181" s="143" t="s">
        <v>143</v>
      </c>
    </row>
    <row r="182" spans="2:65" s="1" customFormat="1" ht="24.2" customHeight="1" x14ac:dyDescent="0.2">
      <c r="B182" s="13"/>
      <c r="C182" s="122" t="s">
        <v>233</v>
      </c>
      <c r="D182" s="122" t="s">
        <v>145</v>
      </c>
      <c r="E182" s="123" t="s">
        <v>828</v>
      </c>
      <c r="F182" s="124" t="s">
        <v>829</v>
      </c>
      <c r="G182" s="125" t="s">
        <v>148</v>
      </c>
      <c r="H182" s="126">
        <v>1.673</v>
      </c>
      <c r="I182" s="50"/>
      <c r="J182" s="127">
        <f>ROUND(I182*H182,2)</f>
        <v>0</v>
      </c>
      <c r="K182" s="124" t="s">
        <v>149</v>
      </c>
      <c r="L182" s="13"/>
      <c r="M182" s="128" t="s">
        <v>1</v>
      </c>
      <c r="N182" s="129" t="s">
        <v>37</v>
      </c>
      <c r="O182" s="130">
        <v>0.629</v>
      </c>
      <c r="P182" s="130">
        <f>O182*H182</f>
        <v>1.0523169999999999</v>
      </c>
      <c r="Q182" s="130">
        <v>2.5018699999999998</v>
      </c>
      <c r="R182" s="130">
        <f>Q182*H182</f>
        <v>4.1856285099999999</v>
      </c>
      <c r="S182" s="130">
        <v>0</v>
      </c>
      <c r="T182" s="131">
        <f>S182*H182</f>
        <v>0</v>
      </c>
      <c r="AR182" s="132" t="s">
        <v>150</v>
      </c>
      <c r="AT182" s="132" t="s">
        <v>145</v>
      </c>
      <c r="AU182" s="132" t="s">
        <v>82</v>
      </c>
      <c r="AY182" s="8" t="s">
        <v>143</v>
      </c>
      <c r="BE182" s="133">
        <f>IF(N182="základní",J182,0)</f>
        <v>0</v>
      </c>
      <c r="BF182" s="133">
        <f>IF(N182="snížená",J182,0)</f>
        <v>0</v>
      </c>
      <c r="BG182" s="133">
        <f>IF(N182="zákl. přenesená",J182,0)</f>
        <v>0</v>
      </c>
      <c r="BH182" s="133">
        <f>IF(N182="sníž. přenesená",J182,0)</f>
        <v>0</v>
      </c>
      <c r="BI182" s="133">
        <f>IF(N182="nulová",J182,0)</f>
        <v>0</v>
      </c>
      <c r="BJ182" s="8" t="s">
        <v>80</v>
      </c>
      <c r="BK182" s="133">
        <f>ROUND(I182*H182,2)</f>
        <v>0</v>
      </c>
      <c r="BL182" s="8" t="s">
        <v>150</v>
      </c>
      <c r="BM182" s="132" t="s">
        <v>830</v>
      </c>
    </row>
    <row r="183" spans="2:65" s="135" customFormat="1" x14ac:dyDescent="0.2">
      <c r="B183" s="134"/>
      <c r="D183" s="136" t="s">
        <v>152</v>
      </c>
      <c r="E183" s="137" t="s">
        <v>1</v>
      </c>
      <c r="F183" s="138" t="s">
        <v>831</v>
      </c>
      <c r="H183" s="137" t="s">
        <v>1</v>
      </c>
      <c r="I183" s="53"/>
      <c r="L183" s="134"/>
      <c r="M183" s="139"/>
      <c r="T183" s="140"/>
      <c r="AT183" s="137" t="s">
        <v>152</v>
      </c>
      <c r="AU183" s="137" t="s">
        <v>82</v>
      </c>
      <c r="AV183" s="135" t="s">
        <v>80</v>
      </c>
      <c r="AW183" s="135" t="s">
        <v>29</v>
      </c>
      <c r="AX183" s="135" t="s">
        <v>72</v>
      </c>
      <c r="AY183" s="137" t="s">
        <v>143</v>
      </c>
    </row>
    <row r="184" spans="2:65" s="142" customFormat="1" x14ac:dyDescent="0.2">
      <c r="B184" s="141"/>
      <c r="D184" s="136" t="s">
        <v>152</v>
      </c>
      <c r="E184" s="143" t="s">
        <v>1</v>
      </c>
      <c r="F184" s="144" t="s">
        <v>832</v>
      </c>
      <c r="H184" s="145">
        <v>0.51200000000000001</v>
      </c>
      <c r="I184" s="54"/>
      <c r="L184" s="141"/>
      <c r="M184" s="146"/>
      <c r="T184" s="147"/>
      <c r="AT184" s="143" t="s">
        <v>152</v>
      </c>
      <c r="AU184" s="143" t="s">
        <v>82</v>
      </c>
      <c r="AV184" s="142" t="s">
        <v>82</v>
      </c>
      <c r="AW184" s="142" t="s">
        <v>29</v>
      </c>
      <c r="AX184" s="142" t="s">
        <v>72</v>
      </c>
      <c r="AY184" s="143" t="s">
        <v>143</v>
      </c>
    </row>
    <row r="185" spans="2:65" s="142" customFormat="1" x14ac:dyDescent="0.2">
      <c r="B185" s="141"/>
      <c r="D185" s="136" t="s">
        <v>152</v>
      </c>
      <c r="E185" s="143" t="s">
        <v>1</v>
      </c>
      <c r="F185" s="144" t="s">
        <v>833</v>
      </c>
      <c r="H185" s="145">
        <v>0.5</v>
      </c>
      <c r="I185" s="54"/>
      <c r="L185" s="141"/>
      <c r="M185" s="146"/>
      <c r="T185" s="147"/>
      <c r="AT185" s="143" t="s">
        <v>152</v>
      </c>
      <c r="AU185" s="143" t="s">
        <v>82</v>
      </c>
      <c r="AV185" s="142" t="s">
        <v>82</v>
      </c>
      <c r="AW185" s="142" t="s">
        <v>29</v>
      </c>
      <c r="AX185" s="142" t="s">
        <v>72</v>
      </c>
      <c r="AY185" s="143" t="s">
        <v>143</v>
      </c>
    </row>
    <row r="186" spans="2:65" s="142" customFormat="1" x14ac:dyDescent="0.2">
      <c r="B186" s="141"/>
      <c r="D186" s="136" t="s">
        <v>152</v>
      </c>
      <c r="E186" s="143" t="s">
        <v>1</v>
      </c>
      <c r="F186" s="144" t="s">
        <v>834</v>
      </c>
      <c r="H186" s="145">
        <v>0.66100000000000003</v>
      </c>
      <c r="I186" s="54"/>
      <c r="L186" s="141"/>
      <c r="M186" s="146"/>
      <c r="T186" s="147"/>
      <c r="AT186" s="143" t="s">
        <v>152</v>
      </c>
      <c r="AU186" s="143" t="s">
        <v>82</v>
      </c>
      <c r="AV186" s="142" t="s">
        <v>82</v>
      </c>
      <c r="AW186" s="142" t="s">
        <v>29</v>
      </c>
      <c r="AX186" s="142" t="s">
        <v>72</v>
      </c>
      <c r="AY186" s="143" t="s">
        <v>143</v>
      </c>
    </row>
    <row r="187" spans="2:65" s="149" customFormat="1" x14ac:dyDescent="0.2">
      <c r="B187" s="148"/>
      <c r="D187" s="136" t="s">
        <v>152</v>
      </c>
      <c r="E187" s="150" t="s">
        <v>1</v>
      </c>
      <c r="F187" s="151" t="s">
        <v>210</v>
      </c>
      <c r="H187" s="152">
        <v>1.673</v>
      </c>
      <c r="I187" s="55"/>
      <c r="L187" s="148"/>
      <c r="M187" s="153"/>
      <c r="T187" s="154"/>
      <c r="AT187" s="150" t="s">
        <v>152</v>
      </c>
      <c r="AU187" s="150" t="s">
        <v>82</v>
      </c>
      <c r="AV187" s="149" t="s">
        <v>150</v>
      </c>
      <c r="AW187" s="149" t="s">
        <v>29</v>
      </c>
      <c r="AX187" s="149" t="s">
        <v>80</v>
      </c>
      <c r="AY187" s="150" t="s">
        <v>143</v>
      </c>
    </row>
    <row r="188" spans="2:65" s="1" customFormat="1" ht="16.5" customHeight="1" x14ac:dyDescent="0.2">
      <c r="B188" s="13"/>
      <c r="C188" s="122" t="s">
        <v>237</v>
      </c>
      <c r="D188" s="122" t="s">
        <v>145</v>
      </c>
      <c r="E188" s="123" t="s">
        <v>228</v>
      </c>
      <c r="F188" s="124" t="s">
        <v>229</v>
      </c>
      <c r="G188" s="125" t="s">
        <v>163</v>
      </c>
      <c r="H188" s="126">
        <v>8.1440000000000001</v>
      </c>
      <c r="I188" s="50"/>
      <c r="J188" s="127">
        <f>ROUND(I188*H188,2)</f>
        <v>0</v>
      </c>
      <c r="K188" s="124" t="s">
        <v>149</v>
      </c>
      <c r="L188" s="13"/>
      <c r="M188" s="128" t="s">
        <v>1</v>
      </c>
      <c r="N188" s="129" t="s">
        <v>37</v>
      </c>
      <c r="O188" s="130">
        <v>0.35399999999999998</v>
      </c>
      <c r="P188" s="130">
        <f>O188*H188</f>
        <v>2.8829759999999998</v>
      </c>
      <c r="Q188" s="130">
        <v>2.9399999999999999E-3</v>
      </c>
      <c r="R188" s="130">
        <f>Q188*H188</f>
        <v>2.394336E-2</v>
      </c>
      <c r="S188" s="130">
        <v>0</v>
      </c>
      <c r="T188" s="131">
        <f>S188*H188</f>
        <v>0</v>
      </c>
      <c r="AR188" s="132" t="s">
        <v>150</v>
      </c>
      <c r="AT188" s="132" t="s">
        <v>145</v>
      </c>
      <c r="AU188" s="132" t="s">
        <v>82</v>
      </c>
      <c r="AY188" s="8" t="s">
        <v>143</v>
      </c>
      <c r="BE188" s="133">
        <f>IF(N188="základní",J188,0)</f>
        <v>0</v>
      </c>
      <c r="BF188" s="133">
        <f>IF(N188="snížená",J188,0)</f>
        <v>0</v>
      </c>
      <c r="BG188" s="133">
        <f>IF(N188="zákl. přenesená",J188,0)</f>
        <v>0</v>
      </c>
      <c r="BH188" s="133">
        <f>IF(N188="sníž. přenesená",J188,0)</f>
        <v>0</v>
      </c>
      <c r="BI188" s="133">
        <f>IF(N188="nulová",J188,0)</f>
        <v>0</v>
      </c>
      <c r="BJ188" s="8" t="s">
        <v>80</v>
      </c>
      <c r="BK188" s="133">
        <f>ROUND(I188*H188,2)</f>
        <v>0</v>
      </c>
      <c r="BL188" s="8" t="s">
        <v>150</v>
      </c>
      <c r="BM188" s="132" t="s">
        <v>835</v>
      </c>
    </row>
    <row r="189" spans="2:65" s="142" customFormat="1" x14ac:dyDescent="0.2">
      <c r="B189" s="141"/>
      <c r="D189" s="136" t="s">
        <v>152</v>
      </c>
      <c r="E189" s="143" t="s">
        <v>1</v>
      </c>
      <c r="F189" s="144" t="s">
        <v>836</v>
      </c>
      <c r="H189" s="145">
        <v>3.51</v>
      </c>
      <c r="I189" s="54"/>
      <c r="L189" s="141"/>
      <c r="M189" s="146"/>
      <c r="T189" s="147"/>
      <c r="AT189" s="143" t="s">
        <v>152</v>
      </c>
      <c r="AU189" s="143" t="s">
        <v>82</v>
      </c>
      <c r="AV189" s="142" t="s">
        <v>82</v>
      </c>
      <c r="AW189" s="142" t="s">
        <v>29</v>
      </c>
      <c r="AX189" s="142" t="s">
        <v>72</v>
      </c>
      <c r="AY189" s="143" t="s">
        <v>143</v>
      </c>
    </row>
    <row r="190" spans="2:65" s="142" customFormat="1" x14ac:dyDescent="0.2">
      <c r="B190" s="141"/>
      <c r="D190" s="136" t="s">
        <v>152</v>
      </c>
      <c r="E190" s="143" t="s">
        <v>1</v>
      </c>
      <c r="F190" s="144" t="s">
        <v>837</v>
      </c>
      <c r="H190" s="145">
        <v>1.22</v>
      </c>
      <c r="I190" s="54"/>
      <c r="L190" s="141"/>
      <c r="M190" s="146"/>
      <c r="T190" s="147"/>
      <c r="AT190" s="143" t="s">
        <v>152</v>
      </c>
      <c r="AU190" s="143" t="s">
        <v>82</v>
      </c>
      <c r="AV190" s="142" t="s">
        <v>82</v>
      </c>
      <c r="AW190" s="142" t="s">
        <v>29</v>
      </c>
      <c r="AX190" s="142" t="s">
        <v>72</v>
      </c>
      <c r="AY190" s="143" t="s">
        <v>143</v>
      </c>
    </row>
    <row r="191" spans="2:65" s="142" customFormat="1" x14ac:dyDescent="0.2">
      <c r="B191" s="141"/>
      <c r="D191" s="136" t="s">
        <v>152</v>
      </c>
      <c r="E191" s="143" t="s">
        <v>1</v>
      </c>
      <c r="F191" s="144" t="s">
        <v>838</v>
      </c>
      <c r="H191" s="145">
        <v>3.4140000000000001</v>
      </c>
      <c r="I191" s="54"/>
      <c r="L191" s="141"/>
      <c r="M191" s="146"/>
      <c r="T191" s="147"/>
      <c r="AT191" s="143" t="s">
        <v>152</v>
      </c>
      <c r="AU191" s="143" t="s">
        <v>82</v>
      </c>
      <c r="AV191" s="142" t="s">
        <v>82</v>
      </c>
      <c r="AW191" s="142" t="s">
        <v>29</v>
      </c>
      <c r="AX191" s="142" t="s">
        <v>72</v>
      </c>
      <c r="AY191" s="143" t="s">
        <v>143</v>
      </c>
    </row>
    <row r="192" spans="2:65" s="149" customFormat="1" x14ac:dyDescent="0.2">
      <c r="B192" s="148"/>
      <c r="D192" s="136" t="s">
        <v>152</v>
      </c>
      <c r="E192" s="150" t="s">
        <v>1</v>
      </c>
      <c r="F192" s="151" t="s">
        <v>210</v>
      </c>
      <c r="H192" s="152">
        <v>8.1440000000000001</v>
      </c>
      <c r="I192" s="55"/>
      <c r="L192" s="148"/>
      <c r="M192" s="153"/>
      <c r="T192" s="154"/>
      <c r="AT192" s="150" t="s">
        <v>152</v>
      </c>
      <c r="AU192" s="150" t="s">
        <v>82</v>
      </c>
      <c r="AV192" s="149" t="s">
        <v>150</v>
      </c>
      <c r="AW192" s="149" t="s">
        <v>29</v>
      </c>
      <c r="AX192" s="149" t="s">
        <v>80</v>
      </c>
      <c r="AY192" s="150" t="s">
        <v>143</v>
      </c>
    </row>
    <row r="193" spans="2:65" s="1" customFormat="1" ht="16.5" customHeight="1" x14ac:dyDescent="0.2">
      <c r="B193" s="13"/>
      <c r="C193" s="122" t="s">
        <v>245</v>
      </c>
      <c r="D193" s="122" t="s">
        <v>145</v>
      </c>
      <c r="E193" s="123" t="s">
        <v>234</v>
      </c>
      <c r="F193" s="124" t="s">
        <v>235</v>
      </c>
      <c r="G193" s="125" t="s">
        <v>163</v>
      </c>
      <c r="H193" s="126">
        <v>8.1440000000000001</v>
      </c>
      <c r="I193" s="50"/>
      <c r="J193" s="127">
        <f>ROUND(I193*H193,2)</f>
        <v>0</v>
      </c>
      <c r="K193" s="124" t="s">
        <v>149</v>
      </c>
      <c r="L193" s="13"/>
      <c r="M193" s="128" t="s">
        <v>1</v>
      </c>
      <c r="N193" s="129" t="s">
        <v>37</v>
      </c>
      <c r="O193" s="130">
        <v>0.152</v>
      </c>
      <c r="P193" s="130">
        <f>O193*H193</f>
        <v>1.2378880000000001</v>
      </c>
      <c r="Q193" s="130">
        <v>0</v>
      </c>
      <c r="R193" s="130">
        <f>Q193*H193</f>
        <v>0</v>
      </c>
      <c r="S193" s="130">
        <v>0</v>
      </c>
      <c r="T193" s="131">
        <f>S193*H193</f>
        <v>0</v>
      </c>
      <c r="AR193" s="132" t="s">
        <v>150</v>
      </c>
      <c r="AT193" s="132" t="s">
        <v>145</v>
      </c>
      <c r="AU193" s="132" t="s">
        <v>82</v>
      </c>
      <c r="AY193" s="8" t="s">
        <v>143</v>
      </c>
      <c r="BE193" s="133">
        <f>IF(N193="základní",J193,0)</f>
        <v>0</v>
      </c>
      <c r="BF193" s="133">
        <f>IF(N193="snížená",J193,0)</f>
        <v>0</v>
      </c>
      <c r="BG193" s="133">
        <f>IF(N193="zákl. přenesená",J193,0)</f>
        <v>0</v>
      </c>
      <c r="BH193" s="133">
        <f>IF(N193="sníž. přenesená",J193,0)</f>
        <v>0</v>
      </c>
      <c r="BI193" s="133">
        <f>IF(N193="nulová",J193,0)</f>
        <v>0</v>
      </c>
      <c r="BJ193" s="8" t="s">
        <v>80</v>
      </c>
      <c r="BK193" s="133">
        <f>ROUND(I193*H193,2)</f>
        <v>0</v>
      </c>
      <c r="BL193" s="8" t="s">
        <v>150</v>
      </c>
      <c r="BM193" s="132" t="s">
        <v>839</v>
      </c>
    </row>
    <row r="194" spans="2:65" s="1" customFormat="1" ht="16.5" customHeight="1" x14ac:dyDescent="0.2">
      <c r="B194" s="13"/>
      <c r="C194" s="122" t="s">
        <v>254</v>
      </c>
      <c r="D194" s="122" t="s">
        <v>145</v>
      </c>
      <c r="E194" s="123" t="s">
        <v>840</v>
      </c>
      <c r="F194" s="124" t="s">
        <v>841</v>
      </c>
      <c r="G194" s="125" t="s">
        <v>198</v>
      </c>
      <c r="H194" s="126">
        <v>0.14199999999999999</v>
      </c>
      <c r="I194" s="50"/>
      <c r="J194" s="127">
        <f>ROUND(I194*H194,2)</f>
        <v>0</v>
      </c>
      <c r="K194" s="124" t="s">
        <v>149</v>
      </c>
      <c r="L194" s="13"/>
      <c r="M194" s="128" t="s">
        <v>1</v>
      </c>
      <c r="N194" s="129" t="s">
        <v>37</v>
      </c>
      <c r="O194" s="130">
        <v>15.231</v>
      </c>
      <c r="P194" s="130">
        <f>O194*H194</f>
        <v>2.1628019999999997</v>
      </c>
      <c r="Q194" s="130">
        <v>1.06277</v>
      </c>
      <c r="R194" s="130">
        <f>Q194*H194</f>
        <v>0.15091333999999998</v>
      </c>
      <c r="S194" s="130">
        <v>0</v>
      </c>
      <c r="T194" s="131">
        <f>S194*H194</f>
        <v>0</v>
      </c>
      <c r="AR194" s="132" t="s">
        <v>150</v>
      </c>
      <c r="AT194" s="132" t="s">
        <v>145</v>
      </c>
      <c r="AU194" s="132" t="s">
        <v>82</v>
      </c>
      <c r="AY194" s="8" t="s">
        <v>143</v>
      </c>
      <c r="BE194" s="133">
        <f>IF(N194="základní",J194,0)</f>
        <v>0</v>
      </c>
      <c r="BF194" s="133">
        <f>IF(N194="snížená",J194,0)</f>
        <v>0</v>
      </c>
      <c r="BG194" s="133">
        <f>IF(N194="zákl. přenesená",J194,0)</f>
        <v>0</v>
      </c>
      <c r="BH194" s="133">
        <f>IF(N194="sníž. přenesená",J194,0)</f>
        <v>0</v>
      </c>
      <c r="BI194" s="133">
        <f>IF(N194="nulová",J194,0)</f>
        <v>0</v>
      </c>
      <c r="BJ194" s="8" t="s">
        <v>80</v>
      </c>
      <c r="BK194" s="133">
        <f>ROUND(I194*H194,2)</f>
        <v>0</v>
      </c>
      <c r="BL194" s="8" t="s">
        <v>150</v>
      </c>
      <c r="BM194" s="132" t="s">
        <v>842</v>
      </c>
    </row>
    <row r="195" spans="2:65" s="135" customFormat="1" x14ac:dyDescent="0.2">
      <c r="B195" s="134"/>
      <c r="D195" s="136" t="s">
        <v>152</v>
      </c>
      <c r="E195" s="137" t="s">
        <v>1</v>
      </c>
      <c r="F195" s="138" t="s">
        <v>843</v>
      </c>
      <c r="H195" s="137" t="s">
        <v>1</v>
      </c>
      <c r="I195" s="53"/>
      <c r="L195" s="134"/>
      <c r="M195" s="139"/>
      <c r="T195" s="140"/>
      <c r="AT195" s="137" t="s">
        <v>152</v>
      </c>
      <c r="AU195" s="137" t="s">
        <v>82</v>
      </c>
      <c r="AV195" s="135" t="s">
        <v>80</v>
      </c>
      <c r="AW195" s="135" t="s">
        <v>29</v>
      </c>
      <c r="AX195" s="135" t="s">
        <v>72</v>
      </c>
      <c r="AY195" s="137" t="s">
        <v>143</v>
      </c>
    </row>
    <row r="196" spans="2:65" s="142" customFormat="1" x14ac:dyDescent="0.2">
      <c r="B196" s="141"/>
      <c r="D196" s="136" t="s">
        <v>152</v>
      </c>
      <c r="E196" s="143" t="s">
        <v>1</v>
      </c>
      <c r="F196" s="144" t="s">
        <v>844</v>
      </c>
      <c r="H196" s="145">
        <v>0.14199999999999999</v>
      </c>
      <c r="I196" s="54"/>
      <c r="L196" s="141"/>
      <c r="M196" s="146"/>
      <c r="T196" s="147"/>
      <c r="AT196" s="143" t="s">
        <v>152</v>
      </c>
      <c r="AU196" s="143" t="s">
        <v>82</v>
      </c>
      <c r="AV196" s="142" t="s">
        <v>82</v>
      </c>
      <c r="AW196" s="142" t="s">
        <v>29</v>
      </c>
      <c r="AX196" s="142" t="s">
        <v>80</v>
      </c>
      <c r="AY196" s="143" t="s">
        <v>143</v>
      </c>
    </row>
    <row r="197" spans="2:65" s="1" customFormat="1" ht="16.5" customHeight="1" x14ac:dyDescent="0.2">
      <c r="B197" s="13"/>
      <c r="C197" s="122" t="s">
        <v>7</v>
      </c>
      <c r="D197" s="122" t="s">
        <v>145</v>
      </c>
      <c r="E197" s="123" t="s">
        <v>845</v>
      </c>
      <c r="F197" s="124" t="s">
        <v>846</v>
      </c>
      <c r="G197" s="125" t="s">
        <v>148</v>
      </c>
      <c r="H197" s="126">
        <v>2.0699999999999998</v>
      </c>
      <c r="I197" s="50"/>
      <c r="J197" s="127">
        <f>ROUND(I197*H197,2)</f>
        <v>0</v>
      </c>
      <c r="K197" s="124" t="s">
        <v>149</v>
      </c>
      <c r="L197" s="13"/>
      <c r="M197" s="128" t="s">
        <v>1</v>
      </c>
      <c r="N197" s="129" t="s">
        <v>37</v>
      </c>
      <c r="O197" s="130">
        <v>0.58399999999999996</v>
      </c>
      <c r="P197" s="130">
        <f>O197*H197</f>
        <v>1.2088799999999997</v>
      </c>
      <c r="Q197" s="130">
        <v>2.5018699999999998</v>
      </c>
      <c r="R197" s="130">
        <f>Q197*H197</f>
        <v>5.1788708999999988</v>
      </c>
      <c r="S197" s="130">
        <v>0</v>
      </c>
      <c r="T197" s="131">
        <f>S197*H197</f>
        <v>0</v>
      </c>
      <c r="AR197" s="132" t="s">
        <v>150</v>
      </c>
      <c r="AT197" s="132" t="s">
        <v>145</v>
      </c>
      <c r="AU197" s="132" t="s">
        <v>82</v>
      </c>
      <c r="AY197" s="8" t="s">
        <v>143</v>
      </c>
      <c r="BE197" s="133">
        <f>IF(N197="základní",J197,0)</f>
        <v>0</v>
      </c>
      <c r="BF197" s="133">
        <f>IF(N197="snížená",J197,0)</f>
        <v>0</v>
      </c>
      <c r="BG197" s="133">
        <f>IF(N197="zákl. přenesená",J197,0)</f>
        <v>0</v>
      </c>
      <c r="BH197" s="133">
        <f>IF(N197="sníž. přenesená",J197,0)</f>
        <v>0</v>
      </c>
      <c r="BI197" s="133">
        <f>IF(N197="nulová",J197,0)</f>
        <v>0</v>
      </c>
      <c r="BJ197" s="8" t="s">
        <v>80</v>
      </c>
      <c r="BK197" s="133">
        <f>ROUND(I197*H197,2)</f>
        <v>0</v>
      </c>
      <c r="BL197" s="8" t="s">
        <v>150</v>
      </c>
      <c r="BM197" s="132" t="s">
        <v>847</v>
      </c>
    </row>
    <row r="198" spans="2:65" s="135" customFormat="1" x14ac:dyDescent="0.2">
      <c r="B198" s="134"/>
      <c r="D198" s="136" t="s">
        <v>152</v>
      </c>
      <c r="E198" s="137" t="s">
        <v>1</v>
      </c>
      <c r="F198" s="138" t="s">
        <v>831</v>
      </c>
      <c r="H198" s="137" t="s">
        <v>1</v>
      </c>
      <c r="I198" s="53"/>
      <c r="L198" s="134"/>
      <c r="M198" s="139"/>
      <c r="T198" s="140"/>
      <c r="AT198" s="137" t="s">
        <v>152</v>
      </c>
      <c r="AU198" s="137" t="s">
        <v>82</v>
      </c>
      <c r="AV198" s="135" t="s">
        <v>80</v>
      </c>
      <c r="AW198" s="135" t="s">
        <v>29</v>
      </c>
      <c r="AX198" s="135" t="s">
        <v>72</v>
      </c>
      <c r="AY198" s="137" t="s">
        <v>143</v>
      </c>
    </row>
    <row r="199" spans="2:65" s="142" customFormat="1" x14ac:dyDescent="0.2">
      <c r="B199" s="141"/>
      <c r="D199" s="136" t="s">
        <v>152</v>
      </c>
      <c r="E199" s="143" t="s">
        <v>1</v>
      </c>
      <c r="F199" s="144" t="s">
        <v>796</v>
      </c>
      <c r="H199" s="145">
        <v>1.1100000000000001</v>
      </c>
      <c r="I199" s="54"/>
      <c r="L199" s="141"/>
      <c r="M199" s="146"/>
      <c r="T199" s="147"/>
      <c r="AT199" s="143" t="s">
        <v>152</v>
      </c>
      <c r="AU199" s="143" t="s">
        <v>82</v>
      </c>
      <c r="AV199" s="142" t="s">
        <v>82</v>
      </c>
      <c r="AW199" s="142" t="s">
        <v>29</v>
      </c>
      <c r="AX199" s="142" t="s">
        <v>72</v>
      </c>
      <c r="AY199" s="143" t="s">
        <v>143</v>
      </c>
    </row>
    <row r="200" spans="2:65" s="142" customFormat="1" x14ac:dyDescent="0.2">
      <c r="B200" s="141"/>
      <c r="D200" s="136" t="s">
        <v>152</v>
      </c>
      <c r="E200" s="143" t="s">
        <v>1</v>
      </c>
      <c r="F200" s="144" t="s">
        <v>797</v>
      </c>
      <c r="H200" s="145">
        <v>0.33</v>
      </c>
      <c r="I200" s="54"/>
      <c r="L200" s="141"/>
      <c r="M200" s="146"/>
      <c r="T200" s="147"/>
      <c r="AT200" s="143" t="s">
        <v>152</v>
      </c>
      <c r="AU200" s="143" t="s">
        <v>82</v>
      </c>
      <c r="AV200" s="142" t="s">
        <v>82</v>
      </c>
      <c r="AW200" s="142" t="s">
        <v>29</v>
      </c>
      <c r="AX200" s="142" t="s">
        <v>72</v>
      </c>
      <c r="AY200" s="143" t="s">
        <v>143</v>
      </c>
    </row>
    <row r="201" spans="2:65" s="142" customFormat="1" x14ac:dyDescent="0.2">
      <c r="B201" s="141"/>
      <c r="D201" s="136" t="s">
        <v>152</v>
      </c>
      <c r="E201" s="143" t="s">
        <v>1</v>
      </c>
      <c r="F201" s="144" t="s">
        <v>798</v>
      </c>
      <c r="H201" s="145">
        <v>0.375</v>
      </c>
      <c r="I201" s="54"/>
      <c r="L201" s="141"/>
      <c r="M201" s="146"/>
      <c r="T201" s="147"/>
      <c r="AT201" s="143" t="s">
        <v>152</v>
      </c>
      <c r="AU201" s="143" t="s">
        <v>82</v>
      </c>
      <c r="AV201" s="142" t="s">
        <v>82</v>
      </c>
      <c r="AW201" s="142" t="s">
        <v>29</v>
      </c>
      <c r="AX201" s="142" t="s">
        <v>72</v>
      </c>
      <c r="AY201" s="143" t="s">
        <v>143</v>
      </c>
    </row>
    <row r="202" spans="2:65" s="142" customFormat="1" x14ac:dyDescent="0.2">
      <c r="B202" s="141"/>
      <c r="D202" s="136" t="s">
        <v>152</v>
      </c>
      <c r="E202" s="143" t="s">
        <v>1</v>
      </c>
      <c r="F202" s="144" t="s">
        <v>799</v>
      </c>
      <c r="H202" s="145">
        <v>0.255</v>
      </c>
      <c r="I202" s="54"/>
      <c r="L202" s="141"/>
      <c r="M202" s="146"/>
      <c r="T202" s="147"/>
      <c r="AT202" s="143" t="s">
        <v>152</v>
      </c>
      <c r="AU202" s="143" t="s">
        <v>82</v>
      </c>
      <c r="AV202" s="142" t="s">
        <v>82</v>
      </c>
      <c r="AW202" s="142" t="s">
        <v>29</v>
      </c>
      <c r="AX202" s="142" t="s">
        <v>72</v>
      </c>
      <c r="AY202" s="143" t="s">
        <v>143</v>
      </c>
    </row>
    <row r="203" spans="2:65" s="149" customFormat="1" x14ac:dyDescent="0.2">
      <c r="B203" s="148"/>
      <c r="D203" s="136" t="s">
        <v>152</v>
      </c>
      <c r="E203" s="150" t="s">
        <v>1</v>
      </c>
      <c r="F203" s="151" t="s">
        <v>210</v>
      </c>
      <c r="H203" s="152">
        <v>2.0700000000000003</v>
      </c>
      <c r="I203" s="55"/>
      <c r="L203" s="148"/>
      <c r="M203" s="153"/>
      <c r="T203" s="154"/>
      <c r="AT203" s="150" t="s">
        <v>152</v>
      </c>
      <c r="AU203" s="150" t="s">
        <v>82</v>
      </c>
      <c r="AV203" s="149" t="s">
        <v>150</v>
      </c>
      <c r="AW203" s="149" t="s">
        <v>29</v>
      </c>
      <c r="AX203" s="149" t="s">
        <v>80</v>
      </c>
      <c r="AY203" s="150" t="s">
        <v>143</v>
      </c>
    </row>
    <row r="204" spans="2:65" s="1" customFormat="1" ht="33" customHeight="1" x14ac:dyDescent="0.2">
      <c r="B204" s="13"/>
      <c r="C204" s="122" t="s">
        <v>267</v>
      </c>
      <c r="D204" s="122" t="s">
        <v>145</v>
      </c>
      <c r="E204" s="123" t="s">
        <v>238</v>
      </c>
      <c r="F204" s="124" t="s">
        <v>239</v>
      </c>
      <c r="G204" s="125" t="s">
        <v>163</v>
      </c>
      <c r="H204" s="126">
        <v>10.154999999999999</v>
      </c>
      <c r="I204" s="50"/>
      <c r="J204" s="127">
        <f>ROUND(I204*H204,2)</f>
        <v>0</v>
      </c>
      <c r="K204" s="124" t="s">
        <v>149</v>
      </c>
      <c r="L204" s="13"/>
      <c r="M204" s="128" t="s">
        <v>1</v>
      </c>
      <c r="N204" s="129" t="s">
        <v>37</v>
      </c>
      <c r="O204" s="130">
        <v>0.70499999999999996</v>
      </c>
      <c r="P204" s="130">
        <f>O204*H204</f>
        <v>7.1592749999999992</v>
      </c>
      <c r="Q204" s="130">
        <v>0.49689</v>
      </c>
      <c r="R204" s="130">
        <f>Q204*H204</f>
        <v>5.0459179499999998</v>
      </c>
      <c r="S204" s="130">
        <v>0</v>
      </c>
      <c r="T204" s="131">
        <f>S204*H204</f>
        <v>0</v>
      </c>
      <c r="AR204" s="132" t="s">
        <v>150</v>
      </c>
      <c r="AT204" s="132" t="s">
        <v>145</v>
      </c>
      <c r="AU204" s="132" t="s">
        <v>82</v>
      </c>
      <c r="AY204" s="8" t="s">
        <v>143</v>
      </c>
      <c r="BE204" s="133">
        <f>IF(N204="základní",J204,0)</f>
        <v>0</v>
      </c>
      <c r="BF204" s="133">
        <f>IF(N204="snížená",J204,0)</f>
        <v>0</v>
      </c>
      <c r="BG204" s="133">
        <f>IF(N204="zákl. přenesená",J204,0)</f>
        <v>0</v>
      </c>
      <c r="BH204" s="133">
        <f>IF(N204="sníž. přenesená",J204,0)</f>
        <v>0</v>
      </c>
      <c r="BI204" s="133">
        <f>IF(N204="nulová",J204,0)</f>
        <v>0</v>
      </c>
      <c r="BJ204" s="8" t="s">
        <v>80</v>
      </c>
      <c r="BK204" s="133">
        <f>ROUND(I204*H204,2)</f>
        <v>0</v>
      </c>
      <c r="BL204" s="8" t="s">
        <v>150</v>
      </c>
      <c r="BM204" s="132" t="s">
        <v>848</v>
      </c>
    </row>
    <row r="205" spans="2:65" s="135" customFormat="1" x14ac:dyDescent="0.2">
      <c r="B205" s="134"/>
      <c r="D205" s="136" t="s">
        <v>152</v>
      </c>
      <c r="E205" s="137" t="s">
        <v>1</v>
      </c>
      <c r="F205" s="138" t="s">
        <v>241</v>
      </c>
      <c r="H205" s="137" t="s">
        <v>1</v>
      </c>
      <c r="I205" s="53"/>
      <c r="L205" s="134"/>
      <c r="M205" s="139"/>
      <c r="T205" s="140"/>
      <c r="AT205" s="137" t="s">
        <v>152</v>
      </c>
      <c r="AU205" s="137" t="s">
        <v>82</v>
      </c>
      <c r="AV205" s="135" t="s">
        <v>80</v>
      </c>
      <c r="AW205" s="135" t="s">
        <v>29</v>
      </c>
      <c r="AX205" s="135" t="s">
        <v>72</v>
      </c>
      <c r="AY205" s="137" t="s">
        <v>143</v>
      </c>
    </row>
    <row r="206" spans="2:65" s="142" customFormat="1" x14ac:dyDescent="0.2">
      <c r="B206" s="141"/>
      <c r="D206" s="136" t="s">
        <v>152</v>
      </c>
      <c r="E206" s="143" t="s">
        <v>1</v>
      </c>
      <c r="F206" s="144" t="s">
        <v>849</v>
      </c>
      <c r="H206" s="145">
        <v>7.5250000000000004</v>
      </c>
      <c r="I206" s="54"/>
      <c r="L206" s="141"/>
      <c r="M206" s="146"/>
      <c r="T206" s="147"/>
      <c r="AT206" s="143" t="s">
        <v>152</v>
      </c>
      <c r="AU206" s="143" t="s">
        <v>82</v>
      </c>
      <c r="AV206" s="142" t="s">
        <v>82</v>
      </c>
      <c r="AW206" s="142" t="s">
        <v>29</v>
      </c>
      <c r="AX206" s="142" t="s">
        <v>72</v>
      </c>
      <c r="AY206" s="143" t="s">
        <v>143</v>
      </c>
    </row>
    <row r="207" spans="2:65" s="142" customFormat="1" x14ac:dyDescent="0.2">
      <c r="B207" s="141"/>
      <c r="D207" s="136" t="s">
        <v>152</v>
      </c>
      <c r="E207" s="143" t="s">
        <v>1</v>
      </c>
      <c r="F207" s="144" t="s">
        <v>243</v>
      </c>
      <c r="H207" s="145">
        <v>-1.89</v>
      </c>
      <c r="I207" s="54"/>
      <c r="L207" s="141"/>
      <c r="M207" s="146"/>
      <c r="T207" s="147"/>
      <c r="AT207" s="143" t="s">
        <v>152</v>
      </c>
      <c r="AU207" s="143" t="s">
        <v>82</v>
      </c>
      <c r="AV207" s="142" t="s">
        <v>82</v>
      </c>
      <c r="AW207" s="142" t="s">
        <v>29</v>
      </c>
      <c r="AX207" s="142" t="s">
        <v>72</v>
      </c>
      <c r="AY207" s="143" t="s">
        <v>143</v>
      </c>
    </row>
    <row r="208" spans="2:65" s="142" customFormat="1" x14ac:dyDescent="0.2">
      <c r="B208" s="141"/>
      <c r="D208" s="136" t="s">
        <v>152</v>
      </c>
      <c r="E208" s="143" t="s">
        <v>1</v>
      </c>
      <c r="F208" s="144" t="s">
        <v>244</v>
      </c>
      <c r="H208" s="145">
        <v>-0.42</v>
      </c>
      <c r="I208" s="54"/>
      <c r="L208" s="141"/>
      <c r="M208" s="146"/>
      <c r="T208" s="147"/>
      <c r="AT208" s="143" t="s">
        <v>152</v>
      </c>
      <c r="AU208" s="143" t="s">
        <v>82</v>
      </c>
      <c r="AV208" s="142" t="s">
        <v>82</v>
      </c>
      <c r="AW208" s="142" t="s">
        <v>29</v>
      </c>
      <c r="AX208" s="142" t="s">
        <v>72</v>
      </c>
      <c r="AY208" s="143" t="s">
        <v>143</v>
      </c>
    </row>
    <row r="209" spans="2:65" s="156" customFormat="1" x14ac:dyDescent="0.2">
      <c r="B209" s="155"/>
      <c r="D209" s="136" t="s">
        <v>152</v>
      </c>
      <c r="E209" s="157" t="s">
        <v>1</v>
      </c>
      <c r="F209" s="158" t="s">
        <v>252</v>
      </c>
      <c r="H209" s="159">
        <v>5.2150000000000007</v>
      </c>
      <c r="I209" s="57"/>
      <c r="L209" s="155"/>
      <c r="M209" s="160"/>
      <c r="T209" s="161"/>
      <c r="AT209" s="157" t="s">
        <v>152</v>
      </c>
      <c r="AU209" s="157" t="s">
        <v>82</v>
      </c>
      <c r="AV209" s="156" t="s">
        <v>160</v>
      </c>
      <c r="AW209" s="156" t="s">
        <v>29</v>
      </c>
      <c r="AX209" s="156" t="s">
        <v>72</v>
      </c>
      <c r="AY209" s="157" t="s">
        <v>143</v>
      </c>
    </row>
    <row r="210" spans="2:65" s="135" customFormat="1" x14ac:dyDescent="0.2">
      <c r="B210" s="134"/>
      <c r="D210" s="136" t="s">
        <v>152</v>
      </c>
      <c r="E210" s="137" t="s">
        <v>1</v>
      </c>
      <c r="F210" s="138" t="s">
        <v>831</v>
      </c>
      <c r="H210" s="137" t="s">
        <v>1</v>
      </c>
      <c r="I210" s="53"/>
      <c r="L210" s="134"/>
      <c r="M210" s="139"/>
      <c r="T210" s="140"/>
      <c r="AT210" s="137" t="s">
        <v>152</v>
      </c>
      <c r="AU210" s="137" t="s">
        <v>82</v>
      </c>
      <c r="AV210" s="135" t="s">
        <v>80</v>
      </c>
      <c r="AW210" s="135" t="s">
        <v>29</v>
      </c>
      <c r="AX210" s="135" t="s">
        <v>72</v>
      </c>
      <c r="AY210" s="137" t="s">
        <v>143</v>
      </c>
    </row>
    <row r="211" spans="2:65" s="142" customFormat="1" x14ac:dyDescent="0.2">
      <c r="B211" s="141"/>
      <c r="D211" s="136" t="s">
        <v>152</v>
      </c>
      <c r="E211" s="143" t="s">
        <v>1</v>
      </c>
      <c r="F211" s="144" t="s">
        <v>850</v>
      </c>
      <c r="H211" s="145">
        <v>1.101</v>
      </c>
      <c r="I211" s="54"/>
      <c r="L211" s="141"/>
      <c r="M211" s="146"/>
      <c r="T211" s="147"/>
      <c r="AT211" s="143" t="s">
        <v>152</v>
      </c>
      <c r="AU211" s="143" t="s">
        <v>82</v>
      </c>
      <c r="AV211" s="142" t="s">
        <v>82</v>
      </c>
      <c r="AW211" s="142" t="s">
        <v>29</v>
      </c>
      <c r="AX211" s="142" t="s">
        <v>72</v>
      </c>
      <c r="AY211" s="143" t="s">
        <v>143</v>
      </c>
    </row>
    <row r="212" spans="2:65" s="142" customFormat="1" x14ac:dyDescent="0.2">
      <c r="B212" s="141"/>
      <c r="D212" s="136" t="s">
        <v>152</v>
      </c>
      <c r="E212" s="143" t="s">
        <v>1</v>
      </c>
      <c r="F212" s="144" t="s">
        <v>851</v>
      </c>
      <c r="H212" s="145">
        <v>0.41299999999999998</v>
      </c>
      <c r="I212" s="54"/>
      <c r="L212" s="141"/>
      <c r="M212" s="146"/>
      <c r="T212" s="147"/>
      <c r="AT212" s="143" t="s">
        <v>152</v>
      </c>
      <c r="AU212" s="143" t="s">
        <v>82</v>
      </c>
      <c r="AV212" s="142" t="s">
        <v>82</v>
      </c>
      <c r="AW212" s="142" t="s">
        <v>29</v>
      </c>
      <c r="AX212" s="142" t="s">
        <v>72</v>
      </c>
      <c r="AY212" s="143" t="s">
        <v>143</v>
      </c>
    </row>
    <row r="213" spans="2:65" s="142" customFormat="1" x14ac:dyDescent="0.2">
      <c r="B213" s="141"/>
      <c r="D213" s="136" t="s">
        <v>152</v>
      </c>
      <c r="E213" s="143" t="s">
        <v>1</v>
      </c>
      <c r="F213" s="144" t="s">
        <v>852</v>
      </c>
      <c r="H213" s="145">
        <v>0.24</v>
      </c>
      <c r="I213" s="54"/>
      <c r="L213" s="141"/>
      <c r="M213" s="146"/>
      <c r="T213" s="147"/>
      <c r="AT213" s="143" t="s">
        <v>152</v>
      </c>
      <c r="AU213" s="143" t="s">
        <v>82</v>
      </c>
      <c r="AV213" s="142" t="s">
        <v>82</v>
      </c>
      <c r="AW213" s="142" t="s">
        <v>29</v>
      </c>
      <c r="AX213" s="142" t="s">
        <v>72</v>
      </c>
      <c r="AY213" s="143" t="s">
        <v>143</v>
      </c>
    </row>
    <row r="214" spans="2:65" s="142" customFormat="1" x14ac:dyDescent="0.2">
      <c r="B214" s="141"/>
      <c r="D214" s="136" t="s">
        <v>152</v>
      </c>
      <c r="E214" s="143" t="s">
        <v>1</v>
      </c>
      <c r="F214" s="144" t="s">
        <v>853</v>
      </c>
      <c r="H214" s="145">
        <v>0.69599999999999995</v>
      </c>
      <c r="I214" s="54"/>
      <c r="L214" s="141"/>
      <c r="M214" s="146"/>
      <c r="T214" s="147"/>
      <c r="AT214" s="143" t="s">
        <v>152</v>
      </c>
      <c r="AU214" s="143" t="s">
        <v>82</v>
      </c>
      <c r="AV214" s="142" t="s">
        <v>82</v>
      </c>
      <c r="AW214" s="142" t="s">
        <v>29</v>
      </c>
      <c r="AX214" s="142" t="s">
        <v>72</v>
      </c>
      <c r="AY214" s="143" t="s">
        <v>143</v>
      </c>
    </row>
    <row r="215" spans="2:65" s="142" customFormat="1" x14ac:dyDescent="0.2">
      <c r="B215" s="141"/>
      <c r="D215" s="136" t="s">
        <v>152</v>
      </c>
      <c r="E215" s="143" t="s">
        <v>1</v>
      </c>
      <c r="F215" s="144" t="s">
        <v>854</v>
      </c>
      <c r="H215" s="145">
        <v>0.8</v>
      </c>
      <c r="I215" s="54"/>
      <c r="L215" s="141"/>
      <c r="M215" s="146"/>
      <c r="T215" s="147"/>
      <c r="AT215" s="143" t="s">
        <v>152</v>
      </c>
      <c r="AU215" s="143" t="s">
        <v>82</v>
      </c>
      <c r="AV215" s="142" t="s">
        <v>82</v>
      </c>
      <c r="AW215" s="142" t="s">
        <v>29</v>
      </c>
      <c r="AX215" s="142" t="s">
        <v>72</v>
      </c>
      <c r="AY215" s="143" t="s">
        <v>143</v>
      </c>
    </row>
    <row r="216" spans="2:65" s="142" customFormat="1" x14ac:dyDescent="0.2">
      <c r="B216" s="141"/>
      <c r="D216" s="136" t="s">
        <v>152</v>
      </c>
      <c r="E216" s="143" t="s">
        <v>1</v>
      </c>
      <c r="F216" s="144" t="s">
        <v>855</v>
      </c>
      <c r="H216" s="145">
        <v>1.69</v>
      </c>
      <c r="I216" s="54"/>
      <c r="L216" s="141"/>
      <c r="M216" s="146"/>
      <c r="T216" s="147"/>
      <c r="AT216" s="143" t="s">
        <v>152</v>
      </c>
      <c r="AU216" s="143" t="s">
        <v>82</v>
      </c>
      <c r="AV216" s="142" t="s">
        <v>82</v>
      </c>
      <c r="AW216" s="142" t="s">
        <v>29</v>
      </c>
      <c r="AX216" s="142" t="s">
        <v>72</v>
      </c>
      <c r="AY216" s="143" t="s">
        <v>143</v>
      </c>
    </row>
    <row r="217" spans="2:65" s="156" customFormat="1" x14ac:dyDescent="0.2">
      <c r="B217" s="155"/>
      <c r="D217" s="136" t="s">
        <v>152</v>
      </c>
      <c r="E217" s="157" t="s">
        <v>1</v>
      </c>
      <c r="F217" s="158" t="s">
        <v>252</v>
      </c>
      <c r="H217" s="159">
        <v>4.9399999999999995</v>
      </c>
      <c r="I217" s="57"/>
      <c r="L217" s="155"/>
      <c r="M217" s="160"/>
      <c r="T217" s="161"/>
      <c r="AT217" s="157" t="s">
        <v>152</v>
      </c>
      <c r="AU217" s="157" t="s">
        <v>82</v>
      </c>
      <c r="AV217" s="156" t="s">
        <v>160</v>
      </c>
      <c r="AW217" s="156" t="s">
        <v>29</v>
      </c>
      <c r="AX217" s="156" t="s">
        <v>72</v>
      </c>
      <c r="AY217" s="157" t="s">
        <v>143</v>
      </c>
    </row>
    <row r="218" spans="2:65" s="149" customFormat="1" x14ac:dyDescent="0.2">
      <c r="B218" s="148"/>
      <c r="D218" s="136" t="s">
        <v>152</v>
      </c>
      <c r="E218" s="150" t="s">
        <v>1</v>
      </c>
      <c r="F218" s="151" t="s">
        <v>210</v>
      </c>
      <c r="H218" s="152">
        <v>10.155000000000001</v>
      </c>
      <c r="I218" s="55"/>
      <c r="L218" s="148"/>
      <c r="M218" s="153"/>
      <c r="T218" s="154"/>
      <c r="AT218" s="150" t="s">
        <v>152</v>
      </c>
      <c r="AU218" s="150" t="s">
        <v>82</v>
      </c>
      <c r="AV218" s="149" t="s">
        <v>150</v>
      </c>
      <c r="AW218" s="149" t="s">
        <v>29</v>
      </c>
      <c r="AX218" s="149" t="s">
        <v>80</v>
      </c>
      <c r="AY218" s="150" t="s">
        <v>143</v>
      </c>
    </row>
    <row r="219" spans="2:65" s="1" customFormat="1" ht="33" customHeight="1" x14ac:dyDescent="0.2">
      <c r="B219" s="13"/>
      <c r="C219" s="122" t="s">
        <v>273</v>
      </c>
      <c r="D219" s="122" t="s">
        <v>145</v>
      </c>
      <c r="E219" s="123" t="s">
        <v>246</v>
      </c>
      <c r="F219" s="124" t="s">
        <v>247</v>
      </c>
      <c r="G219" s="125" t="s">
        <v>163</v>
      </c>
      <c r="H219" s="126">
        <v>29.225000000000001</v>
      </c>
      <c r="I219" s="50"/>
      <c r="J219" s="127">
        <f>ROUND(I219*H219,2)</f>
        <v>0</v>
      </c>
      <c r="K219" s="124" t="s">
        <v>149</v>
      </c>
      <c r="L219" s="13"/>
      <c r="M219" s="128" t="s">
        <v>1</v>
      </c>
      <c r="N219" s="129" t="s">
        <v>37</v>
      </c>
      <c r="O219" s="130">
        <v>0.98699999999999999</v>
      </c>
      <c r="P219" s="130">
        <f>O219*H219</f>
        <v>28.845075000000001</v>
      </c>
      <c r="Q219" s="130">
        <v>0.73404000000000003</v>
      </c>
      <c r="R219" s="130">
        <f>Q219*H219</f>
        <v>21.452319000000003</v>
      </c>
      <c r="S219" s="130">
        <v>0</v>
      </c>
      <c r="T219" s="131">
        <f>S219*H219</f>
        <v>0</v>
      </c>
      <c r="AR219" s="132" t="s">
        <v>150</v>
      </c>
      <c r="AT219" s="132" t="s">
        <v>145</v>
      </c>
      <c r="AU219" s="132" t="s">
        <v>82</v>
      </c>
      <c r="AY219" s="8" t="s">
        <v>143</v>
      </c>
      <c r="BE219" s="133">
        <f>IF(N219="základní",J219,0)</f>
        <v>0</v>
      </c>
      <c r="BF219" s="133">
        <f>IF(N219="snížená",J219,0)</f>
        <v>0</v>
      </c>
      <c r="BG219" s="133">
        <f>IF(N219="zákl. přenesená",J219,0)</f>
        <v>0</v>
      </c>
      <c r="BH219" s="133">
        <f>IF(N219="sníž. přenesená",J219,0)</f>
        <v>0</v>
      </c>
      <c r="BI219" s="133">
        <f>IF(N219="nulová",J219,0)</f>
        <v>0</v>
      </c>
      <c r="BJ219" s="8" t="s">
        <v>80</v>
      </c>
      <c r="BK219" s="133">
        <f>ROUND(I219*H219,2)</f>
        <v>0</v>
      </c>
      <c r="BL219" s="8" t="s">
        <v>150</v>
      </c>
      <c r="BM219" s="132" t="s">
        <v>856</v>
      </c>
    </row>
    <row r="220" spans="2:65" s="135" customFormat="1" x14ac:dyDescent="0.2">
      <c r="B220" s="134"/>
      <c r="D220" s="136" t="s">
        <v>152</v>
      </c>
      <c r="E220" s="137" t="s">
        <v>1</v>
      </c>
      <c r="F220" s="138" t="s">
        <v>241</v>
      </c>
      <c r="H220" s="137" t="s">
        <v>1</v>
      </c>
      <c r="I220" s="53"/>
      <c r="L220" s="134"/>
      <c r="M220" s="139"/>
      <c r="T220" s="140"/>
      <c r="AT220" s="137" t="s">
        <v>152</v>
      </c>
      <c r="AU220" s="137" t="s">
        <v>82</v>
      </c>
      <c r="AV220" s="135" t="s">
        <v>80</v>
      </c>
      <c r="AW220" s="135" t="s">
        <v>29</v>
      </c>
      <c r="AX220" s="135" t="s">
        <v>72</v>
      </c>
      <c r="AY220" s="137" t="s">
        <v>143</v>
      </c>
    </row>
    <row r="221" spans="2:65" s="142" customFormat="1" x14ac:dyDescent="0.2">
      <c r="B221" s="141"/>
      <c r="D221" s="136" t="s">
        <v>152</v>
      </c>
      <c r="E221" s="143" t="s">
        <v>1</v>
      </c>
      <c r="F221" s="144" t="s">
        <v>857</v>
      </c>
      <c r="H221" s="145">
        <v>9.625</v>
      </c>
      <c r="I221" s="54"/>
      <c r="L221" s="141"/>
      <c r="M221" s="146"/>
      <c r="T221" s="147"/>
      <c r="AT221" s="143" t="s">
        <v>152</v>
      </c>
      <c r="AU221" s="143" t="s">
        <v>82</v>
      </c>
      <c r="AV221" s="142" t="s">
        <v>82</v>
      </c>
      <c r="AW221" s="142" t="s">
        <v>29</v>
      </c>
      <c r="AX221" s="142" t="s">
        <v>72</v>
      </c>
      <c r="AY221" s="143" t="s">
        <v>143</v>
      </c>
    </row>
    <row r="222" spans="2:65" s="142" customFormat="1" x14ac:dyDescent="0.2">
      <c r="B222" s="141"/>
      <c r="D222" s="136" t="s">
        <v>152</v>
      </c>
      <c r="E222" s="143" t="s">
        <v>1</v>
      </c>
      <c r="F222" s="144" t="s">
        <v>858</v>
      </c>
      <c r="H222" s="145">
        <v>9.8000000000000007</v>
      </c>
      <c r="I222" s="54"/>
      <c r="L222" s="141"/>
      <c r="M222" s="146"/>
      <c r="T222" s="147"/>
      <c r="AT222" s="143" t="s">
        <v>152</v>
      </c>
      <c r="AU222" s="143" t="s">
        <v>82</v>
      </c>
      <c r="AV222" s="142" t="s">
        <v>82</v>
      </c>
      <c r="AW222" s="142" t="s">
        <v>29</v>
      </c>
      <c r="AX222" s="142" t="s">
        <v>72</v>
      </c>
      <c r="AY222" s="143" t="s">
        <v>143</v>
      </c>
    </row>
    <row r="223" spans="2:65" s="142" customFormat="1" x14ac:dyDescent="0.2">
      <c r="B223" s="141"/>
      <c r="D223" s="136" t="s">
        <v>152</v>
      </c>
      <c r="E223" s="143" t="s">
        <v>1</v>
      </c>
      <c r="F223" s="144" t="s">
        <v>859</v>
      </c>
      <c r="H223" s="145">
        <v>9.8000000000000007</v>
      </c>
      <c r="I223" s="54"/>
      <c r="L223" s="141"/>
      <c r="M223" s="146"/>
      <c r="T223" s="147"/>
      <c r="AT223" s="143" t="s">
        <v>152</v>
      </c>
      <c r="AU223" s="143" t="s">
        <v>82</v>
      </c>
      <c r="AV223" s="142" t="s">
        <v>82</v>
      </c>
      <c r="AW223" s="142" t="s">
        <v>29</v>
      </c>
      <c r="AX223" s="142" t="s">
        <v>72</v>
      </c>
      <c r="AY223" s="143" t="s">
        <v>143</v>
      </c>
    </row>
    <row r="224" spans="2:65" s="149" customFormat="1" x14ac:dyDescent="0.2">
      <c r="B224" s="148"/>
      <c r="D224" s="136" t="s">
        <v>152</v>
      </c>
      <c r="E224" s="150" t="s">
        <v>1</v>
      </c>
      <c r="F224" s="151" t="s">
        <v>210</v>
      </c>
      <c r="H224" s="152">
        <v>29.225000000000001</v>
      </c>
      <c r="I224" s="55"/>
      <c r="L224" s="148"/>
      <c r="M224" s="153"/>
      <c r="T224" s="154"/>
      <c r="AT224" s="150" t="s">
        <v>152</v>
      </c>
      <c r="AU224" s="150" t="s">
        <v>82</v>
      </c>
      <c r="AV224" s="149" t="s">
        <v>150</v>
      </c>
      <c r="AW224" s="149" t="s">
        <v>29</v>
      </c>
      <c r="AX224" s="149" t="s">
        <v>80</v>
      </c>
      <c r="AY224" s="150" t="s">
        <v>143</v>
      </c>
    </row>
    <row r="225" spans="2:65" s="1" customFormat="1" ht="24.2" customHeight="1" x14ac:dyDescent="0.2">
      <c r="B225" s="13"/>
      <c r="C225" s="122" t="s">
        <v>284</v>
      </c>
      <c r="D225" s="122" t="s">
        <v>145</v>
      </c>
      <c r="E225" s="123" t="s">
        <v>255</v>
      </c>
      <c r="F225" s="124" t="s">
        <v>256</v>
      </c>
      <c r="G225" s="125" t="s">
        <v>148</v>
      </c>
      <c r="H225" s="126">
        <v>0.54</v>
      </c>
      <c r="I225" s="50"/>
      <c r="J225" s="127">
        <f>ROUND(I225*H225,2)</f>
        <v>0</v>
      </c>
      <c r="K225" s="124" t="s">
        <v>149</v>
      </c>
      <c r="L225" s="13"/>
      <c r="M225" s="128" t="s">
        <v>1</v>
      </c>
      <c r="N225" s="129" t="s">
        <v>37</v>
      </c>
      <c r="O225" s="130">
        <v>6.04</v>
      </c>
      <c r="P225" s="130">
        <f>O225*H225</f>
        <v>3.2616000000000001</v>
      </c>
      <c r="Q225" s="130">
        <v>2.3656999999999999</v>
      </c>
      <c r="R225" s="130">
        <f>Q225*H225</f>
        <v>1.2774780000000001</v>
      </c>
      <c r="S225" s="130">
        <v>0</v>
      </c>
      <c r="T225" s="131">
        <f>S225*H225</f>
        <v>0</v>
      </c>
      <c r="AR225" s="132" t="s">
        <v>150</v>
      </c>
      <c r="AT225" s="132" t="s">
        <v>145</v>
      </c>
      <c r="AU225" s="132" t="s">
        <v>82</v>
      </c>
      <c r="AY225" s="8" t="s">
        <v>143</v>
      </c>
      <c r="BE225" s="133">
        <f>IF(N225="základní",J225,0)</f>
        <v>0</v>
      </c>
      <c r="BF225" s="133">
        <f>IF(N225="snížená",J225,0)</f>
        <v>0</v>
      </c>
      <c r="BG225" s="133">
        <f>IF(N225="zákl. přenesená",J225,0)</f>
        <v>0</v>
      </c>
      <c r="BH225" s="133">
        <f>IF(N225="sníž. přenesená",J225,0)</f>
        <v>0</v>
      </c>
      <c r="BI225" s="133">
        <f>IF(N225="nulová",J225,0)</f>
        <v>0</v>
      </c>
      <c r="BJ225" s="8" t="s">
        <v>80</v>
      </c>
      <c r="BK225" s="133">
        <f>ROUND(I225*H225,2)</f>
        <v>0</v>
      </c>
      <c r="BL225" s="8" t="s">
        <v>150</v>
      </c>
      <c r="BM225" s="132" t="s">
        <v>860</v>
      </c>
    </row>
    <row r="226" spans="2:65" s="135" customFormat="1" ht="22.5" x14ac:dyDescent="0.2">
      <c r="B226" s="134"/>
      <c r="D226" s="136" t="s">
        <v>152</v>
      </c>
      <c r="E226" s="137" t="s">
        <v>1</v>
      </c>
      <c r="F226" s="138" t="s">
        <v>258</v>
      </c>
      <c r="H226" s="137" t="s">
        <v>1</v>
      </c>
      <c r="I226" s="53"/>
      <c r="L226" s="134"/>
      <c r="M226" s="139"/>
      <c r="T226" s="140"/>
      <c r="AT226" s="137" t="s">
        <v>152</v>
      </c>
      <c r="AU226" s="137" t="s">
        <v>82</v>
      </c>
      <c r="AV226" s="135" t="s">
        <v>80</v>
      </c>
      <c r="AW226" s="135" t="s">
        <v>29</v>
      </c>
      <c r="AX226" s="135" t="s">
        <v>72</v>
      </c>
      <c r="AY226" s="137" t="s">
        <v>143</v>
      </c>
    </row>
    <row r="227" spans="2:65" s="142" customFormat="1" x14ac:dyDescent="0.2">
      <c r="B227" s="141"/>
      <c r="D227" s="136" t="s">
        <v>152</v>
      </c>
      <c r="E227" s="143" t="s">
        <v>1</v>
      </c>
      <c r="F227" s="144" t="s">
        <v>259</v>
      </c>
      <c r="H227" s="145">
        <v>0.54</v>
      </c>
      <c r="I227" s="54"/>
      <c r="L227" s="141"/>
      <c r="M227" s="146"/>
      <c r="T227" s="147"/>
      <c r="AT227" s="143" t="s">
        <v>152</v>
      </c>
      <c r="AU227" s="143" t="s">
        <v>82</v>
      </c>
      <c r="AV227" s="142" t="s">
        <v>82</v>
      </c>
      <c r="AW227" s="142" t="s">
        <v>29</v>
      </c>
      <c r="AX227" s="142" t="s">
        <v>80</v>
      </c>
      <c r="AY227" s="143" t="s">
        <v>143</v>
      </c>
    </row>
    <row r="228" spans="2:65" s="1" customFormat="1" ht="24.2" customHeight="1" x14ac:dyDescent="0.2">
      <c r="B228" s="13"/>
      <c r="C228" s="122" t="s">
        <v>292</v>
      </c>
      <c r="D228" s="122" t="s">
        <v>145</v>
      </c>
      <c r="E228" s="123" t="s">
        <v>260</v>
      </c>
      <c r="F228" s="124" t="s">
        <v>261</v>
      </c>
      <c r="G228" s="125" t="s">
        <v>198</v>
      </c>
      <c r="H228" s="126">
        <v>1.5760000000000001</v>
      </c>
      <c r="I228" s="50"/>
      <c r="J228" s="127">
        <f>ROUND(I228*H228,2)</f>
        <v>0</v>
      </c>
      <c r="K228" s="124" t="s">
        <v>149</v>
      </c>
      <c r="L228" s="13"/>
      <c r="M228" s="128" t="s">
        <v>1</v>
      </c>
      <c r="N228" s="129" t="s">
        <v>37</v>
      </c>
      <c r="O228" s="130">
        <v>22.491</v>
      </c>
      <c r="P228" s="130">
        <f>O228*H228</f>
        <v>35.445816000000001</v>
      </c>
      <c r="Q228" s="130">
        <v>1.0593999999999999</v>
      </c>
      <c r="R228" s="130">
        <f>Q228*H228</f>
        <v>1.6696143999999999</v>
      </c>
      <c r="S228" s="130">
        <v>0</v>
      </c>
      <c r="T228" s="131">
        <f>S228*H228</f>
        <v>0</v>
      </c>
      <c r="AR228" s="132" t="s">
        <v>150</v>
      </c>
      <c r="AT228" s="132" t="s">
        <v>145</v>
      </c>
      <c r="AU228" s="132" t="s">
        <v>82</v>
      </c>
      <c r="AY228" s="8" t="s">
        <v>143</v>
      </c>
      <c r="BE228" s="133">
        <f>IF(N228="základní",J228,0)</f>
        <v>0</v>
      </c>
      <c r="BF228" s="133">
        <f>IF(N228="snížená",J228,0)</f>
        <v>0</v>
      </c>
      <c r="BG228" s="133">
        <f>IF(N228="zákl. přenesená",J228,0)</f>
        <v>0</v>
      </c>
      <c r="BH228" s="133">
        <f>IF(N228="sníž. přenesená",J228,0)</f>
        <v>0</v>
      </c>
      <c r="BI228" s="133">
        <f>IF(N228="nulová",J228,0)</f>
        <v>0</v>
      </c>
      <c r="BJ228" s="8" t="s">
        <v>80</v>
      </c>
      <c r="BK228" s="133">
        <f>ROUND(I228*H228,2)</f>
        <v>0</v>
      </c>
      <c r="BL228" s="8" t="s">
        <v>150</v>
      </c>
      <c r="BM228" s="132" t="s">
        <v>861</v>
      </c>
    </row>
    <row r="229" spans="2:65" s="135" customFormat="1" x14ac:dyDescent="0.2">
      <c r="B229" s="134"/>
      <c r="D229" s="136" t="s">
        <v>152</v>
      </c>
      <c r="E229" s="137" t="s">
        <v>1</v>
      </c>
      <c r="F229" s="138" t="s">
        <v>263</v>
      </c>
      <c r="H229" s="137" t="s">
        <v>1</v>
      </c>
      <c r="I229" s="53"/>
      <c r="L229" s="134"/>
      <c r="M229" s="139"/>
      <c r="T229" s="140"/>
      <c r="AT229" s="137" t="s">
        <v>152</v>
      </c>
      <c r="AU229" s="137" t="s">
        <v>82</v>
      </c>
      <c r="AV229" s="135" t="s">
        <v>80</v>
      </c>
      <c r="AW229" s="135" t="s">
        <v>29</v>
      </c>
      <c r="AX229" s="135" t="s">
        <v>72</v>
      </c>
      <c r="AY229" s="137" t="s">
        <v>143</v>
      </c>
    </row>
    <row r="230" spans="2:65" s="135" customFormat="1" x14ac:dyDescent="0.2">
      <c r="B230" s="134"/>
      <c r="D230" s="136" t="s">
        <v>152</v>
      </c>
      <c r="E230" s="137" t="s">
        <v>1</v>
      </c>
      <c r="F230" s="138" t="s">
        <v>264</v>
      </c>
      <c r="H230" s="137" t="s">
        <v>1</v>
      </c>
      <c r="I230" s="53"/>
      <c r="L230" s="134"/>
      <c r="M230" s="139"/>
      <c r="T230" s="140"/>
      <c r="AT230" s="137" t="s">
        <v>152</v>
      </c>
      <c r="AU230" s="137" t="s">
        <v>82</v>
      </c>
      <c r="AV230" s="135" t="s">
        <v>80</v>
      </c>
      <c r="AW230" s="135" t="s">
        <v>29</v>
      </c>
      <c r="AX230" s="135" t="s">
        <v>72</v>
      </c>
      <c r="AY230" s="137" t="s">
        <v>143</v>
      </c>
    </row>
    <row r="231" spans="2:65" s="142" customFormat="1" x14ac:dyDescent="0.2">
      <c r="B231" s="141"/>
      <c r="D231" s="136" t="s">
        <v>152</v>
      </c>
      <c r="E231" s="143" t="s">
        <v>1</v>
      </c>
      <c r="F231" s="144" t="s">
        <v>862</v>
      </c>
      <c r="H231" s="145">
        <v>1.5760000000000001</v>
      </c>
      <c r="I231" s="54"/>
      <c r="L231" s="141"/>
      <c r="M231" s="146"/>
      <c r="T231" s="147"/>
      <c r="AT231" s="143" t="s">
        <v>152</v>
      </c>
      <c r="AU231" s="143" t="s">
        <v>82</v>
      </c>
      <c r="AV231" s="142" t="s">
        <v>82</v>
      </c>
      <c r="AW231" s="142" t="s">
        <v>29</v>
      </c>
      <c r="AX231" s="142" t="s">
        <v>80</v>
      </c>
      <c r="AY231" s="143" t="s">
        <v>143</v>
      </c>
    </row>
    <row r="232" spans="2:65" s="111" customFormat="1" ht="22.9" customHeight="1" x14ac:dyDescent="0.2">
      <c r="B232" s="110"/>
      <c r="D232" s="112" t="s">
        <v>71</v>
      </c>
      <c r="E232" s="120" t="s">
        <v>160</v>
      </c>
      <c r="F232" s="120" t="s">
        <v>266</v>
      </c>
      <c r="I232" s="56"/>
      <c r="J232" s="121">
        <f>BK232</f>
        <v>0</v>
      </c>
      <c r="L232" s="110"/>
      <c r="M232" s="115"/>
      <c r="P232" s="116">
        <f>SUM(P233:P259)</f>
        <v>12.099724999999998</v>
      </c>
      <c r="R232" s="116">
        <f>SUM(R233:R259)</f>
        <v>2.5796385599999998</v>
      </c>
      <c r="T232" s="117">
        <f>SUM(T233:T259)</f>
        <v>0</v>
      </c>
      <c r="AR232" s="112" t="s">
        <v>80</v>
      </c>
      <c r="AT232" s="118" t="s">
        <v>71</v>
      </c>
      <c r="AU232" s="118" t="s">
        <v>80</v>
      </c>
      <c r="AY232" s="112" t="s">
        <v>143</v>
      </c>
      <c r="BK232" s="119">
        <f>SUM(BK233:BK259)</f>
        <v>0</v>
      </c>
    </row>
    <row r="233" spans="2:65" s="1" customFormat="1" ht="33" customHeight="1" x14ac:dyDescent="0.2">
      <c r="B233" s="13"/>
      <c r="C233" s="122" t="s">
        <v>298</v>
      </c>
      <c r="D233" s="122" t="s">
        <v>145</v>
      </c>
      <c r="E233" s="123" t="s">
        <v>274</v>
      </c>
      <c r="F233" s="124" t="s">
        <v>275</v>
      </c>
      <c r="G233" s="125" t="s">
        <v>163</v>
      </c>
      <c r="H233" s="126">
        <v>12.356999999999999</v>
      </c>
      <c r="I233" s="50"/>
      <c r="J233" s="127">
        <f>ROUND(I233*H233,2)</f>
        <v>0</v>
      </c>
      <c r="K233" s="124" t="s">
        <v>149</v>
      </c>
      <c r="L233" s="13"/>
      <c r="M233" s="128" t="s">
        <v>1</v>
      </c>
      <c r="N233" s="129" t="s">
        <v>37</v>
      </c>
      <c r="O233" s="130">
        <v>0.68899999999999995</v>
      </c>
      <c r="P233" s="130">
        <f>O233*H233</f>
        <v>8.5139729999999982</v>
      </c>
      <c r="Q233" s="130">
        <v>0.17111999999999999</v>
      </c>
      <c r="R233" s="130">
        <f>Q233*H233</f>
        <v>2.1145298399999999</v>
      </c>
      <c r="S233" s="130">
        <v>0</v>
      </c>
      <c r="T233" s="131">
        <f>S233*H233</f>
        <v>0</v>
      </c>
      <c r="AR233" s="132" t="s">
        <v>150</v>
      </c>
      <c r="AT233" s="132" t="s">
        <v>145</v>
      </c>
      <c r="AU233" s="132" t="s">
        <v>82</v>
      </c>
      <c r="AY233" s="8" t="s">
        <v>143</v>
      </c>
      <c r="BE233" s="133">
        <f>IF(N233="základní",J233,0)</f>
        <v>0</v>
      </c>
      <c r="BF233" s="133">
        <f>IF(N233="snížená",J233,0)</f>
        <v>0</v>
      </c>
      <c r="BG233" s="133">
        <f>IF(N233="zákl. přenesená",J233,0)</f>
        <v>0</v>
      </c>
      <c r="BH233" s="133">
        <f>IF(N233="sníž. přenesená",J233,0)</f>
        <v>0</v>
      </c>
      <c r="BI233" s="133">
        <f>IF(N233="nulová",J233,0)</f>
        <v>0</v>
      </c>
      <c r="BJ233" s="8" t="s">
        <v>80</v>
      </c>
      <c r="BK233" s="133">
        <f>ROUND(I233*H233,2)</f>
        <v>0</v>
      </c>
      <c r="BL233" s="8" t="s">
        <v>150</v>
      </c>
      <c r="BM233" s="132" t="s">
        <v>863</v>
      </c>
    </row>
    <row r="234" spans="2:65" s="135" customFormat="1" x14ac:dyDescent="0.2">
      <c r="B234" s="134"/>
      <c r="D234" s="136" t="s">
        <v>152</v>
      </c>
      <c r="E234" s="137" t="s">
        <v>1</v>
      </c>
      <c r="F234" s="138" t="s">
        <v>277</v>
      </c>
      <c r="H234" s="137" t="s">
        <v>1</v>
      </c>
      <c r="I234" s="53"/>
      <c r="L234" s="134"/>
      <c r="M234" s="139"/>
      <c r="T234" s="140"/>
      <c r="AT234" s="137" t="s">
        <v>152</v>
      </c>
      <c r="AU234" s="137" t="s">
        <v>82</v>
      </c>
      <c r="AV234" s="135" t="s">
        <v>80</v>
      </c>
      <c r="AW234" s="135" t="s">
        <v>29</v>
      </c>
      <c r="AX234" s="135" t="s">
        <v>72</v>
      </c>
      <c r="AY234" s="137" t="s">
        <v>143</v>
      </c>
    </row>
    <row r="235" spans="2:65" s="142" customFormat="1" x14ac:dyDescent="0.2">
      <c r="B235" s="141"/>
      <c r="D235" s="136" t="s">
        <v>152</v>
      </c>
      <c r="E235" s="143" t="s">
        <v>1</v>
      </c>
      <c r="F235" s="144" t="s">
        <v>864</v>
      </c>
      <c r="H235" s="145">
        <v>6.3559999999999999</v>
      </c>
      <c r="I235" s="54"/>
      <c r="L235" s="141"/>
      <c r="M235" s="146"/>
      <c r="T235" s="147"/>
      <c r="AT235" s="143" t="s">
        <v>152</v>
      </c>
      <c r="AU235" s="143" t="s">
        <v>82</v>
      </c>
      <c r="AV235" s="142" t="s">
        <v>82</v>
      </c>
      <c r="AW235" s="142" t="s">
        <v>29</v>
      </c>
      <c r="AX235" s="142" t="s">
        <v>72</v>
      </c>
      <c r="AY235" s="143" t="s">
        <v>143</v>
      </c>
    </row>
    <row r="236" spans="2:65" s="142" customFormat="1" x14ac:dyDescent="0.2">
      <c r="B236" s="141"/>
      <c r="D236" s="136" t="s">
        <v>152</v>
      </c>
      <c r="E236" s="143" t="s">
        <v>1</v>
      </c>
      <c r="F236" s="144" t="s">
        <v>243</v>
      </c>
      <c r="H236" s="145">
        <v>-1.89</v>
      </c>
      <c r="I236" s="54"/>
      <c r="L236" s="141"/>
      <c r="M236" s="146"/>
      <c r="T236" s="147"/>
      <c r="AT236" s="143" t="s">
        <v>152</v>
      </c>
      <c r="AU236" s="143" t="s">
        <v>82</v>
      </c>
      <c r="AV236" s="142" t="s">
        <v>82</v>
      </c>
      <c r="AW236" s="142" t="s">
        <v>29</v>
      </c>
      <c r="AX236" s="142" t="s">
        <v>72</v>
      </c>
      <c r="AY236" s="143" t="s">
        <v>143</v>
      </c>
    </row>
    <row r="237" spans="2:65" s="142" customFormat="1" x14ac:dyDescent="0.2">
      <c r="B237" s="141"/>
      <c r="D237" s="136" t="s">
        <v>152</v>
      </c>
      <c r="E237" s="143" t="s">
        <v>1</v>
      </c>
      <c r="F237" s="144" t="s">
        <v>279</v>
      </c>
      <c r="H237" s="145">
        <v>-0.313</v>
      </c>
      <c r="I237" s="54"/>
      <c r="L237" s="141"/>
      <c r="M237" s="146"/>
      <c r="T237" s="147"/>
      <c r="AT237" s="143" t="s">
        <v>152</v>
      </c>
      <c r="AU237" s="143" t="s">
        <v>82</v>
      </c>
      <c r="AV237" s="142" t="s">
        <v>82</v>
      </c>
      <c r="AW237" s="142" t="s">
        <v>29</v>
      </c>
      <c r="AX237" s="142" t="s">
        <v>72</v>
      </c>
      <c r="AY237" s="143" t="s">
        <v>143</v>
      </c>
    </row>
    <row r="238" spans="2:65" s="156" customFormat="1" x14ac:dyDescent="0.2">
      <c r="B238" s="155"/>
      <c r="D238" s="136" t="s">
        <v>152</v>
      </c>
      <c r="E238" s="157" t="s">
        <v>1</v>
      </c>
      <c r="F238" s="158" t="s">
        <v>252</v>
      </c>
      <c r="H238" s="159">
        <v>4.1530000000000005</v>
      </c>
      <c r="I238" s="57"/>
      <c r="L238" s="155"/>
      <c r="M238" s="160"/>
      <c r="T238" s="161"/>
      <c r="AT238" s="157" t="s">
        <v>152</v>
      </c>
      <c r="AU238" s="157" t="s">
        <v>82</v>
      </c>
      <c r="AV238" s="156" t="s">
        <v>160</v>
      </c>
      <c r="AW238" s="156" t="s">
        <v>29</v>
      </c>
      <c r="AX238" s="156" t="s">
        <v>72</v>
      </c>
      <c r="AY238" s="157" t="s">
        <v>143</v>
      </c>
    </row>
    <row r="239" spans="2:65" s="135" customFormat="1" x14ac:dyDescent="0.2">
      <c r="B239" s="134"/>
      <c r="D239" s="136" t="s">
        <v>152</v>
      </c>
      <c r="E239" s="137" t="s">
        <v>1</v>
      </c>
      <c r="F239" s="138" t="s">
        <v>280</v>
      </c>
      <c r="H239" s="137" t="s">
        <v>1</v>
      </c>
      <c r="I239" s="53"/>
      <c r="L239" s="134"/>
      <c r="M239" s="139"/>
      <c r="T239" s="140"/>
      <c r="AT239" s="137" t="s">
        <v>152</v>
      </c>
      <c r="AU239" s="137" t="s">
        <v>82</v>
      </c>
      <c r="AV239" s="135" t="s">
        <v>80</v>
      </c>
      <c r="AW239" s="135" t="s">
        <v>29</v>
      </c>
      <c r="AX239" s="135" t="s">
        <v>72</v>
      </c>
      <c r="AY239" s="137" t="s">
        <v>143</v>
      </c>
    </row>
    <row r="240" spans="2:65" s="142" customFormat="1" x14ac:dyDescent="0.2">
      <c r="B240" s="141"/>
      <c r="D240" s="136" t="s">
        <v>152</v>
      </c>
      <c r="E240" s="143" t="s">
        <v>1</v>
      </c>
      <c r="F240" s="144" t="s">
        <v>281</v>
      </c>
      <c r="H240" s="145">
        <v>6.2830000000000004</v>
      </c>
      <c r="I240" s="54"/>
      <c r="L240" s="141"/>
      <c r="M240" s="146"/>
      <c r="T240" s="147"/>
      <c r="AT240" s="143" t="s">
        <v>152</v>
      </c>
      <c r="AU240" s="143" t="s">
        <v>82</v>
      </c>
      <c r="AV240" s="142" t="s">
        <v>82</v>
      </c>
      <c r="AW240" s="142" t="s">
        <v>29</v>
      </c>
      <c r="AX240" s="142" t="s">
        <v>72</v>
      </c>
      <c r="AY240" s="143" t="s">
        <v>143</v>
      </c>
    </row>
    <row r="241" spans="2:65" s="142" customFormat="1" x14ac:dyDescent="0.2">
      <c r="B241" s="141"/>
      <c r="D241" s="136" t="s">
        <v>152</v>
      </c>
      <c r="E241" s="143" t="s">
        <v>1</v>
      </c>
      <c r="F241" s="144" t="s">
        <v>243</v>
      </c>
      <c r="H241" s="145">
        <v>-1.89</v>
      </c>
      <c r="I241" s="54"/>
      <c r="L241" s="141"/>
      <c r="M241" s="146"/>
      <c r="T241" s="147"/>
      <c r="AT241" s="143" t="s">
        <v>152</v>
      </c>
      <c r="AU241" s="143" t="s">
        <v>82</v>
      </c>
      <c r="AV241" s="142" t="s">
        <v>82</v>
      </c>
      <c r="AW241" s="142" t="s">
        <v>29</v>
      </c>
      <c r="AX241" s="142" t="s">
        <v>72</v>
      </c>
      <c r="AY241" s="143" t="s">
        <v>143</v>
      </c>
    </row>
    <row r="242" spans="2:65" s="142" customFormat="1" x14ac:dyDescent="0.2">
      <c r="B242" s="141"/>
      <c r="D242" s="136" t="s">
        <v>152</v>
      </c>
      <c r="E242" s="143" t="s">
        <v>1</v>
      </c>
      <c r="F242" s="144" t="s">
        <v>279</v>
      </c>
      <c r="H242" s="145">
        <v>-0.313</v>
      </c>
      <c r="I242" s="54"/>
      <c r="L242" s="141"/>
      <c r="M242" s="146"/>
      <c r="T242" s="147"/>
      <c r="AT242" s="143" t="s">
        <v>152</v>
      </c>
      <c r="AU242" s="143" t="s">
        <v>82</v>
      </c>
      <c r="AV242" s="142" t="s">
        <v>82</v>
      </c>
      <c r="AW242" s="142" t="s">
        <v>29</v>
      </c>
      <c r="AX242" s="142" t="s">
        <v>72</v>
      </c>
      <c r="AY242" s="143" t="s">
        <v>143</v>
      </c>
    </row>
    <row r="243" spans="2:65" s="156" customFormat="1" x14ac:dyDescent="0.2">
      <c r="B243" s="155"/>
      <c r="D243" s="136" t="s">
        <v>152</v>
      </c>
      <c r="E243" s="157" t="s">
        <v>1</v>
      </c>
      <c r="F243" s="158" t="s">
        <v>252</v>
      </c>
      <c r="H243" s="159">
        <v>4.080000000000001</v>
      </c>
      <c r="I243" s="57"/>
      <c r="L243" s="155"/>
      <c r="M243" s="160"/>
      <c r="T243" s="161"/>
      <c r="AT243" s="157" t="s">
        <v>152</v>
      </c>
      <c r="AU243" s="157" t="s">
        <v>82</v>
      </c>
      <c r="AV243" s="156" t="s">
        <v>160</v>
      </c>
      <c r="AW243" s="156" t="s">
        <v>29</v>
      </c>
      <c r="AX243" s="156" t="s">
        <v>72</v>
      </c>
      <c r="AY243" s="157" t="s">
        <v>143</v>
      </c>
    </row>
    <row r="244" spans="2:65" s="135" customFormat="1" x14ac:dyDescent="0.2">
      <c r="B244" s="134"/>
      <c r="D244" s="136" t="s">
        <v>152</v>
      </c>
      <c r="E244" s="137" t="s">
        <v>1</v>
      </c>
      <c r="F244" s="138" t="s">
        <v>282</v>
      </c>
      <c r="H244" s="137" t="s">
        <v>1</v>
      </c>
      <c r="I244" s="53"/>
      <c r="L244" s="134"/>
      <c r="M244" s="139"/>
      <c r="T244" s="140"/>
      <c r="AT244" s="137" t="s">
        <v>152</v>
      </c>
      <c r="AU244" s="137" t="s">
        <v>82</v>
      </c>
      <c r="AV244" s="135" t="s">
        <v>80</v>
      </c>
      <c r="AW244" s="135" t="s">
        <v>29</v>
      </c>
      <c r="AX244" s="135" t="s">
        <v>72</v>
      </c>
      <c r="AY244" s="137" t="s">
        <v>143</v>
      </c>
    </row>
    <row r="245" spans="2:65" s="142" customFormat="1" x14ac:dyDescent="0.2">
      <c r="B245" s="141"/>
      <c r="D245" s="136" t="s">
        <v>152</v>
      </c>
      <c r="E245" s="143" t="s">
        <v>1</v>
      </c>
      <c r="F245" s="144" t="s">
        <v>865</v>
      </c>
      <c r="H245" s="145">
        <v>6.327</v>
      </c>
      <c r="I245" s="54"/>
      <c r="L245" s="141"/>
      <c r="M245" s="146"/>
      <c r="T245" s="147"/>
      <c r="AT245" s="143" t="s">
        <v>152</v>
      </c>
      <c r="AU245" s="143" t="s">
        <v>82</v>
      </c>
      <c r="AV245" s="142" t="s">
        <v>82</v>
      </c>
      <c r="AW245" s="142" t="s">
        <v>29</v>
      </c>
      <c r="AX245" s="142" t="s">
        <v>72</v>
      </c>
      <c r="AY245" s="143" t="s">
        <v>143</v>
      </c>
    </row>
    <row r="246" spans="2:65" s="142" customFormat="1" x14ac:dyDescent="0.2">
      <c r="B246" s="141"/>
      <c r="D246" s="136" t="s">
        <v>152</v>
      </c>
      <c r="E246" s="143" t="s">
        <v>1</v>
      </c>
      <c r="F246" s="144" t="s">
        <v>243</v>
      </c>
      <c r="H246" s="145">
        <v>-1.89</v>
      </c>
      <c r="I246" s="54"/>
      <c r="L246" s="141"/>
      <c r="M246" s="146"/>
      <c r="T246" s="147"/>
      <c r="AT246" s="143" t="s">
        <v>152</v>
      </c>
      <c r="AU246" s="143" t="s">
        <v>82</v>
      </c>
      <c r="AV246" s="142" t="s">
        <v>82</v>
      </c>
      <c r="AW246" s="142" t="s">
        <v>29</v>
      </c>
      <c r="AX246" s="142" t="s">
        <v>72</v>
      </c>
      <c r="AY246" s="143" t="s">
        <v>143</v>
      </c>
    </row>
    <row r="247" spans="2:65" s="142" customFormat="1" x14ac:dyDescent="0.2">
      <c r="B247" s="141"/>
      <c r="D247" s="136" t="s">
        <v>152</v>
      </c>
      <c r="E247" s="143" t="s">
        <v>1</v>
      </c>
      <c r="F247" s="144" t="s">
        <v>279</v>
      </c>
      <c r="H247" s="145">
        <v>-0.313</v>
      </c>
      <c r="I247" s="54"/>
      <c r="L247" s="141"/>
      <c r="M247" s="146"/>
      <c r="T247" s="147"/>
      <c r="AT247" s="143" t="s">
        <v>152</v>
      </c>
      <c r="AU247" s="143" t="s">
        <v>82</v>
      </c>
      <c r="AV247" s="142" t="s">
        <v>82</v>
      </c>
      <c r="AW247" s="142" t="s">
        <v>29</v>
      </c>
      <c r="AX247" s="142" t="s">
        <v>72</v>
      </c>
      <c r="AY247" s="143" t="s">
        <v>143</v>
      </c>
    </row>
    <row r="248" spans="2:65" s="156" customFormat="1" x14ac:dyDescent="0.2">
      <c r="B248" s="155"/>
      <c r="D248" s="136" t="s">
        <v>152</v>
      </c>
      <c r="E248" s="157" t="s">
        <v>1</v>
      </c>
      <c r="F248" s="158" t="s">
        <v>252</v>
      </c>
      <c r="H248" s="159">
        <v>4.1240000000000006</v>
      </c>
      <c r="I248" s="57"/>
      <c r="L248" s="155"/>
      <c r="M248" s="160"/>
      <c r="T248" s="161"/>
      <c r="AT248" s="157" t="s">
        <v>152</v>
      </c>
      <c r="AU248" s="157" t="s">
        <v>82</v>
      </c>
      <c r="AV248" s="156" t="s">
        <v>160</v>
      </c>
      <c r="AW248" s="156" t="s">
        <v>29</v>
      </c>
      <c r="AX248" s="156" t="s">
        <v>72</v>
      </c>
      <c r="AY248" s="157" t="s">
        <v>143</v>
      </c>
    </row>
    <row r="249" spans="2:65" s="149" customFormat="1" x14ac:dyDescent="0.2">
      <c r="B249" s="148"/>
      <c r="D249" s="136" t="s">
        <v>152</v>
      </c>
      <c r="E249" s="150" t="s">
        <v>1</v>
      </c>
      <c r="F249" s="151" t="s">
        <v>210</v>
      </c>
      <c r="H249" s="152">
        <v>12.356999999999998</v>
      </c>
      <c r="I249" s="55"/>
      <c r="L249" s="148"/>
      <c r="M249" s="153"/>
      <c r="T249" s="154"/>
      <c r="AT249" s="150" t="s">
        <v>152</v>
      </c>
      <c r="AU249" s="150" t="s">
        <v>82</v>
      </c>
      <c r="AV249" s="149" t="s">
        <v>150</v>
      </c>
      <c r="AW249" s="149" t="s">
        <v>29</v>
      </c>
      <c r="AX249" s="149" t="s">
        <v>80</v>
      </c>
      <c r="AY249" s="150" t="s">
        <v>143</v>
      </c>
    </row>
    <row r="250" spans="2:65" s="1" customFormat="1" ht="24.2" customHeight="1" x14ac:dyDescent="0.2">
      <c r="B250" s="13"/>
      <c r="C250" s="122" t="s">
        <v>304</v>
      </c>
      <c r="D250" s="122" t="s">
        <v>145</v>
      </c>
      <c r="E250" s="123" t="s">
        <v>285</v>
      </c>
      <c r="F250" s="124" t="s">
        <v>286</v>
      </c>
      <c r="G250" s="125" t="s">
        <v>287</v>
      </c>
      <c r="H250" s="126">
        <v>3</v>
      </c>
      <c r="I250" s="50"/>
      <c r="J250" s="127">
        <f>ROUND(I250*H250,2)</f>
        <v>0</v>
      </c>
      <c r="K250" s="124" t="s">
        <v>149</v>
      </c>
      <c r="L250" s="13"/>
      <c r="M250" s="128" t="s">
        <v>1</v>
      </c>
      <c r="N250" s="129" t="s">
        <v>37</v>
      </c>
      <c r="O250" s="130">
        <v>0.29099999999999998</v>
      </c>
      <c r="P250" s="130">
        <f>O250*H250</f>
        <v>0.873</v>
      </c>
      <c r="Q250" s="130">
        <v>8.1309999999999993E-2</v>
      </c>
      <c r="R250" s="130">
        <f>Q250*H250</f>
        <v>0.24392999999999998</v>
      </c>
      <c r="S250" s="130">
        <v>0</v>
      </c>
      <c r="T250" s="131">
        <f>S250*H250</f>
        <v>0</v>
      </c>
      <c r="AR250" s="132" t="s">
        <v>150</v>
      </c>
      <c r="AT250" s="132" t="s">
        <v>145</v>
      </c>
      <c r="AU250" s="132" t="s">
        <v>82</v>
      </c>
      <c r="AY250" s="8" t="s">
        <v>143</v>
      </c>
      <c r="BE250" s="133">
        <f>IF(N250="základní",J250,0)</f>
        <v>0</v>
      </c>
      <c r="BF250" s="133">
        <f>IF(N250="snížená",J250,0)</f>
        <v>0</v>
      </c>
      <c r="BG250" s="133">
        <f>IF(N250="zákl. přenesená",J250,0)</f>
        <v>0</v>
      </c>
      <c r="BH250" s="133">
        <f>IF(N250="sníž. přenesená",J250,0)</f>
        <v>0</v>
      </c>
      <c r="BI250" s="133">
        <f>IF(N250="nulová",J250,0)</f>
        <v>0</v>
      </c>
      <c r="BJ250" s="8" t="s">
        <v>80</v>
      </c>
      <c r="BK250" s="133">
        <f>ROUND(I250*H250,2)</f>
        <v>0</v>
      </c>
      <c r="BL250" s="8" t="s">
        <v>150</v>
      </c>
      <c r="BM250" s="132" t="s">
        <v>866</v>
      </c>
    </row>
    <row r="251" spans="2:65" s="142" customFormat="1" x14ac:dyDescent="0.2">
      <c r="B251" s="141"/>
      <c r="D251" s="136" t="s">
        <v>152</v>
      </c>
      <c r="E251" s="143" t="s">
        <v>1</v>
      </c>
      <c r="F251" s="144" t="s">
        <v>289</v>
      </c>
      <c r="H251" s="145">
        <v>1</v>
      </c>
      <c r="I251" s="54"/>
      <c r="L251" s="141"/>
      <c r="M251" s="146"/>
      <c r="T251" s="147"/>
      <c r="AT251" s="143" t="s">
        <v>152</v>
      </c>
      <c r="AU251" s="143" t="s">
        <v>82</v>
      </c>
      <c r="AV251" s="142" t="s">
        <v>82</v>
      </c>
      <c r="AW251" s="142" t="s">
        <v>29</v>
      </c>
      <c r="AX251" s="142" t="s">
        <v>72</v>
      </c>
      <c r="AY251" s="143" t="s">
        <v>143</v>
      </c>
    </row>
    <row r="252" spans="2:65" s="142" customFormat="1" x14ac:dyDescent="0.2">
      <c r="B252" s="141"/>
      <c r="D252" s="136" t="s">
        <v>152</v>
      </c>
      <c r="E252" s="143" t="s">
        <v>1</v>
      </c>
      <c r="F252" s="144" t="s">
        <v>290</v>
      </c>
      <c r="H252" s="145">
        <v>1</v>
      </c>
      <c r="I252" s="54"/>
      <c r="L252" s="141"/>
      <c r="M252" s="146"/>
      <c r="T252" s="147"/>
      <c r="AT252" s="143" t="s">
        <v>152</v>
      </c>
      <c r="AU252" s="143" t="s">
        <v>82</v>
      </c>
      <c r="AV252" s="142" t="s">
        <v>82</v>
      </c>
      <c r="AW252" s="142" t="s">
        <v>29</v>
      </c>
      <c r="AX252" s="142" t="s">
        <v>72</v>
      </c>
      <c r="AY252" s="143" t="s">
        <v>143</v>
      </c>
    </row>
    <row r="253" spans="2:65" s="142" customFormat="1" x14ac:dyDescent="0.2">
      <c r="B253" s="141"/>
      <c r="D253" s="136" t="s">
        <v>152</v>
      </c>
      <c r="E253" s="143" t="s">
        <v>1</v>
      </c>
      <c r="F253" s="144" t="s">
        <v>291</v>
      </c>
      <c r="H253" s="145">
        <v>1</v>
      </c>
      <c r="I253" s="54"/>
      <c r="L253" s="141"/>
      <c r="M253" s="146"/>
      <c r="T253" s="147"/>
      <c r="AT253" s="143" t="s">
        <v>152</v>
      </c>
      <c r="AU253" s="143" t="s">
        <v>82</v>
      </c>
      <c r="AV253" s="142" t="s">
        <v>82</v>
      </c>
      <c r="AW253" s="142" t="s">
        <v>29</v>
      </c>
      <c r="AX253" s="142" t="s">
        <v>72</v>
      </c>
      <c r="AY253" s="143" t="s">
        <v>143</v>
      </c>
    </row>
    <row r="254" spans="2:65" s="149" customFormat="1" x14ac:dyDescent="0.2">
      <c r="B254" s="148"/>
      <c r="D254" s="136" t="s">
        <v>152</v>
      </c>
      <c r="E254" s="150" t="s">
        <v>1</v>
      </c>
      <c r="F254" s="151" t="s">
        <v>210</v>
      </c>
      <c r="H254" s="152">
        <v>3</v>
      </c>
      <c r="I254" s="55"/>
      <c r="L254" s="148"/>
      <c r="M254" s="153"/>
      <c r="T254" s="154"/>
      <c r="AT254" s="150" t="s">
        <v>152</v>
      </c>
      <c r="AU254" s="150" t="s">
        <v>82</v>
      </c>
      <c r="AV254" s="149" t="s">
        <v>150</v>
      </c>
      <c r="AW254" s="149" t="s">
        <v>29</v>
      </c>
      <c r="AX254" s="149" t="s">
        <v>80</v>
      </c>
      <c r="AY254" s="150" t="s">
        <v>143</v>
      </c>
    </row>
    <row r="255" spans="2:65" s="1" customFormat="1" ht="16.5" customHeight="1" x14ac:dyDescent="0.2">
      <c r="B255" s="13"/>
      <c r="C255" s="122" t="s">
        <v>308</v>
      </c>
      <c r="D255" s="122" t="s">
        <v>145</v>
      </c>
      <c r="E255" s="123" t="s">
        <v>293</v>
      </c>
      <c r="F255" s="124" t="s">
        <v>294</v>
      </c>
      <c r="G255" s="125" t="s">
        <v>148</v>
      </c>
      <c r="H255" s="126">
        <v>8.4000000000000005E-2</v>
      </c>
      <c r="I255" s="50"/>
      <c r="J255" s="127">
        <f>ROUND(I255*H255,2)</f>
        <v>0</v>
      </c>
      <c r="K255" s="124" t="s">
        <v>149</v>
      </c>
      <c r="L255" s="13"/>
      <c r="M255" s="128" t="s">
        <v>1</v>
      </c>
      <c r="N255" s="129" t="s">
        <v>37</v>
      </c>
      <c r="O255" s="130">
        <v>1.708</v>
      </c>
      <c r="P255" s="130">
        <f>O255*H255</f>
        <v>0.14347200000000002</v>
      </c>
      <c r="Q255" s="130">
        <v>2.5018799999999999</v>
      </c>
      <c r="R255" s="130">
        <f>Q255*H255</f>
        <v>0.21015792</v>
      </c>
      <c r="S255" s="130">
        <v>0</v>
      </c>
      <c r="T255" s="131">
        <f>S255*H255</f>
        <v>0</v>
      </c>
      <c r="AR255" s="132" t="s">
        <v>150</v>
      </c>
      <c r="AT255" s="132" t="s">
        <v>145</v>
      </c>
      <c r="AU255" s="132" t="s">
        <v>82</v>
      </c>
      <c r="AY255" s="8" t="s">
        <v>143</v>
      </c>
      <c r="BE255" s="133">
        <f>IF(N255="základní",J255,0)</f>
        <v>0</v>
      </c>
      <c r="BF255" s="133">
        <f>IF(N255="snížená",J255,0)</f>
        <v>0</v>
      </c>
      <c r="BG255" s="133">
        <f>IF(N255="zákl. přenesená",J255,0)</f>
        <v>0</v>
      </c>
      <c r="BH255" s="133">
        <f>IF(N255="sníž. přenesená",J255,0)</f>
        <v>0</v>
      </c>
      <c r="BI255" s="133">
        <f>IF(N255="nulová",J255,0)</f>
        <v>0</v>
      </c>
      <c r="BJ255" s="8" t="s">
        <v>80</v>
      </c>
      <c r="BK255" s="133">
        <f>ROUND(I255*H255,2)</f>
        <v>0</v>
      </c>
      <c r="BL255" s="8" t="s">
        <v>150</v>
      </c>
      <c r="BM255" s="132" t="s">
        <v>867</v>
      </c>
    </row>
    <row r="256" spans="2:65" s="142" customFormat="1" x14ac:dyDescent="0.2">
      <c r="B256" s="141"/>
      <c r="D256" s="136" t="s">
        <v>152</v>
      </c>
      <c r="E256" s="143" t="s">
        <v>1</v>
      </c>
      <c r="F256" s="144" t="s">
        <v>297</v>
      </c>
      <c r="H256" s="145">
        <v>8.4000000000000005E-2</v>
      </c>
      <c r="I256" s="54"/>
      <c r="L256" s="141"/>
      <c r="M256" s="146"/>
      <c r="T256" s="147"/>
      <c r="AT256" s="143" t="s">
        <v>152</v>
      </c>
      <c r="AU256" s="143" t="s">
        <v>82</v>
      </c>
      <c r="AV256" s="142" t="s">
        <v>82</v>
      </c>
      <c r="AW256" s="142" t="s">
        <v>29</v>
      </c>
      <c r="AX256" s="142" t="s">
        <v>80</v>
      </c>
      <c r="AY256" s="143" t="s">
        <v>143</v>
      </c>
    </row>
    <row r="257" spans="2:65" s="1" customFormat="1" ht="16.5" customHeight="1" x14ac:dyDescent="0.2">
      <c r="B257" s="13"/>
      <c r="C257" s="122" t="s">
        <v>313</v>
      </c>
      <c r="D257" s="122" t="s">
        <v>145</v>
      </c>
      <c r="E257" s="123" t="s">
        <v>299</v>
      </c>
      <c r="F257" s="124" t="s">
        <v>300</v>
      </c>
      <c r="G257" s="125" t="s">
        <v>163</v>
      </c>
      <c r="H257" s="126">
        <v>1.1200000000000001</v>
      </c>
      <c r="I257" s="50"/>
      <c r="J257" s="127">
        <f>ROUND(I257*H257,2)</f>
        <v>0</v>
      </c>
      <c r="K257" s="124" t="s">
        <v>149</v>
      </c>
      <c r="L257" s="13"/>
      <c r="M257" s="128" t="s">
        <v>1</v>
      </c>
      <c r="N257" s="129" t="s">
        <v>37</v>
      </c>
      <c r="O257" s="130">
        <v>1.6240000000000001</v>
      </c>
      <c r="P257" s="130">
        <f>O257*H257</f>
        <v>1.8188800000000003</v>
      </c>
      <c r="Q257" s="130">
        <v>9.8399999999999998E-3</v>
      </c>
      <c r="R257" s="130">
        <f>Q257*H257</f>
        <v>1.1020800000000001E-2</v>
      </c>
      <c r="S257" s="130">
        <v>0</v>
      </c>
      <c r="T257" s="131">
        <f>S257*H257</f>
        <v>0</v>
      </c>
      <c r="AR257" s="132" t="s">
        <v>150</v>
      </c>
      <c r="AT257" s="132" t="s">
        <v>145</v>
      </c>
      <c r="AU257" s="132" t="s">
        <v>82</v>
      </c>
      <c r="AY257" s="8" t="s">
        <v>143</v>
      </c>
      <c r="BE257" s="133">
        <f>IF(N257="základní",J257,0)</f>
        <v>0</v>
      </c>
      <c r="BF257" s="133">
        <f>IF(N257="snížená",J257,0)</f>
        <v>0</v>
      </c>
      <c r="BG257" s="133">
        <f>IF(N257="zákl. přenesená",J257,0)</f>
        <v>0</v>
      </c>
      <c r="BH257" s="133">
        <f>IF(N257="sníž. přenesená",J257,0)</f>
        <v>0</v>
      </c>
      <c r="BI257" s="133">
        <f>IF(N257="nulová",J257,0)</f>
        <v>0</v>
      </c>
      <c r="BJ257" s="8" t="s">
        <v>80</v>
      </c>
      <c r="BK257" s="133">
        <f>ROUND(I257*H257,2)</f>
        <v>0</v>
      </c>
      <c r="BL257" s="8" t="s">
        <v>150</v>
      </c>
      <c r="BM257" s="132" t="s">
        <v>868</v>
      </c>
    </row>
    <row r="258" spans="2:65" s="142" customFormat="1" x14ac:dyDescent="0.2">
      <c r="B258" s="141"/>
      <c r="D258" s="136" t="s">
        <v>152</v>
      </c>
      <c r="E258" s="143" t="s">
        <v>1</v>
      </c>
      <c r="F258" s="144" t="s">
        <v>303</v>
      </c>
      <c r="H258" s="145">
        <v>1.1200000000000001</v>
      </c>
      <c r="I258" s="54"/>
      <c r="L258" s="141"/>
      <c r="M258" s="146"/>
      <c r="T258" s="147"/>
      <c r="AT258" s="143" t="s">
        <v>152</v>
      </c>
      <c r="AU258" s="143" t="s">
        <v>82</v>
      </c>
      <c r="AV258" s="142" t="s">
        <v>82</v>
      </c>
      <c r="AW258" s="142" t="s">
        <v>29</v>
      </c>
      <c r="AX258" s="142" t="s">
        <v>80</v>
      </c>
      <c r="AY258" s="143" t="s">
        <v>143</v>
      </c>
    </row>
    <row r="259" spans="2:65" s="1" customFormat="1" ht="16.5" customHeight="1" x14ac:dyDescent="0.2">
      <c r="B259" s="13"/>
      <c r="C259" s="122" t="s">
        <v>318</v>
      </c>
      <c r="D259" s="122" t="s">
        <v>145</v>
      </c>
      <c r="E259" s="123" t="s">
        <v>305</v>
      </c>
      <c r="F259" s="124" t="s">
        <v>306</v>
      </c>
      <c r="G259" s="125" t="s">
        <v>163</v>
      </c>
      <c r="H259" s="126">
        <v>1.1200000000000001</v>
      </c>
      <c r="I259" s="50"/>
      <c r="J259" s="127">
        <f>ROUND(I259*H259,2)</f>
        <v>0</v>
      </c>
      <c r="K259" s="124" t="s">
        <v>149</v>
      </c>
      <c r="L259" s="13"/>
      <c r="M259" s="128" t="s">
        <v>1</v>
      </c>
      <c r="N259" s="129" t="s">
        <v>37</v>
      </c>
      <c r="O259" s="130">
        <v>0.67</v>
      </c>
      <c r="P259" s="130">
        <f>O259*H259</f>
        <v>0.75040000000000007</v>
      </c>
      <c r="Q259" s="130">
        <v>0</v>
      </c>
      <c r="R259" s="130">
        <f>Q259*H259</f>
        <v>0</v>
      </c>
      <c r="S259" s="130">
        <v>0</v>
      </c>
      <c r="T259" s="131">
        <f>S259*H259</f>
        <v>0</v>
      </c>
      <c r="AR259" s="132" t="s">
        <v>150</v>
      </c>
      <c r="AT259" s="132" t="s">
        <v>145</v>
      </c>
      <c r="AU259" s="132" t="s">
        <v>82</v>
      </c>
      <c r="AY259" s="8" t="s">
        <v>143</v>
      </c>
      <c r="BE259" s="133">
        <f>IF(N259="základní",J259,0)</f>
        <v>0</v>
      </c>
      <c r="BF259" s="133">
        <f>IF(N259="snížená",J259,0)</f>
        <v>0</v>
      </c>
      <c r="BG259" s="133">
        <f>IF(N259="zákl. přenesená",J259,0)</f>
        <v>0</v>
      </c>
      <c r="BH259" s="133">
        <f>IF(N259="sníž. přenesená",J259,0)</f>
        <v>0</v>
      </c>
      <c r="BI259" s="133">
        <f>IF(N259="nulová",J259,0)</f>
        <v>0</v>
      </c>
      <c r="BJ259" s="8" t="s">
        <v>80</v>
      </c>
      <c r="BK259" s="133">
        <f>ROUND(I259*H259,2)</f>
        <v>0</v>
      </c>
      <c r="BL259" s="8" t="s">
        <v>150</v>
      </c>
      <c r="BM259" s="132" t="s">
        <v>869</v>
      </c>
    </row>
    <row r="260" spans="2:65" s="111" customFormat="1" ht="22.9" customHeight="1" x14ac:dyDescent="0.2">
      <c r="B260" s="110"/>
      <c r="D260" s="112" t="s">
        <v>71</v>
      </c>
      <c r="E260" s="120" t="s">
        <v>150</v>
      </c>
      <c r="F260" s="120" t="s">
        <v>317</v>
      </c>
      <c r="I260" s="56"/>
      <c r="J260" s="121">
        <f>BK260</f>
        <v>0</v>
      </c>
      <c r="L260" s="110"/>
      <c r="M260" s="115"/>
      <c r="P260" s="116">
        <f>SUM(P261:P284)</f>
        <v>13.265499999999999</v>
      </c>
      <c r="R260" s="116">
        <f>SUM(R261:R284)</f>
        <v>2.1933451100000001</v>
      </c>
      <c r="T260" s="117">
        <f>SUM(T261:T284)</f>
        <v>0</v>
      </c>
      <c r="AR260" s="112" t="s">
        <v>80</v>
      </c>
      <c r="AT260" s="118" t="s">
        <v>71</v>
      </c>
      <c r="AU260" s="118" t="s">
        <v>80</v>
      </c>
      <c r="AY260" s="112" t="s">
        <v>143</v>
      </c>
      <c r="BK260" s="119">
        <f>SUM(BK261:BK284)</f>
        <v>0</v>
      </c>
    </row>
    <row r="261" spans="2:65" s="1" customFormat="1" ht="21.75" customHeight="1" x14ac:dyDescent="0.2">
      <c r="B261" s="13"/>
      <c r="C261" s="122" t="s">
        <v>323</v>
      </c>
      <c r="D261" s="122" t="s">
        <v>145</v>
      </c>
      <c r="E261" s="123" t="s">
        <v>319</v>
      </c>
      <c r="F261" s="124" t="s">
        <v>320</v>
      </c>
      <c r="G261" s="125" t="s">
        <v>148</v>
      </c>
      <c r="H261" s="126">
        <v>0.152</v>
      </c>
      <c r="I261" s="50"/>
      <c r="J261" s="127">
        <f>ROUND(I261*H261,2)</f>
        <v>0</v>
      </c>
      <c r="K261" s="124" t="s">
        <v>149</v>
      </c>
      <c r="L261" s="13"/>
      <c r="M261" s="128" t="s">
        <v>1</v>
      </c>
      <c r="N261" s="129" t="s">
        <v>37</v>
      </c>
      <c r="O261" s="130">
        <v>1.48</v>
      </c>
      <c r="P261" s="130">
        <f>O261*H261</f>
        <v>0.22495999999999999</v>
      </c>
      <c r="Q261" s="130">
        <v>2.5020099999999998</v>
      </c>
      <c r="R261" s="130">
        <f>Q261*H261</f>
        <v>0.38030551999999995</v>
      </c>
      <c r="S261" s="130">
        <v>0</v>
      </c>
      <c r="T261" s="131">
        <f>S261*H261</f>
        <v>0</v>
      </c>
      <c r="AR261" s="132" t="s">
        <v>150</v>
      </c>
      <c r="AT261" s="132" t="s">
        <v>145</v>
      </c>
      <c r="AU261" s="132" t="s">
        <v>82</v>
      </c>
      <c r="AY261" s="8" t="s">
        <v>143</v>
      </c>
      <c r="BE261" s="133">
        <f>IF(N261="základní",J261,0)</f>
        <v>0</v>
      </c>
      <c r="BF261" s="133">
        <f>IF(N261="snížená",J261,0)</f>
        <v>0</v>
      </c>
      <c r="BG261" s="133">
        <f>IF(N261="zákl. přenesená",J261,0)</f>
        <v>0</v>
      </c>
      <c r="BH261" s="133">
        <f>IF(N261="sníž. přenesená",J261,0)</f>
        <v>0</v>
      </c>
      <c r="BI261" s="133">
        <f>IF(N261="nulová",J261,0)</f>
        <v>0</v>
      </c>
      <c r="BJ261" s="8" t="s">
        <v>80</v>
      </c>
      <c r="BK261" s="133">
        <f>ROUND(I261*H261,2)</f>
        <v>0</v>
      </c>
      <c r="BL261" s="8" t="s">
        <v>150</v>
      </c>
      <c r="BM261" s="132" t="s">
        <v>870</v>
      </c>
    </row>
    <row r="262" spans="2:65" s="142" customFormat="1" x14ac:dyDescent="0.2">
      <c r="B262" s="141"/>
      <c r="D262" s="136" t="s">
        <v>152</v>
      </c>
      <c r="E262" s="143" t="s">
        <v>1</v>
      </c>
      <c r="F262" s="144" t="s">
        <v>871</v>
      </c>
      <c r="H262" s="145">
        <v>0.152</v>
      </c>
      <c r="I262" s="54"/>
      <c r="L262" s="141"/>
      <c r="M262" s="146"/>
      <c r="T262" s="147"/>
      <c r="AT262" s="143" t="s">
        <v>152</v>
      </c>
      <c r="AU262" s="143" t="s">
        <v>82</v>
      </c>
      <c r="AV262" s="142" t="s">
        <v>82</v>
      </c>
      <c r="AW262" s="142" t="s">
        <v>29</v>
      </c>
      <c r="AX262" s="142" t="s">
        <v>80</v>
      </c>
      <c r="AY262" s="143" t="s">
        <v>143</v>
      </c>
    </row>
    <row r="263" spans="2:65" s="1" customFormat="1" ht="24.2" customHeight="1" x14ac:dyDescent="0.2">
      <c r="B263" s="13"/>
      <c r="C263" s="122" t="s">
        <v>328</v>
      </c>
      <c r="D263" s="122" t="s">
        <v>145</v>
      </c>
      <c r="E263" s="123" t="s">
        <v>324</v>
      </c>
      <c r="F263" s="124" t="s">
        <v>325</v>
      </c>
      <c r="G263" s="125" t="s">
        <v>163</v>
      </c>
      <c r="H263" s="126">
        <v>0.54600000000000004</v>
      </c>
      <c r="I263" s="50"/>
      <c r="J263" s="127">
        <f>ROUND(I263*H263,2)</f>
        <v>0</v>
      </c>
      <c r="K263" s="124" t="s">
        <v>149</v>
      </c>
      <c r="L263" s="13"/>
      <c r="M263" s="128" t="s">
        <v>1</v>
      </c>
      <c r="N263" s="129" t="s">
        <v>37</v>
      </c>
      <c r="O263" s="130">
        <v>0.377</v>
      </c>
      <c r="P263" s="130">
        <f>O263*H263</f>
        <v>0.20584200000000002</v>
      </c>
      <c r="Q263" s="130">
        <v>5.3299999999999997E-3</v>
      </c>
      <c r="R263" s="130">
        <f>Q263*H263</f>
        <v>2.9101800000000001E-3</v>
      </c>
      <c r="S263" s="130">
        <v>0</v>
      </c>
      <c r="T263" s="131">
        <f>S263*H263</f>
        <v>0</v>
      </c>
      <c r="AR263" s="132" t="s">
        <v>150</v>
      </c>
      <c r="AT263" s="132" t="s">
        <v>145</v>
      </c>
      <c r="AU263" s="132" t="s">
        <v>82</v>
      </c>
      <c r="AY263" s="8" t="s">
        <v>143</v>
      </c>
      <c r="BE263" s="133">
        <f>IF(N263="základní",J263,0)</f>
        <v>0</v>
      </c>
      <c r="BF263" s="133">
        <f>IF(N263="snížená",J263,0)</f>
        <v>0</v>
      </c>
      <c r="BG263" s="133">
        <f>IF(N263="zákl. přenesená",J263,0)</f>
        <v>0</v>
      </c>
      <c r="BH263" s="133">
        <f>IF(N263="sníž. přenesená",J263,0)</f>
        <v>0</v>
      </c>
      <c r="BI263" s="133">
        <f>IF(N263="nulová",J263,0)</f>
        <v>0</v>
      </c>
      <c r="BJ263" s="8" t="s">
        <v>80</v>
      </c>
      <c r="BK263" s="133">
        <f>ROUND(I263*H263,2)</f>
        <v>0</v>
      </c>
      <c r="BL263" s="8" t="s">
        <v>150</v>
      </c>
      <c r="BM263" s="132" t="s">
        <v>872</v>
      </c>
    </row>
    <row r="264" spans="2:65" s="142" customFormat="1" x14ac:dyDescent="0.2">
      <c r="B264" s="141"/>
      <c r="D264" s="136" t="s">
        <v>152</v>
      </c>
      <c r="E264" s="143" t="s">
        <v>1</v>
      </c>
      <c r="F264" s="144" t="s">
        <v>873</v>
      </c>
      <c r="H264" s="145">
        <v>0.54600000000000004</v>
      </c>
      <c r="I264" s="54"/>
      <c r="L264" s="141"/>
      <c r="M264" s="146"/>
      <c r="T264" s="147"/>
      <c r="AT264" s="143" t="s">
        <v>152</v>
      </c>
      <c r="AU264" s="143" t="s">
        <v>82</v>
      </c>
      <c r="AV264" s="142" t="s">
        <v>82</v>
      </c>
      <c r="AW264" s="142" t="s">
        <v>29</v>
      </c>
      <c r="AX264" s="142" t="s">
        <v>80</v>
      </c>
      <c r="AY264" s="143" t="s">
        <v>143</v>
      </c>
    </row>
    <row r="265" spans="2:65" s="1" customFormat="1" ht="24.2" customHeight="1" x14ac:dyDescent="0.2">
      <c r="B265" s="13"/>
      <c r="C265" s="122" t="s">
        <v>332</v>
      </c>
      <c r="D265" s="122" t="s">
        <v>145</v>
      </c>
      <c r="E265" s="123" t="s">
        <v>329</v>
      </c>
      <c r="F265" s="124" t="s">
        <v>330</v>
      </c>
      <c r="G265" s="125" t="s">
        <v>163</v>
      </c>
      <c r="H265" s="126">
        <v>0.54600000000000004</v>
      </c>
      <c r="I265" s="50"/>
      <c r="J265" s="127">
        <f>ROUND(I265*H265,2)</f>
        <v>0</v>
      </c>
      <c r="K265" s="124" t="s">
        <v>149</v>
      </c>
      <c r="L265" s="13"/>
      <c r="M265" s="128" t="s">
        <v>1</v>
      </c>
      <c r="N265" s="129" t="s">
        <v>37</v>
      </c>
      <c r="O265" s="130">
        <v>0.22500000000000001</v>
      </c>
      <c r="P265" s="130">
        <f>O265*H265</f>
        <v>0.12285000000000001</v>
      </c>
      <c r="Q265" s="130">
        <v>0</v>
      </c>
      <c r="R265" s="130">
        <f>Q265*H265</f>
        <v>0</v>
      </c>
      <c r="S265" s="130">
        <v>0</v>
      </c>
      <c r="T265" s="131">
        <f>S265*H265</f>
        <v>0</v>
      </c>
      <c r="AR265" s="132" t="s">
        <v>150</v>
      </c>
      <c r="AT265" s="132" t="s">
        <v>145</v>
      </c>
      <c r="AU265" s="132" t="s">
        <v>82</v>
      </c>
      <c r="AY265" s="8" t="s">
        <v>143</v>
      </c>
      <c r="BE265" s="133">
        <f>IF(N265="základní",J265,0)</f>
        <v>0</v>
      </c>
      <c r="BF265" s="133">
        <f>IF(N265="snížená",J265,0)</f>
        <v>0</v>
      </c>
      <c r="BG265" s="133">
        <f>IF(N265="zákl. přenesená",J265,0)</f>
        <v>0</v>
      </c>
      <c r="BH265" s="133">
        <f>IF(N265="sníž. přenesená",J265,0)</f>
        <v>0</v>
      </c>
      <c r="BI265" s="133">
        <f>IF(N265="nulová",J265,0)</f>
        <v>0</v>
      </c>
      <c r="BJ265" s="8" t="s">
        <v>80</v>
      </c>
      <c r="BK265" s="133">
        <f>ROUND(I265*H265,2)</f>
        <v>0</v>
      </c>
      <c r="BL265" s="8" t="s">
        <v>150</v>
      </c>
      <c r="BM265" s="132" t="s">
        <v>874</v>
      </c>
    </row>
    <row r="266" spans="2:65" s="1" customFormat="1" ht="24.2" customHeight="1" x14ac:dyDescent="0.2">
      <c r="B266" s="13"/>
      <c r="C266" s="122" t="s">
        <v>339</v>
      </c>
      <c r="D266" s="122" t="s">
        <v>145</v>
      </c>
      <c r="E266" s="123" t="s">
        <v>333</v>
      </c>
      <c r="F266" s="124" t="s">
        <v>334</v>
      </c>
      <c r="G266" s="125" t="s">
        <v>163</v>
      </c>
      <c r="H266" s="126">
        <v>1.9</v>
      </c>
      <c r="I266" s="50"/>
      <c r="J266" s="127">
        <f>ROUND(I266*H266,2)</f>
        <v>0</v>
      </c>
      <c r="K266" s="124" t="s">
        <v>149</v>
      </c>
      <c r="L266" s="13"/>
      <c r="M266" s="128" t="s">
        <v>1</v>
      </c>
      <c r="N266" s="129" t="s">
        <v>37</v>
      </c>
      <c r="O266" s="130">
        <v>0.106</v>
      </c>
      <c r="P266" s="130">
        <f>O266*H266</f>
        <v>0.2014</v>
      </c>
      <c r="Q266" s="130">
        <v>8.1200000000000005E-3</v>
      </c>
      <c r="R266" s="130">
        <f>Q266*H266</f>
        <v>1.5428000000000001E-2</v>
      </c>
      <c r="S266" s="130">
        <v>0</v>
      </c>
      <c r="T266" s="131">
        <f>S266*H266</f>
        <v>0</v>
      </c>
      <c r="AR266" s="132" t="s">
        <v>150</v>
      </c>
      <c r="AT266" s="132" t="s">
        <v>145</v>
      </c>
      <c r="AU266" s="132" t="s">
        <v>82</v>
      </c>
      <c r="AY266" s="8" t="s">
        <v>143</v>
      </c>
      <c r="BE266" s="133">
        <f>IF(N266="základní",J266,0)</f>
        <v>0</v>
      </c>
      <c r="BF266" s="133">
        <f>IF(N266="snížená",J266,0)</f>
        <v>0</v>
      </c>
      <c r="BG266" s="133">
        <f>IF(N266="zákl. přenesená",J266,0)</f>
        <v>0</v>
      </c>
      <c r="BH266" s="133">
        <f>IF(N266="sníž. přenesená",J266,0)</f>
        <v>0</v>
      </c>
      <c r="BI266" s="133">
        <f>IF(N266="nulová",J266,0)</f>
        <v>0</v>
      </c>
      <c r="BJ266" s="8" t="s">
        <v>80</v>
      </c>
      <c r="BK266" s="133">
        <f>ROUND(I266*H266,2)</f>
        <v>0</v>
      </c>
      <c r="BL266" s="8" t="s">
        <v>150</v>
      </c>
      <c r="BM266" s="132" t="s">
        <v>875</v>
      </c>
    </row>
    <row r="267" spans="2:65" s="1" customFormat="1" ht="19.5" x14ac:dyDescent="0.2">
      <c r="B267" s="13"/>
      <c r="D267" s="136" t="s">
        <v>336</v>
      </c>
      <c r="F267" s="162" t="s">
        <v>337</v>
      </c>
      <c r="I267" s="58"/>
      <c r="L267" s="13"/>
      <c r="M267" s="163"/>
      <c r="T267" s="24"/>
      <c r="AT267" s="8" t="s">
        <v>336</v>
      </c>
      <c r="AU267" s="8" t="s">
        <v>82</v>
      </c>
    </row>
    <row r="268" spans="2:65" s="142" customFormat="1" x14ac:dyDescent="0.2">
      <c r="B268" s="141"/>
      <c r="D268" s="136" t="s">
        <v>152</v>
      </c>
      <c r="E268" s="143" t="s">
        <v>1</v>
      </c>
      <c r="F268" s="144" t="s">
        <v>876</v>
      </c>
      <c r="H268" s="145">
        <v>1.9</v>
      </c>
      <c r="I268" s="54"/>
      <c r="L268" s="141"/>
      <c r="M268" s="146"/>
      <c r="T268" s="147"/>
      <c r="AT268" s="143" t="s">
        <v>152</v>
      </c>
      <c r="AU268" s="143" t="s">
        <v>82</v>
      </c>
      <c r="AV268" s="142" t="s">
        <v>82</v>
      </c>
      <c r="AW268" s="142" t="s">
        <v>29</v>
      </c>
      <c r="AX268" s="142" t="s">
        <v>80</v>
      </c>
      <c r="AY268" s="143" t="s">
        <v>143</v>
      </c>
    </row>
    <row r="269" spans="2:65" s="1" customFormat="1" ht="16.5" customHeight="1" x14ac:dyDescent="0.2">
      <c r="B269" s="13"/>
      <c r="C269" s="122" t="s">
        <v>345</v>
      </c>
      <c r="D269" s="122" t="s">
        <v>145</v>
      </c>
      <c r="E269" s="123" t="s">
        <v>340</v>
      </c>
      <c r="F269" s="124" t="s">
        <v>341</v>
      </c>
      <c r="G269" s="125" t="s">
        <v>198</v>
      </c>
      <c r="H269" s="126">
        <v>1.7999999999999999E-2</v>
      </c>
      <c r="I269" s="50"/>
      <c r="J269" s="127">
        <f>ROUND(I269*H269,2)</f>
        <v>0</v>
      </c>
      <c r="K269" s="124" t="s">
        <v>149</v>
      </c>
      <c r="L269" s="13"/>
      <c r="M269" s="128" t="s">
        <v>1</v>
      </c>
      <c r="N269" s="129" t="s">
        <v>37</v>
      </c>
      <c r="O269" s="130">
        <v>15.211</v>
      </c>
      <c r="P269" s="130">
        <f>O269*H269</f>
        <v>0.27379799999999999</v>
      </c>
      <c r="Q269" s="130">
        <v>1.06277</v>
      </c>
      <c r="R269" s="130">
        <f>Q269*H269</f>
        <v>1.9129859999999999E-2</v>
      </c>
      <c r="S269" s="130">
        <v>0</v>
      </c>
      <c r="T269" s="131">
        <f>S269*H269</f>
        <v>0</v>
      </c>
      <c r="AR269" s="132" t="s">
        <v>150</v>
      </c>
      <c r="AT269" s="132" t="s">
        <v>145</v>
      </c>
      <c r="AU269" s="132" t="s">
        <v>82</v>
      </c>
      <c r="AY269" s="8" t="s">
        <v>143</v>
      </c>
      <c r="BE269" s="133">
        <f>IF(N269="základní",J269,0)</f>
        <v>0</v>
      </c>
      <c r="BF269" s="133">
        <f>IF(N269="snížená",J269,0)</f>
        <v>0</v>
      </c>
      <c r="BG269" s="133">
        <f>IF(N269="zákl. přenesená",J269,0)</f>
        <v>0</v>
      </c>
      <c r="BH269" s="133">
        <f>IF(N269="sníž. přenesená",J269,0)</f>
        <v>0</v>
      </c>
      <c r="BI269" s="133">
        <f>IF(N269="nulová",J269,0)</f>
        <v>0</v>
      </c>
      <c r="BJ269" s="8" t="s">
        <v>80</v>
      </c>
      <c r="BK269" s="133">
        <f>ROUND(I269*H269,2)</f>
        <v>0</v>
      </c>
      <c r="BL269" s="8" t="s">
        <v>150</v>
      </c>
      <c r="BM269" s="132" t="s">
        <v>877</v>
      </c>
    </row>
    <row r="270" spans="2:65" s="135" customFormat="1" x14ac:dyDescent="0.2">
      <c r="B270" s="134"/>
      <c r="D270" s="136" t="s">
        <v>152</v>
      </c>
      <c r="E270" s="137" t="s">
        <v>1</v>
      </c>
      <c r="F270" s="138" t="s">
        <v>343</v>
      </c>
      <c r="H270" s="137" t="s">
        <v>1</v>
      </c>
      <c r="I270" s="53"/>
      <c r="L270" s="134"/>
      <c r="M270" s="139"/>
      <c r="T270" s="140"/>
      <c r="AT270" s="137" t="s">
        <v>152</v>
      </c>
      <c r="AU270" s="137" t="s">
        <v>82</v>
      </c>
      <c r="AV270" s="135" t="s">
        <v>80</v>
      </c>
      <c r="AW270" s="135" t="s">
        <v>29</v>
      </c>
      <c r="AX270" s="135" t="s">
        <v>72</v>
      </c>
      <c r="AY270" s="137" t="s">
        <v>143</v>
      </c>
    </row>
    <row r="271" spans="2:65" s="142" customFormat="1" x14ac:dyDescent="0.2">
      <c r="B271" s="141"/>
      <c r="D271" s="136" t="s">
        <v>152</v>
      </c>
      <c r="E271" s="143" t="s">
        <v>1</v>
      </c>
      <c r="F271" s="144" t="s">
        <v>344</v>
      </c>
      <c r="H271" s="145">
        <v>1.7999999999999999E-2</v>
      </c>
      <c r="I271" s="54"/>
      <c r="L271" s="141"/>
      <c r="M271" s="146"/>
      <c r="T271" s="147"/>
      <c r="AT271" s="143" t="s">
        <v>152</v>
      </c>
      <c r="AU271" s="143" t="s">
        <v>82</v>
      </c>
      <c r="AV271" s="142" t="s">
        <v>82</v>
      </c>
      <c r="AW271" s="142" t="s">
        <v>29</v>
      </c>
      <c r="AX271" s="142" t="s">
        <v>80</v>
      </c>
      <c r="AY271" s="143" t="s">
        <v>143</v>
      </c>
    </row>
    <row r="272" spans="2:65" s="1" customFormat="1" ht="16.5" customHeight="1" x14ac:dyDescent="0.2">
      <c r="B272" s="13"/>
      <c r="C272" s="122" t="s">
        <v>353</v>
      </c>
      <c r="D272" s="122" t="s">
        <v>145</v>
      </c>
      <c r="E272" s="123" t="s">
        <v>346</v>
      </c>
      <c r="F272" s="124" t="s">
        <v>347</v>
      </c>
      <c r="G272" s="125" t="s">
        <v>148</v>
      </c>
      <c r="H272" s="126">
        <v>0.67500000000000004</v>
      </c>
      <c r="I272" s="50"/>
      <c r="J272" s="127">
        <f>ROUND(I272*H272,2)</f>
        <v>0</v>
      </c>
      <c r="K272" s="124" t="s">
        <v>149</v>
      </c>
      <c r="L272" s="13"/>
      <c r="M272" s="128" t="s">
        <v>1</v>
      </c>
      <c r="N272" s="129" t="s">
        <v>37</v>
      </c>
      <c r="O272" s="130">
        <v>1.448</v>
      </c>
      <c r="P272" s="130">
        <f>O272*H272</f>
        <v>0.97740000000000005</v>
      </c>
      <c r="Q272" s="130">
        <v>2.5019800000000001</v>
      </c>
      <c r="R272" s="130">
        <f>Q272*H272</f>
        <v>1.6888365000000001</v>
      </c>
      <c r="S272" s="130">
        <v>0</v>
      </c>
      <c r="T272" s="131">
        <f>S272*H272</f>
        <v>0</v>
      </c>
      <c r="AR272" s="132" t="s">
        <v>150</v>
      </c>
      <c r="AT272" s="132" t="s">
        <v>145</v>
      </c>
      <c r="AU272" s="132" t="s">
        <v>82</v>
      </c>
      <c r="AY272" s="8" t="s">
        <v>143</v>
      </c>
      <c r="BE272" s="133">
        <f>IF(N272="základní",J272,0)</f>
        <v>0</v>
      </c>
      <c r="BF272" s="133">
        <f>IF(N272="snížená",J272,0)</f>
        <v>0</v>
      </c>
      <c r="BG272" s="133">
        <f>IF(N272="zákl. přenesená",J272,0)</f>
        <v>0</v>
      </c>
      <c r="BH272" s="133">
        <f>IF(N272="sníž. přenesená",J272,0)</f>
        <v>0</v>
      </c>
      <c r="BI272" s="133">
        <f>IF(N272="nulová",J272,0)</f>
        <v>0</v>
      </c>
      <c r="BJ272" s="8" t="s">
        <v>80</v>
      </c>
      <c r="BK272" s="133">
        <f>ROUND(I272*H272,2)</f>
        <v>0</v>
      </c>
      <c r="BL272" s="8" t="s">
        <v>150</v>
      </c>
      <c r="BM272" s="132" t="s">
        <v>878</v>
      </c>
    </row>
    <row r="273" spans="2:65" s="142" customFormat="1" x14ac:dyDescent="0.2">
      <c r="B273" s="141"/>
      <c r="D273" s="136" t="s">
        <v>152</v>
      </c>
      <c r="E273" s="143" t="s">
        <v>1</v>
      </c>
      <c r="F273" s="144" t="s">
        <v>879</v>
      </c>
      <c r="H273" s="145">
        <v>0.19</v>
      </c>
      <c r="I273" s="54"/>
      <c r="L273" s="141"/>
      <c r="M273" s="146"/>
      <c r="T273" s="147"/>
      <c r="AT273" s="143" t="s">
        <v>152</v>
      </c>
      <c r="AU273" s="143" t="s">
        <v>82</v>
      </c>
      <c r="AV273" s="142" t="s">
        <v>82</v>
      </c>
      <c r="AW273" s="142" t="s">
        <v>29</v>
      </c>
      <c r="AX273" s="142" t="s">
        <v>72</v>
      </c>
      <c r="AY273" s="143" t="s">
        <v>143</v>
      </c>
    </row>
    <row r="274" spans="2:65" s="142" customFormat="1" x14ac:dyDescent="0.2">
      <c r="B274" s="141"/>
      <c r="D274" s="136" t="s">
        <v>152</v>
      </c>
      <c r="E274" s="143" t="s">
        <v>1</v>
      </c>
      <c r="F274" s="144" t="s">
        <v>880</v>
      </c>
      <c r="H274" s="145">
        <v>0.193</v>
      </c>
      <c r="I274" s="54"/>
      <c r="L274" s="141"/>
      <c r="M274" s="146"/>
      <c r="T274" s="147"/>
      <c r="AT274" s="143" t="s">
        <v>152</v>
      </c>
      <c r="AU274" s="143" t="s">
        <v>82</v>
      </c>
      <c r="AV274" s="142" t="s">
        <v>82</v>
      </c>
      <c r="AW274" s="142" t="s">
        <v>29</v>
      </c>
      <c r="AX274" s="142" t="s">
        <v>72</v>
      </c>
      <c r="AY274" s="143" t="s">
        <v>143</v>
      </c>
    </row>
    <row r="275" spans="2:65" s="142" customFormat="1" x14ac:dyDescent="0.2">
      <c r="B275" s="141"/>
      <c r="D275" s="136" t="s">
        <v>152</v>
      </c>
      <c r="E275" s="143" t="s">
        <v>1</v>
      </c>
      <c r="F275" s="144" t="s">
        <v>881</v>
      </c>
      <c r="H275" s="145">
        <v>9.9000000000000005E-2</v>
      </c>
      <c r="I275" s="54"/>
      <c r="L275" s="141"/>
      <c r="M275" s="146"/>
      <c r="T275" s="147"/>
      <c r="AT275" s="143" t="s">
        <v>152</v>
      </c>
      <c r="AU275" s="143" t="s">
        <v>82</v>
      </c>
      <c r="AV275" s="142" t="s">
        <v>82</v>
      </c>
      <c r="AW275" s="142" t="s">
        <v>29</v>
      </c>
      <c r="AX275" s="142" t="s">
        <v>72</v>
      </c>
      <c r="AY275" s="143" t="s">
        <v>143</v>
      </c>
    </row>
    <row r="276" spans="2:65" s="142" customFormat="1" x14ac:dyDescent="0.2">
      <c r="B276" s="141"/>
      <c r="D276" s="136" t="s">
        <v>152</v>
      </c>
      <c r="E276" s="143" t="s">
        <v>1</v>
      </c>
      <c r="F276" s="144" t="s">
        <v>882</v>
      </c>
      <c r="H276" s="145">
        <v>0.193</v>
      </c>
      <c r="I276" s="54"/>
      <c r="L276" s="141"/>
      <c r="M276" s="146"/>
      <c r="T276" s="147"/>
      <c r="AT276" s="143" t="s">
        <v>152</v>
      </c>
      <c r="AU276" s="143" t="s">
        <v>82</v>
      </c>
      <c r="AV276" s="142" t="s">
        <v>82</v>
      </c>
      <c r="AW276" s="142" t="s">
        <v>29</v>
      </c>
      <c r="AX276" s="142" t="s">
        <v>72</v>
      </c>
      <c r="AY276" s="143" t="s">
        <v>143</v>
      </c>
    </row>
    <row r="277" spans="2:65" s="149" customFormat="1" x14ac:dyDescent="0.2">
      <c r="B277" s="148"/>
      <c r="D277" s="136" t="s">
        <v>152</v>
      </c>
      <c r="E277" s="150" t="s">
        <v>1</v>
      </c>
      <c r="F277" s="151" t="s">
        <v>210</v>
      </c>
      <c r="H277" s="152">
        <v>0.67500000000000004</v>
      </c>
      <c r="I277" s="55"/>
      <c r="L277" s="148"/>
      <c r="M277" s="153"/>
      <c r="T277" s="154"/>
      <c r="AT277" s="150" t="s">
        <v>152</v>
      </c>
      <c r="AU277" s="150" t="s">
        <v>82</v>
      </c>
      <c r="AV277" s="149" t="s">
        <v>150</v>
      </c>
      <c r="AW277" s="149" t="s">
        <v>29</v>
      </c>
      <c r="AX277" s="149" t="s">
        <v>80</v>
      </c>
      <c r="AY277" s="150" t="s">
        <v>143</v>
      </c>
    </row>
    <row r="278" spans="2:65" s="1" customFormat="1" ht="16.5" customHeight="1" x14ac:dyDescent="0.2">
      <c r="B278" s="13"/>
      <c r="C278" s="122" t="s">
        <v>361</v>
      </c>
      <c r="D278" s="122" t="s">
        <v>145</v>
      </c>
      <c r="E278" s="123" t="s">
        <v>354</v>
      </c>
      <c r="F278" s="124" t="s">
        <v>355</v>
      </c>
      <c r="G278" s="125" t="s">
        <v>163</v>
      </c>
      <c r="H278" s="126">
        <v>7.7649999999999997</v>
      </c>
      <c r="I278" s="50"/>
      <c r="J278" s="127">
        <f>ROUND(I278*H278,2)</f>
        <v>0</v>
      </c>
      <c r="K278" s="124" t="s">
        <v>149</v>
      </c>
      <c r="L278" s="13"/>
      <c r="M278" s="128" t="s">
        <v>1</v>
      </c>
      <c r="N278" s="129" t="s">
        <v>37</v>
      </c>
      <c r="O278" s="130">
        <v>1.1200000000000001</v>
      </c>
      <c r="P278" s="130">
        <f>O278*H278</f>
        <v>8.6967999999999996</v>
      </c>
      <c r="Q278" s="130">
        <v>1.1169999999999999E-2</v>
      </c>
      <c r="R278" s="130">
        <f>Q278*H278</f>
        <v>8.6735049999999994E-2</v>
      </c>
      <c r="S278" s="130">
        <v>0</v>
      </c>
      <c r="T278" s="131">
        <f>S278*H278</f>
        <v>0</v>
      </c>
      <c r="AR278" s="132" t="s">
        <v>150</v>
      </c>
      <c r="AT278" s="132" t="s">
        <v>145</v>
      </c>
      <c r="AU278" s="132" t="s">
        <v>82</v>
      </c>
      <c r="AY278" s="8" t="s">
        <v>143</v>
      </c>
      <c r="BE278" s="133">
        <f>IF(N278="základní",J278,0)</f>
        <v>0</v>
      </c>
      <c r="BF278" s="133">
        <f>IF(N278="snížená",J278,0)</f>
        <v>0</v>
      </c>
      <c r="BG278" s="133">
        <f>IF(N278="zákl. přenesená",J278,0)</f>
        <v>0</v>
      </c>
      <c r="BH278" s="133">
        <f>IF(N278="sníž. přenesená",J278,0)</f>
        <v>0</v>
      </c>
      <c r="BI278" s="133">
        <f>IF(N278="nulová",J278,0)</f>
        <v>0</v>
      </c>
      <c r="BJ278" s="8" t="s">
        <v>80</v>
      </c>
      <c r="BK278" s="133">
        <f>ROUND(I278*H278,2)</f>
        <v>0</v>
      </c>
      <c r="BL278" s="8" t="s">
        <v>150</v>
      </c>
      <c r="BM278" s="132" t="s">
        <v>883</v>
      </c>
    </row>
    <row r="279" spans="2:65" s="142" customFormat="1" x14ac:dyDescent="0.2">
      <c r="B279" s="141"/>
      <c r="D279" s="136" t="s">
        <v>152</v>
      </c>
      <c r="E279" s="143" t="s">
        <v>1</v>
      </c>
      <c r="F279" s="144" t="s">
        <v>884</v>
      </c>
      <c r="H279" s="145">
        <v>2.09</v>
      </c>
      <c r="I279" s="54"/>
      <c r="L279" s="141"/>
      <c r="M279" s="146"/>
      <c r="T279" s="147"/>
      <c r="AT279" s="143" t="s">
        <v>152</v>
      </c>
      <c r="AU279" s="143" t="s">
        <v>82</v>
      </c>
      <c r="AV279" s="142" t="s">
        <v>82</v>
      </c>
      <c r="AW279" s="142" t="s">
        <v>29</v>
      </c>
      <c r="AX279" s="142" t="s">
        <v>72</v>
      </c>
      <c r="AY279" s="143" t="s">
        <v>143</v>
      </c>
    </row>
    <row r="280" spans="2:65" s="142" customFormat="1" x14ac:dyDescent="0.2">
      <c r="B280" s="141"/>
      <c r="D280" s="136" t="s">
        <v>152</v>
      </c>
      <c r="E280" s="143" t="s">
        <v>1</v>
      </c>
      <c r="F280" s="144" t="s">
        <v>885</v>
      </c>
      <c r="H280" s="145">
        <v>2.1280000000000001</v>
      </c>
      <c r="I280" s="54"/>
      <c r="L280" s="141"/>
      <c r="M280" s="146"/>
      <c r="T280" s="147"/>
      <c r="AT280" s="143" t="s">
        <v>152</v>
      </c>
      <c r="AU280" s="143" t="s">
        <v>82</v>
      </c>
      <c r="AV280" s="142" t="s">
        <v>82</v>
      </c>
      <c r="AW280" s="142" t="s">
        <v>29</v>
      </c>
      <c r="AX280" s="142" t="s">
        <v>72</v>
      </c>
      <c r="AY280" s="143" t="s">
        <v>143</v>
      </c>
    </row>
    <row r="281" spans="2:65" s="142" customFormat="1" x14ac:dyDescent="0.2">
      <c r="B281" s="141"/>
      <c r="D281" s="136" t="s">
        <v>152</v>
      </c>
      <c r="E281" s="143" t="s">
        <v>1</v>
      </c>
      <c r="F281" s="144" t="s">
        <v>886</v>
      </c>
      <c r="H281" s="145">
        <v>1.419</v>
      </c>
      <c r="I281" s="54"/>
      <c r="L281" s="141"/>
      <c r="M281" s="146"/>
      <c r="T281" s="147"/>
      <c r="AT281" s="143" t="s">
        <v>152</v>
      </c>
      <c r="AU281" s="143" t="s">
        <v>82</v>
      </c>
      <c r="AV281" s="142" t="s">
        <v>82</v>
      </c>
      <c r="AW281" s="142" t="s">
        <v>29</v>
      </c>
      <c r="AX281" s="142" t="s">
        <v>72</v>
      </c>
      <c r="AY281" s="143" t="s">
        <v>143</v>
      </c>
    </row>
    <row r="282" spans="2:65" s="142" customFormat="1" x14ac:dyDescent="0.2">
      <c r="B282" s="141"/>
      <c r="D282" s="136" t="s">
        <v>152</v>
      </c>
      <c r="E282" s="143" t="s">
        <v>1</v>
      </c>
      <c r="F282" s="144" t="s">
        <v>887</v>
      </c>
      <c r="H282" s="145">
        <v>2.1280000000000001</v>
      </c>
      <c r="I282" s="54"/>
      <c r="L282" s="141"/>
      <c r="M282" s="146"/>
      <c r="T282" s="147"/>
      <c r="AT282" s="143" t="s">
        <v>152</v>
      </c>
      <c r="AU282" s="143" t="s">
        <v>82</v>
      </c>
      <c r="AV282" s="142" t="s">
        <v>82</v>
      </c>
      <c r="AW282" s="142" t="s">
        <v>29</v>
      </c>
      <c r="AX282" s="142" t="s">
        <v>72</v>
      </c>
      <c r="AY282" s="143" t="s">
        <v>143</v>
      </c>
    </row>
    <row r="283" spans="2:65" s="149" customFormat="1" x14ac:dyDescent="0.2">
      <c r="B283" s="148"/>
      <c r="D283" s="136" t="s">
        <v>152</v>
      </c>
      <c r="E283" s="150" t="s">
        <v>1</v>
      </c>
      <c r="F283" s="151" t="s">
        <v>210</v>
      </c>
      <c r="H283" s="152">
        <v>7.7650000000000006</v>
      </c>
      <c r="I283" s="55"/>
      <c r="L283" s="148"/>
      <c r="M283" s="153"/>
      <c r="T283" s="154"/>
      <c r="AT283" s="150" t="s">
        <v>152</v>
      </c>
      <c r="AU283" s="150" t="s">
        <v>82</v>
      </c>
      <c r="AV283" s="149" t="s">
        <v>150</v>
      </c>
      <c r="AW283" s="149" t="s">
        <v>29</v>
      </c>
      <c r="AX283" s="149" t="s">
        <v>80</v>
      </c>
      <c r="AY283" s="150" t="s">
        <v>143</v>
      </c>
    </row>
    <row r="284" spans="2:65" s="1" customFormat="1" ht="16.5" customHeight="1" x14ac:dyDescent="0.2">
      <c r="B284" s="13"/>
      <c r="C284" s="122" t="s">
        <v>366</v>
      </c>
      <c r="D284" s="122" t="s">
        <v>145</v>
      </c>
      <c r="E284" s="123" t="s">
        <v>362</v>
      </c>
      <c r="F284" s="124" t="s">
        <v>363</v>
      </c>
      <c r="G284" s="125" t="s">
        <v>163</v>
      </c>
      <c r="H284" s="126">
        <v>7.7649999999999997</v>
      </c>
      <c r="I284" s="50"/>
      <c r="J284" s="127">
        <f>ROUND(I284*H284,2)</f>
        <v>0</v>
      </c>
      <c r="K284" s="124" t="s">
        <v>149</v>
      </c>
      <c r="L284" s="13"/>
      <c r="M284" s="128" t="s">
        <v>1</v>
      </c>
      <c r="N284" s="129" t="s">
        <v>37</v>
      </c>
      <c r="O284" s="130">
        <v>0.33</v>
      </c>
      <c r="P284" s="130">
        <f>O284*H284</f>
        <v>2.5624500000000001</v>
      </c>
      <c r="Q284" s="130">
        <v>0</v>
      </c>
      <c r="R284" s="130">
        <f>Q284*H284</f>
        <v>0</v>
      </c>
      <c r="S284" s="130">
        <v>0</v>
      </c>
      <c r="T284" s="131">
        <f>S284*H284</f>
        <v>0</v>
      </c>
      <c r="AR284" s="132" t="s">
        <v>150</v>
      </c>
      <c r="AT284" s="132" t="s">
        <v>145</v>
      </c>
      <c r="AU284" s="132" t="s">
        <v>82</v>
      </c>
      <c r="AY284" s="8" t="s">
        <v>143</v>
      </c>
      <c r="BE284" s="133">
        <f>IF(N284="základní",J284,0)</f>
        <v>0</v>
      </c>
      <c r="BF284" s="133">
        <f>IF(N284="snížená",J284,0)</f>
        <v>0</v>
      </c>
      <c r="BG284" s="133">
        <f>IF(N284="zákl. přenesená",J284,0)</f>
        <v>0</v>
      </c>
      <c r="BH284" s="133">
        <f>IF(N284="sníž. přenesená",J284,0)</f>
        <v>0</v>
      </c>
      <c r="BI284" s="133">
        <f>IF(N284="nulová",J284,0)</f>
        <v>0</v>
      </c>
      <c r="BJ284" s="8" t="s">
        <v>80</v>
      </c>
      <c r="BK284" s="133">
        <f>ROUND(I284*H284,2)</f>
        <v>0</v>
      </c>
      <c r="BL284" s="8" t="s">
        <v>150</v>
      </c>
      <c r="BM284" s="132" t="s">
        <v>888</v>
      </c>
    </row>
    <row r="285" spans="2:65" s="111" customFormat="1" ht="22.9" customHeight="1" x14ac:dyDescent="0.2">
      <c r="B285" s="110"/>
      <c r="D285" s="112" t="s">
        <v>71</v>
      </c>
      <c r="E285" s="120" t="s">
        <v>174</v>
      </c>
      <c r="F285" s="120" t="s">
        <v>365</v>
      </c>
      <c r="I285" s="56"/>
      <c r="J285" s="121">
        <f>BK285</f>
        <v>0</v>
      </c>
      <c r="L285" s="110"/>
      <c r="M285" s="115"/>
      <c r="P285" s="116">
        <f>SUM(P286:P299)</f>
        <v>40.741149999999998</v>
      </c>
      <c r="R285" s="116">
        <f>SUM(R286:R299)</f>
        <v>2.5421879999999999</v>
      </c>
      <c r="T285" s="117">
        <f>SUM(T286:T299)</f>
        <v>0</v>
      </c>
      <c r="AR285" s="112" t="s">
        <v>80</v>
      </c>
      <c r="AT285" s="118" t="s">
        <v>71</v>
      </c>
      <c r="AU285" s="118" t="s">
        <v>80</v>
      </c>
      <c r="AY285" s="112" t="s">
        <v>143</v>
      </c>
      <c r="BK285" s="119">
        <f>SUM(BK286:BK299)</f>
        <v>0</v>
      </c>
    </row>
    <row r="286" spans="2:65" s="1" customFormat="1" ht="24.2" customHeight="1" x14ac:dyDescent="0.2">
      <c r="B286" s="13"/>
      <c r="C286" s="122" t="s">
        <v>375</v>
      </c>
      <c r="D286" s="122" t="s">
        <v>145</v>
      </c>
      <c r="E286" s="123" t="s">
        <v>367</v>
      </c>
      <c r="F286" s="124" t="s">
        <v>368</v>
      </c>
      <c r="G286" s="125" t="s">
        <v>287</v>
      </c>
      <c r="H286" s="126">
        <v>16</v>
      </c>
      <c r="I286" s="50"/>
      <c r="J286" s="127">
        <f>ROUND(I286*H286,2)</f>
        <v>0</v>
      </c>
      <c r="K286" s="124" t="s">
        <v>149</v>
      </c>
      <c r="L286" s="13"/>
      <c r="M286" s="128" t="s">
        <v>1</v>
      </c>
      <c r="N286" s="129" t="s">
        <v>37</v>
      </c>
      <c r="O286" s="130">
        <v>2.431</v>
      </c>
      <c r="P286" s="130">
        <f>O286*H286</f>
        <v>38.896000000000001</v>
      </c>
      <c r="Q286" s="130">
        <v>0.1575</v>
      </c>
      <c r="R286" s="130">
        <f>Q286*H286</f>
        <v>2.52</v>
      </c>
      <c r="S286" s="130">
        <v>0</v>
      </c>
      <c r="T286" s="131">
        <f>S286*H286</f>
        <v>0</v>
      </c>
      <c r="AR286" s="132" t="s">
        <v>150</v>
      </c>
      <c r="AT286" s="132" t="s">
        <v>145</v>
      </c>
      <c r="AU286" s="132" t="s">
        <v>82</v>
      </c>
      <c r="AY286" s="8" t="s">
        <v>143</v>
      </c>
      <c r="BE286" s="133">
        <f>IF(N286="základní",J286,0)</f>
        <v>0</v>
      </c>
      <c r="BF286" s="133">
        <f>IF(N286="snížená",J286,0)</f>
        <v>0</v>
      </c>
      <c r="BG286" s="133">
        <f>IF(N286="zákl. přenesená",J286,0)</f>
        <v>0</v>
      </c>
      <c r="BH286" s="133">
        <f>IF(N286="sníž. přenesená",J286,0)</f>
        <v>0</v>
      </c>
      <c r="BI286" s="133">
        <f>IF(N286="nulová",J286,0)</f>
        <v>0</v>
      </c>
      <c r="BJ286" s="8" t="s">
        <v>80</v>
      </c>
      <c r="BK286" s="133">
        <f>ROUND(I286*H286,2)</f>
        <v>0</v>
      </c>
      <c r="BL286" s="8" t="s">
        <v>150</v>
      </c>
      <c r="BM286" s="132" t="s">
        <v>889</v>
      </c>
    </row>
    <row r="287" spans="2:65" s="135" customFormat="1" x14ac:dyDescent="0.2">
      <c r="B287" s="134"/>
      <c r="D287" s="136" t="s">
        <v>152</v>
      </c>
      <c r="E287" s="137" t="s">
        <v>1</v>
      </c>
      <c r="F287" s="138" t="s">
        <v>370</v>
      </c>
      <c r="H287" s="137" t="s">
        <v>1</v>
      </c>
      <c r="I287" s="53"/>
      <c r="L287" s="134"/>
      <c r="M287" s="139"/>
      <c r="T287" s="140"/>
      <c r="AT287" s="137" t="s">
        <v>152</v>
      </c>
      <c r="AU287" s="137" t="s">
        <v>82</v>
      </c>
      <c r="AV287" s="135" t="s">
        <v>80</v>
      </c>
      <c r="AW287" s="135" t="s">
        <v>29</v>
      </c>
      <c r="AX287" s="135" t="s">
        <v>72</v>
      </c>
      <c r="AY287" s="137" t="s">
        <v>143</v>
      </c>
    </row>
    <row r="288" spans="2:65" s="142" customFormat="1" x14ac:dyDescent="0.2">
      <c r="B288" s="141"/>
      <c r="D288" s="136" t="s">
        <v>152</v>
      </c>
      <c r="E288" s="143" t="s">
        <v>1</v>
      </c>
      <c r="F288" s="144" t="s">
        <v>371</v>
      </c>
      <c r="H288" s="145">
        <v>4</v>
      </c>
      <c r="I288" s="54"/>
      <c r="L288" s="141"/>
      <c r="M288" s="146"/>
      <c r="T288" s="147"/>
      <c r="AT288" s="143" t="s">
        <v>152</v>
      </c>
      <c r="AU288" s="143" t="s">
        <v>82</v>
      </c>
      <c r="AV288" s="142" t="s">
        <v>82</v>
      </c>
      <c r="AW288" s="142" t="s">
        <v>29</v>
      </c>
      <c r="AX288" s="142" t="s">
        <v>72</v>
      </c>
      <c r="AY288" s="143" t="s">
        <v>143</v>
      </c>
    </row>
    <row r="289" spans="2:65" s="142" customFormat="1" x14ac:dyDescent="0.2">
      <c r="B289" s="141"/>
      <c r="D289" s="136" t="s">
        <v>152</v>
      </c>
      <c r="E289" s="143" t="s">
        <v>1</v>
      </c>
      <c r="F289" s="144" t="s">
        <v>372</v>
      </c>
      <c r="H289" s="145">
        <v>4</v>
      </c>
      <c r="I289" s="54"/>
      <c r="L289" s="141"/>
      <c r="M289" s="146"/>
      <c r="T289" s="147"/>
      <c r="AT289" s="143" t="s">
        <v>152</v>
      </c>
      <c r="AU289" s="143" t="s">
        <v>82</v>
      </c>
      <c r="AV289" s="142" t="s">
        <v>82</v>
      </c>
      <c r="AW289" s="142" t="s">
        <v>29</v>
      </c>
      <c r="AX289" s="142" t="s">
        <v>72</v>
      </c>
      <c r="AY289" s="143" t="s">
        <v>143</v>
      </c>
    </row>
    <row r="290" spans="2:65" s="142" customFormat="1" x14ac:dyDescent="0.2">
      <c r="B290" s="141"/>
      <c r="D290" s="136" t="s">
        <v>152</v>
      </c>
      <c r="E290" s="143" t="s">
        <v>1</v>
      </c>
      <c r="F290" s="144" t="s">
        <v>373</v>
      </c>
      <c r="H290" s="145">
        <v>4</v>
      </c>
      <c r="I290" s="54"/>
      <c r="L290" s="141"/>
      <c r="M290" s="146"/>
      <c r="T290" s="147"/>
      <c r="AT290" s="143" t="s">
        <v>152</v>
      </c>
      <c r="AU290" s="143" t="s">
        <v>82</v>
      </c>
      <c r="AV290" s="142" t="s">
        <v>82</v>
      </c>
      <c r="AW290" s="142" t="s">
        <v>29</v>
      </c>
      <c r="AX290" s="142" t="s">
        <v>72</v>
      </c>
      <c r="AY290" s="143" t="s">
        <v>143</v>
      </c>
    </row>
    <row r="291" spans="2:65" s="142" customFormat="1" x14ac:dyDescent="0.2">
      <c r="B291" s="141"/>
      <c r="D291" s="136" t="s">
        <v>152</v>
      </c>
      <c r="E291" s="143" t="s">
        <v>1</v>
      </c>
      <c r="F291" s="144" t="s">
        <v>374</v>
      </c>
      <c r="H291" s="145">
        <v>4</v>
      </c>
      <c r="I291" s="54"/>
      <c r="L291" s="141"/>
      <c r="M291" s="146"/>
      <c r="T291" s="147"/>
      <c r="AT291" s="143" t="s">
        <v>152</v>
      </c>
      <c r="AU291" s="143" t="s">
        <v>82</v>
      </c>
      <c r="AV291" s="142" t="s">
        <v>82</v>
      </c>
      <c r="AW291" s="142" t="s">
        <v>29</v>
      </c>
      <c r="AX291" s="142" t="s">
        <v>72</v>
      </c>
      <c r="AY291" s="143" t="s">
        <v>143</v>
      </c>
    </row>
    <row r="292" spans="2:65" s="149" customFormat="1" x14ac:dyDescent="0.2">
      <c r="B292" s="148"/>
      <c r="D292" s="136" t="s">
        <v>152</v>
      </c>
      <c r="E292" s="150" t="s">
        <v>1</v>
      </c>
      <c r="F292" s="151" t="s">
        <v>210</v>
      </c>
      <c r="H292" s="152">
        <v>16</v>
      </c>
      <c r="I292" s="55"/>
      <c r="L292" s="148"/>
      <c r="M292" s="153"/>
      <c r="T292" s="154"/>
      <c r="AT292" s="150" t="s">
        <v>152</v>
      </c>
      <c r="AU292" s="150" t="s">
        <v>82</v>
      </c>
      <c r="AV292" s="149" t="s">
        <v>150</v>
      </c>
      <c r="AW292" s="149" t="s">
        <v>29</v>
      </c>
      <c r="AX292" s="149" t="s">
        <v>80</v>
      </c>
      <c r="AY292" s="150" t="s">
        <v>143</v>
      </c>
    </row>
    <row r="293" spans="2:65" s="1" customFormat="1" ht="24.2" customHeight="1" x14ac:dyDescent="0.2">
      <c r="B293" s="13"/>
      <c r="C293" s="122" t="s">
        <v>381</v>
      </c>
      <c r="D293" s="122" t="s">
        <v>145</v>
      </c>
      <c r="E293" s="123" t="s">
        <v>376</v>
      </c>
      <c r="F293" s="124" t="s">
        <v>377</v>
      </c>
      <c r="G293" s="125" t="s">
        <v>163</v>
      </c>
      <c r="H293" s="126">
        <v>2.85</v>
      </c>
      <c r="I293" s="50"/>
      <c r="J293" s="127">
        <f>ROUND(I293*H293,2)</f>
        <v>0</v>
      </c>
      <c r="K293" s="124" t="s">
        <v>149</v>
      </c>
      <c r="L293" s="13"/>
      <c r="M293" s="128" t="s">
        <v>1</v>
      </c>
      <c r="N293" s="129" t="s">
        <v>37</v>
      </c>
      <c r="O293" s="130">
        <v>0.33</v>
      </c>
      <c r="P293" s="130">
        <f>O293*H293</f>
        <v>0.94050000000000011</v>
      </c>
      <c r="Q293" s="130">
        <v>4.3800000000000002E-3</v>
      </c>
      <c r="R293" s="130">
        <f>Q293*H293</f>
        <v>1.2483000000000001E-2</v>
      </c>
      <c r="S293" s="130">
        <v>0</v>
      </c>
      <c r="T293" s="131">
        <f>S293*H293</f>
        <v>0</v>
      </c>
      <c r="AR293" s="132" t="s">
        <v>150</v>
      </c>
      <c r="AT293" s="132" t="s">
        <v>145</v>
      </c>
      <c r="AU293" s="132" t="s">
        <v>82</v>
      </c>
      <c r="AY293" s="8" t="s">
        <v>143</v>
      </c>
      <c r="BE293" s="133">
        <f>IF(N293="základní",J293,0)</f>
        <v>0</v>
      </c>
      <c r="BF293" s="133">
        <f>IF(N293="snížená",J293,0)</f>
        <v>0</v>
      </c>
      <c r="BG293" s="133">
        <f>IF(N293="zákl. přenesená",J293,0)</f>
        <v>0</v>
      </c>
      <c r="BH293" s="133">
        <f>IF(N293="sníž. přenesená",J293,0)</f>
        <v>0</v>
      </c>
      <c r="BI293" s="133">
        <f>IF(N293="nulová",J293,0)</f>
        <v>0</v>
      </c>
      <c r="BJ293" s="8" t="s">
        <v>80</v>
      </c>
      <c r="BK293" s="133">
        <f>ROUND(I293*H293,2)</f>
        <v>0</v>
      </c>
      <c r="BL293" s="8" t="s">
        <v>150</v>
      </c>
      <c r="BM293" s="132" t="s">
        <v>890</v>
      </c>
    </row>
    <row r="294" spans="2:65" s="135" customFormat="1" x14ac:dyDescent="0.2">
      <c r="B294" s="134"/>
      <c r="D294" s="136" t="s">
        <v>152</v>
      </c>
      <c r="E294" s="137" t="s">
        <v>1</v>
      </c>
      <c r="F294" s="138" t="s">
        <v>891</v>
      </c>
      <c r="H294" s="137" t="s">
        <v>1</v>
      </c>
      <c r="I294" s="53"/>
      <c r="L294" s="134"/>
      <c r="M294" s="139"/>
      <c r="T294" s="140"/>
      <c r="AT294" s="137" t="s">
        <v>152</v>
      </c>
      <c r="AU294" s="137" t="s">
        <v>82</v>
      </c>
      <c r="AV294" s="135" t="s">
        <v>80</v>
      </c>
      <c r="AW294" s="135" t="s">
        <v>29</v>
      </c>
      <c r="AX294" s="135" t="s">
        <v>72</v>
      </c>
      <c r="AY294" s="137" t="s">
        <v>143</v>
      </c>
    </row>
    <row r="295" spans="2:65" s="142" customFormat="1" x14ac:dyDescent="0.2">
      <c r="B295" s="141"/>
      <c r="D295" s="136" t="s">
        <v>152</v>
      </c>
      <c r="E295" s="143" t="s">
        <v>1</v>
      </c>
      <c r="F295" s="144" t="s">
        <v>892</v>
      </c>
      <c r="H295" s="145">
        <v>1.415</v>
      </c>
      <c r="I295" s="54"/>
      <c r="L295" s="141"/>
      <c r="M295" s="146"/>
      <c r="T295" s="147"/>
      <c r="AT295" s="143" t="s">
        <v>152</v>
      </c>
      <c r="AU295" s="143" t="s">
        <v>82</v>
      </c>
      <c r="AV295" s="142" t="s">
        <v>82</v>
      </c>
      <c r="AW295" s="142" t="s">
        <v>29</v>
      </c>
      <c r="AX295" s="142" t="s">
        <v>72</v>
      </c>
      <c r="AY295" s="143" t="s">
        <v>143</v>
      </c>
    </row>
    <row r="296" spans="2:65" s="142" customFormat="1" x14ac:dyDescent="0.2">
      <c r="B296" s="141"/>
      <c r="D296" s="136" t="s">
        <v>152</v>
      </c>
      <c r="E296" s="143" t="s">
        <v>1</v>
      </c>
      <c r="F296" s="144" t="s">
        <v>893</v>
      </c>
      <c r="H296" s="145">
        <v>1.4350000000000001</v>
      </c>
      <c r="I296" s="54"/>
      <c r="L296" s="141"/>
      <c r="M296" s="146"/>
      <c r="T296" s="147"/>
      <c r="AT296" s="143" t="s">
        <v>152</v>
      </c>
      <c r="AU296" s="143" t="s">
        <v>82</v>
      </c>
      <c r="AV296" s="142" t="s">
        <v>82</v>
      </c>
      <c r="AW296" s="142" t="s">
        <v>29</v>
      </c>
      <c r="AX296" s="142" t="s">
        <v>72</v>
      </c>
      <c r="AY296" s="143" t="s">
        <v>143</v>
      </c>
    </row>
    <row r="297" spans="2:65" s="149" customFormat="1" x14ac:dyDescent="0.2">
      <c r="B297" s="148"/>
      <c r="D297" s="136" t="s">
        <v>152</v>
      </c>
      <c r="E297" s="150" t="s">
        <v>1</v>
      </c>
      <c r="F297" s="151" t="s">
        <v>210</v>
      </c>
      <c r="H297" s="152">
        <v>2.85</v>
      </c>
      <c r="I297" s="55"/>
      <c r="L297" s="148"/>
      <c r="M297" s="153"/>
      <c r="T297" s="154"/>
      <c r="AT297" s="150" t="s">
        <v>152</v>
      </c>
      <c r="AU297" s="150" t="s">
        <v>82</v>
      </c>
      <c r="AV297" s="149" t="s">
        <v>150</v>
      </c>
      <c r="AW297" s="149" t="s">
        <v>29</v>
      </c>
      <c r="AX297" s="149" t="s">
        <v>80</v>
      </c>
      <c r="AY297" s="150" t="s">
        <v>143</v>
      </c>
    </row>
    <row r="298" spans="2:65" s="1" customFormat="1" ht="24.2" customHeight="1" x14ac:dyDescent="0.2">
      <c r="B298" s="13"/>
      <c r="C298" s="122" t="s">
        <v>385</v>
      </c>
      <c r="D298" s="122" t="s">
        <v>145</v>
      </c>
      <c r="E298" s="123" t="s">
        <v>382</v>
      </c>
      <c r="F298" s="124" t="s">
        <v>383</v>
      </c>
      <c r="G298" s="125" t="s">
        <v>163</v>
      </c>
      <c r="H298" s="126">
        <v>2.85</v>
      </c>
      <c r="I298" s="50"/>
      <c r="J298" s="127">
        <f>ROUND(I298*H298,2)</f>
        <v>0</v>
      </c>
      <c r="K298" s="124" t="s">
        <v>149</v>
      </c>
      <c r="L298" s="13"/>
      <c r="M298" s="128" t="s">
        <v>1</v>
      </c>
      <c r="N298" s="129" t="s">
        <v>37</v>
      </c>
      <c r="O298" s="130">
        <v>7.4999999999999997E-2</v>
      </c>
      <c r="P298" s="130">
        <f>O298*H298</f>
        <v>0.21375</v>
      </c>
      <c r="Q298" s="130">
        <v>1.3999999999999999E-4</v>
      </c>
      <c r="R298" s="130">
        <f>Q298*H298</f>
        <v>3.9899999999999999E-4</v>
      </c>
      <c r="S298" s="130">
        <v>0</v>
      </c>
      <c r="T298" s="131">
        <f>S298*H298</f>
        <v>0</v>
      </c>
      <c r="AR298" s="132" t="s">
        <v>150</v>
      </c>
      <c r="AT298" s="132" t="s">
        <v>145</v>
      </c>
      <c r="AU298" s="132" t="s">
        <v>82</v>
      </c>
      <c r="AY298" s="8" t="s">
        <v>143</v>
      </c>
      <c r="BE298" s="133">
        <f>IF(N298="základní",J298,0)</f>
        <v>0</v>
      </c>
      <c r="BF298" s="133">
        <f>IF(N298="snížená",J298,0)</f>
        <v>0</v>
      </c>
      <c r="BG298" s="133">
        <f>IF(N298="zákl. přenesená",J298,0)</f>
        <v>0</v>
      </c>
      <c r="BH298" s="133">
        <f>IF(N298="sníž. přenesená",J298,0)</f>
        <v>0</v>
      </c>
      <c r="BI298" s="133">
        <f>IF(N298="nulová",J298,0)</f>
        <v>0</v>
      </c>
      <c r="BJ298" s="8" t="s">
        <v>80</v>
      </c>
      <c r="BK298" s="133">
        <f>ROUND(I298*H298,2)</f>
        <v>0</v>
      </c>
      <c r="BL298" s="8" t="s">
        <v>150</v>
      </c>
      <c r="BM298" s="132" t="s">
        <v>894</v>
      </c>
    </row>
    <row r="299" spans="2:65" s="1" customFormat="1" ht="24.2" customHeight="1" x14ac:dyDescent="0.2">
      <c r="B299" s="13"/>
      <c r="C299" s="122" t="s">
        <v>391</v>
      </c>
      <c r="D299" s="122" t="s">
        <v>145</v>
      </c>
      <c r="E299" s="123" t="s">
        <v>398</v>
      </c>
      <c r="F299" s="124" t="s">
        <v>399</v>
      </c>
      <c r="G299" s="125" t="s">
        <v>163</v>
      </c>
      <c r="H299" s="126">
        <v>2.82</v>
      </c>
      <c r="I299" s="50"/>
      <c r="J299" s="127">
        <f>ROUND(I299*H299,2)</f>
        <v>0</v>
      </c>
      <c r="K299" s="124" t="s">
        <v>149</v>
      </c>
      <c r="L299" s="13"/>
      <c r="M299" s="128" t="s">
        <v>1</v>
      </c>
      <c r="N299" s="129" t="s">
        <v>37</v>
      </c>
      <c r="O299" s="130">
        <v>0.245</v>
      </c>
      <c r="P299" s="130">
        <f>O299*H299</f>
        <v>0.69089999999999996</v>
      </c>
      <c r="Q299" s="130">
        <v>3.3E-3</v>
      </c>
      <c r="R299" s="130">
        <f>Q299*H299</f>
        <v>9.306E-3</v>
      </c>
      <c r="S299" s="130">
        <v>0</v>
      </c>
      <c r="T299" s="131">
        <f>S299*H299</f>
        <v>0</v>
      </c>
      <c r="AR299" s="132" t="s">
        <v>150</v>
      </c>
      <c r="AT299" s="132" t="s">
        <v>145</v>
      </c>
      <c r="AU299" s="132" t="s">
        <v>82</v>
      </c>
      <c r="AY299" s="8" t="s">
        <v>143</v>
      </c>
      <c r="BE299" s="133">
        <f>IF(N299="základní",J299,0)</f>
        <v>0</v>
      </c>
      <c r="BF299" s="133">
        <f>IF(N299="snížená",J299,0)</f>
        <v>0</v>
      </c>
      <c r="BG299" s="133">
        <f>IF(N299="zákl. přenesená",J299,0)</f>
        <v>0</v>
      </c>
      <c r="BH299" s="133">
        <f>IF(N299="sníž. přenesená",J299,0)</f>
        <v>0</v>
      </c>
      <c r="BI299" s="133">
        <f>IF(N299="nulová",J299,0)</f>
        <v>0</v>
      </c>
      <c r="BJ299" s="8" t="s">
        <v>80</v>
      </c>
      <c r="BK299" s="133">
        <f>ROUND(I299*H299,2)</f>
        <v>0</v>
      </c>
      <c r="BL299" s="8" t="s">
        <v>150</v>
      </c>
      <c r="BM299" s="132" t="s">
        <v>895</v>
      </c>
    </row>
    <row r="300" spans="2:65" s="111" customFormat="1" ht="22.9" customHeight="1" x14ac:dyDescent="0.2">
      <c r="B300" s="110"/>
      <c r="D300" s="112" t="s">
        <v>71</v>
      </c>
      <c r="E300" s="120" t="s">
        <v>191</v>
      </c>
      <c r="F300" s="120" t="s">
        <v>401</v>
      </c>
      <c r="I300" s="56"/>
      <c r="J300" s="121">
        <f>BK300</f>
        <v>0</v>
      </c>
      <c r="L300" s="110"/>
      <c r="M300" s="115"/>
      <c r="P300" s="116">
        <f>SUM(P301:P329)</f>
        <v>73.08238200000001</v>
      </c>
      <c r="R300" s="116">
        <f>SUM(R301:R329)</f>
        <v>0</v>
      </c>
      <c r="T300" s="117">
        <f>SUM(T301:T329)</f>
        <v>11.518881</v>
      </c>
      <c r="AR300" s="112" t="s">
        <v>80</v>
      </c>
      <c r="AT300" s="118" t="s">
        <v>71</v>
      </c>
      <c r="AU300" s="118" t="s">
        <v>80</v>
      </c>
      <c r="AY300" s="112" t="s">
        <v>143</v>
      </c>
      <c r="BK300" s="119">
        <f>SUM(BK301:BK329)</f>
        <v>0</v>
      </c>
    </row>
    <row r="301" spans="2:65" s="1" customFormat="1" ht="37.9" customHeight="1" x14ac:dyDescent="0.2">
      <c r="B301" s="13"/>
      <c r="C301" s="122" t="s">
        <v>397</v>
      </c>
      <c r="D301" s="122" t="s">
        <v>145</v>
      </c>
      <c r="E301" s="123" t="s">
        <v>403</v>
      </c>
      <c r="F301" s="124" t="s">
        <v>404</v>
      </c>
      <c r="G301" s="125" t="s">
        <v>163</v>
      </c>
      <c r="H301" s="126">
        <v>118.75</v>
      </c>
      <c r="I301" s="50"/>
      <c r="J301" s="127">
        <f>ROUND(I301*H301,2)</f>
        <v>0</v>
      </c>
      <c r="K301" s="124" t="s">
        <v>149</v>
      </c>
      <c r="L301" s="13"/>
      <c r="M301" s="128" t="s">
        <v>1</v>
      </c>
      <c r="N301" s="129" t="s">
        <v>37</v>
      </c>
      <c r="O301" s="130">
        <v>0.16</v>
      </c>
      <c r="P301" s="130">
        <f>O301*H301</f>
        <v>19</v>
      </c>
      <c r="Q301" s="130">
        <v>0</v>
      </c>
      <c r="R301" s="130">
        <f>Q301*H301</f>
        <v>0</v>
      </c>
      <c r="S301" s="130">
        <v>0</v>
      </c>
      <c r="T301" s="131">
        <f>S301*H301</f>
        <v>0</v>
      </c>
      <c r="AR301" s="132" t="s">
        <v>150</v>
      </c>
      <c r="AT301" s="132" t="s">
        <v>145</v>
      </c>
      <c r="AU301" s="132" t="s">
        <v>82</v>
      </c>
      <c r="AY301" s="8" t="s">
        <v>143</v>
      </c>
      <c r="BE301" s="133">
        <f>IF(N301="základní",J301,0)</f>
        <v>0</v>
      </c>
      <c r="BF301" s="133">
        <f>IF(N301="snížená",J301,0)</f>
        <v>0</v>
      </c>
      <c r="BG301" s="133">
        <f>IF(N301="zákl. přenesená",J301,0)</f>
        <v>0</v>
      </c>
      <c r="BH301" s="133">
        <f>IF(N301="sníž. přenesená",J301,0)</f>
        <v>0</v>
      </c>
      <c r="BI301" s="133">
        <f>IF(N301="nulová",J301,0)</f>
        <v>0</v>
      </c>
      <c r="BJ301" s="8" t="s">
        <v>80</v>
      </c>
      <c r="BK301" s="133">
        <f>ROUND(I301*H301,2)</f>
        <v>0</v>
      </c>
      <c r="BL301" s="8" t="s">
        <v>150</v>
      </c>
      <c r="BM301" s="132" t="s">
        <v>896</v>
      </c>
    </row>
    <row r="302" spans="2:65" s="142" customFormat="1" x14ac:dyDescent="0.2">
      <c r="B302" s="141"/>
      <c r="D302" s="136" t="s">
        <v>152</v>
      </c>
      <c r="E302" s="143" t="s">
        <v>1</v>
      </c>
      <c r="F302" s="144" t="s">
        <v>897</v>
      </c>
      <c r="H302" s="145">
        <v>118.75</v>
      </c>
      <c r="I302" s="54"/>
      <c r="L302" s="141"/>
      <c r="M302" s="146"/>
      <c r="T302" s="147"/>
      <c r="AT302" s="143" t="s">
        <v>152</v>
      </c>
      <c r="AU302" s="143" t="s">
        <v>82</v>
      </c>
      <c r="AV302" s="142" t="s">
        <v>82</v>
      </c>
      <c r="AW302" s="142" t="s">
        <v>29</v>
      </c>
      <c r="AX302" s="142" t="s">
        <v>80</v>
      </c>
      <c r="AY302" s="143" t="s">
        <v>143</v>
      </c>
    </row>
    <row r="303" spans="2:65" s="1" customFormat="1" ht="37.9" customHeight="1" x14ac:dyDescent="0.2">
      <c r="B303" s="13"/>
      <c r="C303" s="122" t="s">
        <v>402</v>
      </c>
      <c r="D303" s="122" t="s">
        <v>145</v>
      </c>
      <c r="E303" s="123" t="s">
        <v>408</v>
      </c>
      <c r="F303" s="124" t="s">
        <v>409</v>
      </c>
      <c r="G303" s="125" t="s">
        <v>163</v>
      </c>
      <c r="H303" s="126">
        <v>3562.5</v>
      </c>
      <c r="I303" s="50"/>
      <c r="J303" s="127">
        <f>ROUND(I303*H303,2)</f>
        <v>0</v>
      </c>
      <c r="K303" s="124" t="s">
        <v>149</v>
      </c>
      <c r="L303" s="13"/>
      <c r="M303" s="128" t="s">
        <v>1</v>
      </c>
      <c r="N303" s="129" t="s">
        <v>37</v>
      </c>
      <c r="O303" s="130">
        <v>0</v>
      </c>
      <c r="P303" s="130">
        <f>O303*H303</f>
        <v>0</v>
      </c>
      <c r="Q303" s="130">
        <v>0</v>
      </c>
      <c r="R303" s="130">
        <f>Q303*H303</f>
        <v>0</v>
      </c>
      <c r="S303" s="130">
        <v>0</v>
      </c>
      <c r="T303" s="131">
        <f>S303*H303</f>
        <v>0</v>
      </c>
      <c r="AR303" s="132" t="s">
        <v>150</v>
      </c>
      <c r="AT303" s="132" t="s">
        <v>145</v>
      </c>
      <c r="AU303" s="132" t="s">
        <v>82</v>
      </c>
      <c r="AY303" s="8" t="s">
        <v>143</v>
      </c>
      <c r="BE303" s="133">
        <f>IF(N303="základní",J303,0)</f>
        <v>0</v>
      </c>
      <c r="BF303" s="133">
        <f>IF(N303="snížená",J303,0)</f>
        <v>0</v>
      </c>
      <c r="BG303" s="133">
        <f>IF(N303="zákl. přenesená",J303,0)</f>
        <v>0</v>
      </c>
      <c r="BH303" s="133">
        <f>IF(N303="sníž. přenesená",J303,0)</f>
        <v>0</v>
      </c>
      <c r="BI303" s="133">
        <f>IF(N303="nulová",J303,0)</f>
        <v>0</v>
      </c>
      <c r="BJ303" s="8" t="s">
        <v>80</v>
      </c>
      <c r="BK303" s="133">
        <f>ROUND(I303*H303,2)</f>
        <v>0</v>
      </c>
      <c r="BL303" s="8" t="s">
        <v>150</v>
      </c>
      <c r="BM303" s="132" t="s">
        <v>898</v>
      </c>
    </row>
    <row r="304" spans="2:65" s="142" customFormat="1" x14ac:dyDescent="0.2">
      <c r="B304" s="141"/>
      <c r="D304" s="136" t="s">
        <v>152</v>
      </c>
      <c r="F304" s="144" t="s">
        <v>899</v>
      </c>
      <c r="H304" s="145">
        <v>3562.5</v>
      </c>
      <c r="I304" s="54"/>
      <c r="L304" s="141"/>
      <c r="M304" s="146"/>
      <c r="T304" s="147"/>
      <c r="AT304" s="143" t="s">
        <v>152</v>
      </c>
      <c r="AU304" s="143" t="s">
        <v>82</v>
      </c>
      <c r="AV304" s="142" t="s">
        <v>82</v>
      </c>
      <c r="AW304" s="142" t="s">
        <v>3</v>
      </c>
      <c r="AX304" s="142" t="s">
        <v>80</v>
      </c>
      <c r="AY304" s="143" t="s">
        <v>143</v>
      </c>
    </row>
    <row r="305" spans="2:65" s="1" customFormat="1" ht="37.9" customHeight="1" x14ac:dyDescent="0.2">
      <c r="B305" s="13"/>
      <c r="C305" s="122" t="s">
        <v>407</v>
      </c>
      <c r="D305" s="122" t="s">
        <v>145</v>
      </c>
      <c r="E305" s="123" t="s">
        <v>413</v>
      </c>
      <c r="F305" s="124" t="s">
        <v>414</v>
      </c>
      <c r="G305" s="125" t="s">
        <v>163</v>
      </c>
      <c r="H305" s="126">
        <v>118.75</v>
      </c>
      <c r="I305" s="50"/>
      <c r="J305" s="127">
        <f>ROUND(I305*H305,2)</f>
        <v>0</v>
      </c>
      <c r="K305" s="124" t="s">
        <v>149</v>
      </c>
      <c r="L305" s="13"/>
      <c r="M305" s="128" t="s">
        <v>1</v>
      </c>
      <c r="N305" s="129" t="s">
        <v>37</v>
      </c>
      <c r="O305" s="130">
        <v>0.1</v>
      </c>
      <c r="P305" s="130">
        <f>O305*H305</f>
        <v>11.875</v>
      </c>
      <c r="Q305" s="130">
        <v>0</v>
      </c>
      <c r="R305" s="130">
        <f>Q305*H305</f>
        <v>0</v>
      </c>
      <c r="S305" s="130">
        <v>0</v>
      </c>
      <c r="T305" s="131">
        <f>S305*H305</f>
        <v>0</v>
      </c>
      <c r="AR305" s="132" t="s">
        <v>150</v>
      </c>
      <c r="AT305" s="132" t="s">
        <v>145</v>
      </c>
      <c r="AU305" s="132" t="s">
        <v>82</v>
      </c>
      <c r="AY305" s="8" t="s">
        <v>143</v>
      </c>
      <c r="BE305" s="133">
        <f>IF(N305="základní",J305,0)</f>
        <v>0</v>
      </c>
      <c r="BF305" s="133">
        <f>IF(N305="snížená",J305,0)</f>
        <v>0</v>
      </c>
      <c r="BG305" s="133">
        <f>IF(N305="zákl. přenesená",J305,0)</f>
        <v>0</v>
      </c>
      <c r="BH305" s="133">
        <f>IF(N305="sníž. přenesená",J305,0)</f>
        <v>0</v>
      </c>
      <c r="BI305" s="133">
        <f>IF(N305="nulová",J305,0)</f>
        <v>0</v>
      </c>
      <c r="BJ305" s="8" t="s">
        <v>80</v>
      </c>
      <c r="BK305" s="133">
        <f>ROUND(I305*H305,2)</f>
        <v>0</v>
      </c>
      <c r="BL305" s="8" t="s">
        <v>150</v>
      </c>
      <c r="BM305" s="132" t="s">
        <v>900</v>
      </c>
    </row>
    <row r="306" spans="2:65" s="1" customFormat="1" ht="16.5" customHeight="1" x14ac:dyDescent="0.2">
      <c r="B306" s="13"/>
      <c r="C306" s="122" t="s">
        <v>412</v>
      </c>
      <c r="D306" s="122" t="s">
        <v>145</v>
      </c>
      <c r="E306" s="123" t="s">
        <v>417</v>
      </c>
      <c r="F306" s="124" t="s">
        <v>418</v>
      </c>
      <c r="G306" s="125" t="s">
        <v>163</v>
      </c>
      <c r="H306" s="126">
        <v>118.75</v>
      </c>
      <c r="I306" s="50"/>
      <c r="J306" s="127">
        <f>ROUND(I306*H306,2)</f>
        <v>0</v>
      </c>
      <c r="K306" s="124" t="s">
        <v>149</v>
      </c>
      <c r="L306" s="13"/>
      <c r="M306" s="128" t="s">
        <v>1</v>
      </c>
      <c r="N306" s="129" t="s">
        <v>37</v>
      </c>
      <c r="O306" s="130">
        <v>4.9000000000000002E-2</v>
      </c>
      <c r="P306" s="130">
        <f>O306*H306</f>
        <v>5.8187500000000005</v>
      </c>
      <c r="Q306" s="130">
        <v>0</v>
      </c>
      <c r="R306" s="130">
        <f>Q306*H306</f>
        <v>0</v>
      </c>
      <c r="S306" s="130">
        <v>0</v>
      </c>
      <c r="T306" s="131">
        <f>S306*H306</f>
        <v>0</v>
      </c>
      <c r="AR306" s="132" t="s">
        <v>150</v>
      </c>
      <c r="AT306" s="132" t="s">
        <v>145</v>
      </c>
      <c r="AU306" s="132" t="s">
        <v>82</v>
      </c>
      <c r="AY306" s="8" t="s">
        <v>143</v>
      </c>
      <c r="BE306" s="133">
        <f>IF(N306="základní",J306,0)</f>
        <v>0</v>
      </c>
      <c r="BF306" s="133">
        <f>IF(N306="snížená",J306,0)</f>
        <v>0</v>
      </c>
      <c r="BG306" s="133">
        <f>IF(N306="zákl. přenesená",J306,0)</f>
        <v>0</v>
      </c>
      <c r="BH306" s="133">
        <f>IF(N306="sníž. přenesená",J306,0)</f>
        <v>0</v>
      </c>
      <c r="BI306" s="133">
        <f>IF(N306="nulová",J306,0)</f>
        <v>0</v>
      </c>
      <c r="BJ306" s="8" t="s">
        <v>80</v>
      </c>
      <c r="BK306" s="133">
        <f>ROUND(I306*H306,2)</f>
        <v>0</v>
      </c>
      <c r="BL306" s="8" t="s">
        <v>150</v>
      </c>
      <c r="BM306" s="132" t="s">
        <v>901</v>
      </c>
    </row>
    <row r="307" spans="2:65" s="1" customFormat="1" ht="16.5" customHeight="1" x14ac:dyDescent="0.2">
      <c r="B307" s="13"/>
      <c r="C307" s="122" t="s">
        <v>416</v>
      </c>
      <c r="D307" s="122" t="s">
        <v>145</v>
      </c>
      <c r="E307" s="123" t="s">
        <v>421</v>
      </c>
      <c r="F307" s="124" t="s">
        <v>422</v>
      </c>
      <c r="G307" s="125" t="s">
        <v>163</v>
      </c>
      <c r="H307" s="126">
        <v>3562.5</v>
      </c>
      <c r="I307" s="50"/>
      <c r="J307" s="127">
        <f>ROUND(I307*H307,2)</f>
        <v>0</v>
      </c>
      <c r="K307" s="124" t="s">
        <v>149</v>
      </c>
      <c r="L307" s="13"/>
      <c r="M307" s="128" t="s">
        <v>1</v>
      </c>
      <c r="N307" s="129" t="s">
        <v>37</v>
      </c>
      <c r="O307" s="130">
        <v>0</v>
      </c>
      <c r="P307" s="130">
        <f>O307*H307</f>
        <v>0</v>
      </c>
      <c r="Q307" s="130">
        <v>0</v>
      </c>
      <c r="R307" s="130">
        <f>Q307*H307</f>
        <v>0</v>
      </c>
      <c r="S307" s="130">
        <v>0</v>
      </c>
      <c r="T307" s="131">
        <f>S307*H307</f>
        <v>0</v>
      </c>
      <c r="AR307" s="132" t="s">
        <v>150</v>
      </c>
      <c r="AT307" s="132" t="s">
        <v>145</v>
      </c>
      <c r="AU307" s="132" t="s">
        <v>82</v>
      </c>
      <c r="AY307" s="8" t="s">
        <v>143</v>
      </c>
      <c r="BE307" s="133">
        <f>IF(N307="základní",J307,0)</f>
        <v>0</v>
      </c>
      <c r="BF307" s="133">
        <f>IF(N307="snížená",J307,0)</f>
        <v>0</v>
      </c>
      <c r="BG307" s="133">
        <f>IF(N307="zákl. přenesená",J307,0)</f>
        <v>0</v>
      </c>
      <c r="BH307" s="133">
        <f>IF(N307="sníž. přenesená",J307,0)</f>
        <v>0</v>
      </c>
      <c r="BI307" s="133">
        <f>IF(N307="nulová",J307,0)</f>
        <v>0</v>
      </c>
      <c r="BJ307" s="8" t="s">
        <v>80</v>
      </c>
      <c r="BK307" s="133">
        <f>ROUND(I307*H307,2)</f>
        <v>0</v>
      </c>
      <c r="BL307" s="8" t="s">
        <v>150</v>
      </c>
      <c r="BM307" s="132" t="s">
        <v>902</v>
      </c>
    </row>
    <row r="308" spans="2:65" s="142" customFormat="1" x14ac:dyDescent="0.2">
      <c r="B308" s="141"/>
      <c r="D308" s="136" t="s">
        <v>152</v>
      </c>
      <c r="F308" s="144" t="s">
        <v>899</v>
      </c>
      <c r="H308" s="145">
        <v>3562.5</v>
      </c>
      <c r="I308" s="54"/>
      <c r="L308" s="141"/>
      <c r="M308" s="146"/>
      <c r="T308" s="147"/>
      <c r="AT308" s="143" t="s">
        <v>152</v>
      </c>
      <c r="AU308" s="143" t="s">
        <v>82</v>
      </c>
      <c r="AV308" s="142" t="s">
        <v>82</v>
      </c>
      <c r="AW308" s="142" t="s">
        <v>3</v>
      </c>
      <c r="AX308" s="142" t="s">
        <v>80</v>
      </c>
      <c r="AY308" s="143" t="s">
        <v>143</v>
      </c>
    </row>
    <row r="309" spans="2:65" s="1" customFormat="1" ht="21.75" customHeight="1" x14ac:dyDescent="0.2">
      <c r="B309" s="13"/>
      <c r="C309" s="122" t="s">
        <v>420</v>
      </c>
      <c r="D309" s="122" t="s">
        <v>145</v>
      </c>
      <c r="E309" s="123" t="s">
        <v>425</v>
      </c>
      <c r="F309" s="124" t="s">
        <v>426</v>
      </c>
      <c r="G309" s="125" t="s">
        <v>163</v>
      </c>
      <c r="H309" s="126">
        <v>118.75</v>
      </c>
      <c r="I309" s="50"/>
      <c r="J309" s="127">
        <f>ROUND(I309*H309,2)</f>
        <v>0</v>
      </c>
      <c r="K309" s="124" t="s">
        <v>149</v>
      </c>
      <c r="L309" s="13"/>
      <c r="M309" s="128" t="s">
        <v>1</v>
      </c>
      <c r="N309" s="129" t="s">
        <v>37</v>
      </c>
      <c r="O309" s="130">
        <v>3.3000000000000002E-2</v>
      </c>
      <c r="P309" s="130">
        <f>O309*H309</f>
        <v>3.9187500000000002</v>
      </c>
      <c r="Q309" s="130">
        <v>0</v>
      </c>
      <c r="R309" s="130">
        <f>Q309*H309</f>
        <v>0</v>
      </c>
      <c r="S309" s="130">
        <v>0</v>
      </c>
      <c r="T309" s="131">
        <f>S309*H309</f>
        <v>0</v>
      </c>
      <c r="AR309" s="132" t="s">
        <v>150</v>
      </c>
      <c r="AT309" s="132" t="s">
        <v>145</v>
      </c>
      <c r="AU309" s="132" t="s">
        <v>82</v>
      </c>
      <c r="AY309" s="8" t="s">
        <v>143</v>
      </c>
      <c r="BE309" s="133">
        <f>IF(N309="základní",J309,0)</f>
        <v>0</v>
      </c>
      <c r="BF309" s="133">
        <f>IF(N309="snížená",J309,0)</f>
        <v>0</v>
      </c>
      <c r="BG309" s="133">
        <f>IF(N309="zákl. přenesená",J309,0)</f>
        <v>0</v>
      </c>
      <c r="BH309" s="133">
        <f>IF(N309="sníž. přenesená",J309,0)</f>
        <v>0</v>
      </c>
      <c r="BI309" s="133">
        <f>IF(N309="nulová",J309,0)</f>
        <v>0</v>
      </c>
      <c r="BJ309" s="8" t="s">
        <v>80</v>
      </c>
      <c r="BK309" s="133">
        <f>ROUND(I309*H309,2)</f>
        <v>0</v>
      </c>
      <c r="BL309" s="8" t="s">
        <v>150</v>
      </c>
      <c r="BM309" s="132" t="s">
        <v>903</v>
      </c>
    </row>
    <row r="310" spans="2:65" s="1" customFormat="1" ht="21.75" customHeight="1" x14ac:dyDescent="0.2">
      <c r="B310" s="13"/>
      <c r="C310" s="122" t="s">
        <v>424</v>
      </c>
      <c r="D310" s="122" t="s">
        <v>145</v>
      </c>
      <c r="E310" s="123" t="s">
        <v>429</v>
      </c>
      <c r="F310" s="124" t="s">
        <v>430</v>
      </c>
      <c r="G310" s="125" t="s">
        <v>163</v>
      </c>
      <c r="H310" s="126">
        <v>1.95</v>
      </c>
      <c r="I310" s="50"/>
      <c r="J310" s="127">
        <f>ROUND(I310*H310,2)</f>
        <v>0</v>
      </c>
      <c r="K310" s="124" t="s">
        <v>149</v>
      </c>
      <c r="L310" s="13"/>
      <c r="M310" s="128" t="s">
        <v>1</v>
      </c>
      <c r="N310" s="129" t="s">
        <v>37</v>
      </c>
      <c r="O310" s="130">
        <v>0.28399999999999997</v>
      </c>
      <c r="P310" s="130">
        <f>O310*H310</f>
        <v>0.55379999999999996</v>
      </c>
      <c r="Q310" s="130">
        <v>0</v>
      </c>
      <c r="R310" s="130">
        <f>Q310*H310</f>
        <v>0</v>
      </c>
      <c r="S310" s="130">
        <v>0.26100000000000001</v>
      </c>
      <c r="T310" s="131">
        <f>S310*H310</f>
        <v>0.50895000000000001</v>
      </c>
      <c r="AR310" s="132" t="s">
        <v>150</v>
      </c>
      <c r="AT310" s="132" t="s">
        <v>145</v>
      </c>
      <c r="AU310" s="132" t="s">
        <v>82</v>
      </c>
      <c r="AY310" s="8" t="s">
        <v>143</v>
      </c>
      <c r="BE310" s="133">
        <f>IF(N310="základní",J310,0)</f>
        <v>0</v>
      </c>
      <c r="BF310" s="133">
        <f>IF(N310="snížená",J310,0)</f>
        <v>0</v>
      </c>
      <c r="BG310" s="133">
        <f>IF(N310="zákl. přenesená",J310,0)</f>
        <v>0</v>
      </c>
      <c r="BH310" s="133">
        <f>IF(N310="sníž. přenesená",J310,0)</f>
        <v>0</v>
      </c>
      <c r="BI310" s="133">
        <f>IF(N310="nulová",J310,0)</f>
        <v>0</v>
      </c>
      <c r="BJ310" s="8" t="s">
        <v>80</v>
      </c>
      <c r="BK310" s="133">
        <f>ROUND(I310*H310,2)</f>
        <v>0</v>
      </c>
      <c r="BL310" s="8" t="s">
        <v>150</v>
      </c>
      <c r="BM310" s="132" t="s">
        <v>904</v>
      </c>
    </row>
    <row r="311" spans="2:65" s="142" customFormat="1" x14ac:dyDescent="0.2">
      <c r="B311" s="141"/>
      <c r="D311" s="136" t="s">
        <v>152</v>
      </c>
      <c r="E311" s="143" t="s">
        <v>1</v>
      </c>
      <c r="F311" s="144" t="s">
        <v>905</v>
      </c>
      <c r="H311" s="145">
        <v>1.95</v>
      </c>
      <c r="I311" s="54"/>
      <c r="L311" s="141"/>
      <c r="M311" s="146"/>
      <c r="T311" s="147"/>
      <c r="AT311" s="143" t="s">
        <v>152</v>
      </c>
      <c r="AU311" s="143" t="s">
        <v>82</v>
      </c>
      <c r="AV311" s="142" t="s">
        <v>82</v>
      </c>
      <c r="AW311" s="142" t="s">
        <v>29</v>
      </c>
      <c r="AX311" s="142" t="s">
        <v>80</v>
      </c>
      <c r="AY311" s="143" t="s">
        <v>143</v>
      </c>
    </row>
    <row r="312" spans="2:65" s="1" customFormat="1" ht="24.2" customHeight="1" x14ac:dyDescent="0.2">
      <c r="B312" s="13"/>
      <c r="C312" s="122" t="s">
        <v>428</v>
      </c>
      <c r="D312" s="122" t="s">
        <v>145</v>
      </c>
      <c r="E312" s="123" t="s">
        <v>434</v>
      </c>
      <c r="F312" s="124" t="s">
        <v>435</v>
      </c>
      <c r="G312" s="125" t="s">
        <v>148</v>
      </c>
      <c r="H312" s="126">
        <v>2.125</v>
      </c>
      <c r="I312" s="50"/>
      <c r="J312" s="127">
        <f>ROUND(I312*H312,2)</f>
        <v>0</v>
      </c>
      <c r="K312" s="124" t="s">
        <v>149</v>
      </c>
      <c r="L312" s="13"/>
      <c r="M312" s="128" t="s">
        <v>1</v>
      </c>
      <c r="N312" s="129" t="s">
        <v>37</v>
      </c>
      <c r="O312" s="130">
        <v>3.048</v>
      </c>
      <c r="P312" s="130">
        <f>O312*H312</f>
        <v>6.4770000000000003</v>
      </c>
      <c r="Q312" s="130">
        <v>0</v>
      </c>
      <c r="R312" s="130">
        <f>Q312*H312</f>
        <v>0</v>
      </c>
      <c r="S312" s="130">
        <v>1.95</v>
      </c>
      <c r="T312" s="131">
        <f>S312*H312</f>
        <v>4.1437499999999998</v>
      </c>
      <c r="AR312" s="132" t="s">
        <v>150</v>
      </c>
      <c r="AT312" s="132" t="s">
        <v>145</v>
      </c>
      <c r="AU312" s="132" t="s">
        <v>82</v>
      </c>
      <c r="AY312" s="8" t="s">
        <v>143</v>
      </c>
      <c r="BE312" s="133">
        <f>IF(N312="základní",J312,0)</f>
        <v>0</v>
      </c>
      <c r="BF312" s="133">
        <f>IF(N312="snížená",J312,0)</f>
        <v>0</v>
      </c>
      <c r="BG312" s="133">
        <f>IF(N312="zákl. přenesená",J312,0)</f>
        <v>0</v>
      </c>
      <c r="BH312" s="133">
        <f>IF(N312="sníž. přenesená",J312,0)</f>
        <v>0</v>
      </c>
      <c r="BI312" s="133">
        <f>IF(N312="nulová",J312,0)</f>
        <v>0</v>
      </c>
      <c r="BJ312" s="8" t="s">
        <v>80</v>
      </c>
      <c r="BK312" s="133">
        <f>ROUND(I312*H312,2)</f>
        <v>0</v>
      </c>
      <c r="BL312" s="8" t="s">
        <v>150</v>
      </c>
      <c r="BM312" s="132" t="s">
        <v>906</v>
      </c>
    </row>
    <row r="313" spans="2:65" s="142" customFormat="1" x14ac:dyDescent="0.2">
      <c r="B313" s="141"/>
      <c r="D313" s="136" t="s">
        <v>152</v>
      </c>
      <c r="E313" s="143" t="s">
        <v>1</v>
      </c>
      <c r="F313" s="144" t="s">
        <v>907</v>
      </c>
      <c r="H313" s="145">
        <v>1.62</v>
      </c>
      <c r="I313" s="54"/>
      <c r="L313" s="141"/>
      <c r="M313" s="146"/>
      <c r="T313" s="147"/>
      <c r="AT313" s="143" t="s">
        <v>152</v>
      </c>
      <c r="AU313" s="143" t="s">
        <v>82</v>
      </c>
      <c r="AV313" s="142" t="s">
        <v>82</v>
      </c>
      <c r="AW313" s="142" t="s">
        <v>29</v>
      </c>
      <c r="AX313" s="142" t="s">
        <v>72</v>
      </c>
      <c r="AY313" s="143" t="s">
        <v>143</v>
      </c>
    </row>
    <row r="314" spans="2:65" s="142" customFormat="1" x14ac:dyDescent="0.2">
      <c r="B314" s="141"/>
      <c r="D314" s="136" t="s">
        <v>152</v>
      </c>
      <c r="E314" s="143" t="s">
        <v>1</v>
      </c>
      <c r="F314" s="144" t="s">
        <v>908</v>
      </c>
      <c r="H314" s="145">
        <v>0.24199999999999999</v>
      </c>
      <c r="I314" s="54"/>
      <c r="L314" s="141"/>
      <c r="M314" s="146"/>
      <c r="T314" s="147"/>
      <c r="AT314" s="143" t="s">
        <v>152</v>
      </c>
      <c r="AU314" s="143" t="s">
        <v>82</v>
      </c>
      <c r="AV314" s="142" t="s">
        <v>82</v>
      </c>
      <c r="AW314" s="142" t="s">
        <v>29</v>
      </c>
      <c r="AX314" s="142" t="s">
        <v>72</v>
      </c>
      <c r="AY314" s="143" t="s">
        <v>143</v>
      </c>
    </row>
    <row r="315" spans="2:65" s="142" customFormat="1" x14ac:dyDescent="0.2">
      <c r="B315" s="141"/>
      <c r="D315" s="136" t="s">
        <v>152</v>
      </c>
      <c r="E315" s="143" t="s">
        <v>1</v>
      </c>
      <c r="F315" s="144" t="s">
        <v>438</v>
      </c>
      <c r="H315" s="145">
        <v>0.26300000000000001</v>
      </c>
      <c r="I315" s="54"/>
      <c r="L315" s="141"/>
      <c r="M315" s="146"/>
      <c r="T315" s="147"/>
      <c r="AT315" s="143" t="s">
        <v>152</v>
      </c>
      <c r="AU315" s="143" t="s">
        <v>82</v>
      </c>
      <c r="AV315" s="142" t="s">
        <v>82</v>
      </c>
      <c r="AW315" s="142" t="s">
        <v>29</v>
      </c>
      <c r="AX315" s="142" t="s">
        <v>72</v>
      </c>
      <c r="AY315" s="143" t="s">
        <v>143</v>
      </c>
    </row>
    <row r="316" spans="2:65" s="149" customFormat="1" x14ac:dyDescent="0.2">
      <c r="B316" s="148"/>
      <c r="D316" s="136" t="s">
        <v>152</v>
      </c>
      <c r="E316" s="150" t="s">
        <v>1</v>
      </c>
      <c r="F316" s="151" t="s">
        <v>210</v>
      </c>
      <c r="H316" s="152">
        <v>2.125</v>
      </c>
      <c r="I316" s="55"/>
      <c r="L316" s="148"/>
      <c r="M316" s="153"/>
      <c r="T316" s="154"/>
      <c r="AT316" s="150" t="s">
        <v>152</v>
      </c>
      <c r="AU316" s="150" t="s">
        <v>82</v>
      </c>
      <c r="AV316" s="149" t="s">
        <v>150</v>
      </c>
      <c r="AW316" s="149" t="s">
        <v>29</v>
      </c>
      <c r="AX316" s="149" t="s">
        <v>80</v>
      </c>
      <c r="AY316" s="150" t="s">
        <v>143</v>
      </c>
    </row>
    <row r="317" spans="2:65" s="1" customFormat="1" ht="24.2" customHeight="1" x14ac:dyDescent="0.2">
      <c r="B317" s="13"/>
      <c r="C317" s="122" t="s">
        <v>433</v>
      </c>
      <c r="D317" s="122" t="s">
        <v>145</v>
      </c>
      <c r="E317" s="123" t="s">
        <v>440</v>
      </c>
      <c r="F317" s="124" t="s">
        <v>441</v>
      </c>
      <c r="G317" s="125" t="s">
        <v>148</v>
      </c>
      <c r="H317" s="126">
        <v>2.6320000000000001</v>
      </c>
      <c r="I317" s="50"/>
      <c r="J317" s="127">
        <f>ROUND(I317*H317,2)</f>
        <v>0</v>
      </c>
      <c r="K317" s="124" t="s">
        <v>149</v>
      </c>
      <c r="L317" s="13"/>
      <c r="M317" s="128" t="s">
        <v>1</v>
      </c>
      <c r="N317" s="129" t="s">
        <v>37</v>
      </c>
      <c r="O317" s="130">
        <v>1.7010000000000001</v>
      </c>
      <c r="P317" s="130">
        <f>O317*H317</f>
        <v>4.4770320000000003</v>
      </c>
      <c r="Q317" s="130">
        <v>0</v>
      </c>
      <c r="R317" s="130">
        <f>Q317*H317</f>
        <v>0</v>
      </c>
      <c r="S317" s="130">
        <v>1.95</v>
      </c>
      <c r="T317" s="131">
        <f>S317*H317</f>
        <v>5.1324000000000005</v>
      </c>
      <c r="AR317" s="132" t="s">
        <v>150</v>
      </c>
      <c r="AT317" s="132" t="s">
        <v>145</v>
      </c>
      <c r="AU317" s="132" t="s">
        <v>82</v>
      </c>
      <c r="AY317" s="8" t="s">
        <v>143</v>
      </c>
      <c r="BE317" s="133">
        <f>IF(N317="základní",J317,0)</f>
        <v>0</v>
      </c>
      <c r="BF317" s="133">
        <f>IF(N317="snížená",J317,0)</f>
        <v>0</v>
      </c>
      <c r="BG317" s="133">
        <f>IF(N317="zákl. přenesená",J317,0)</f>
        <v>0</v>
      </c>
      <c r="BH317" s="133">
        <f>IF(N317="sníž. přenesená",J317,0)</f>
        <v>0</v>
      </c>
      <c r="BI317" s="133">
        <f>IF(N317="nulová",J317,0)</f>
        <v>0</v>
      </c>
      <c r="BJ317" s="8" t="s">
        <v>80</v>
      </c>
      <c r="BK317" s="133">
        <f>ROUND(I317*H317,2)</f>
        <v>0</v>
      </c>
      <c r="BL317" s="8" t="s">
        <v>150</v>
      </c>
      <c r="BM317" s="132" t="s">
        <v>909</v>
      </c>
    </row>
    <row r="318" spans="2:65" s="142" customFormat="1" x14ac:dyDescent="0.2">
      <c r="B318" s="141"/>
      <c r="D318" s="136" t="s">
        <v>152</v>
      </c>
      <c r="E318" s="143" t="s">
        <v>1</v>
      </c>
      <c r="F318" s="144" t="s">
        <v>910</v>
      </c>
      <c r="H318" s="145">
        <v>2.6320000000000001</v>
      </c>
      <c r="I318" s="54"/>
      <c r="L318" s="141"/>
      <c r="M318" s="146"/>
      <c r="T318" s="147"/>
      <c r="AT318" s="143" t="s">
        <v>152</v>
      </c>
      <c r="AU318" s="143" t="s">
        <v>82</v>
      </c>
      <c r="AV318" s="142" t="s">
        <v>82</v>
      </c>
      <c r="AW318" s="142" t="s">
        <v>29</v>
      </c>
      <c r="AX318" s="142" t="s">
        <v>80</v>
      </c>
      <c r="AY318" s="143" t="s">
        <v>143</v>
      </c>
    </row>
    <row r="319" spans="2:65" s="1" customFormat="1" ht="24.2" customHeight="1" x14ac:dyDescent="0.2">
      <c r="B319" s="13"/>
      <c r="C319" s="122" t="s">
        <v>439</v>
      </c>
      <c r="D319" s="122" t="s">
        <v>145</v>
      </c>
      <c r="E319" s="123" t="s">
        <v>446</v>
      </c>
      <c r="F319" s="124" t="s">
        <v>447</v>
      </c>
      <c r="G319" s="125" t="s">
        <v>163</v>
      </c>
      <c r="H319" s="126">
        <v>1.8959999999999999</v>
      </c>
      <c r="I319" s="50"/>
      <c r="J319" s="127">
        <f>ROUND(I319*H319,2)</f>
        <v>0</v>
      </c>
      <c r="K319" s="124" t="s">
        <v>149</v>
      </c>
      <c r="L319" s="13"/>
      <c r="M319" s="128" t="s">
        <v>1</v>
      </c>
      <c r="N319" s="129" t="s">
        <v>37</v>
      </c>
      <c r="O319" s="130">
        <v>0.91</v>
      </c>
      <c r="P319" s="130">
        <f>O319*H319</f>
        <v>1.72536</v>
      </c>
      <c r="Q319" s="130">
        <v>0</v>
      </c>
      <c r="R319" s="130">
        <f>Q319*H319</f>
        <v>0</v>
      </c>
      <c r="S319" s="130">
        <v>5.8999999999999997E-2</v>
      </c>
      <c r="T319" s="131">
        <f>S319*H319</f>
        <v>0.11186399999999999</v>
      </c>
      <c r="AR319" s="132" t="s">
        <v>150</v>
      </c>
      <c r="AT319" s="132" t="s">
        <v>145</v>
      </c>
      <c r="AU319" s="132" t="s">
        <v>82</v>
      </c>
      <c r="AY319" s="8" t="s">
        <v>143</v>
      </c>
      <c r="BE319" s="133">
        <f>IF(N319="základní",J319,0)</f>
        <v>0</v>
      </c>
      <c r="BF319" s="133">
        <f>IF(N319="snížená",J319,0)</f>
        <v>0</v>
      </c>
      <c r="BG319" s="133">
        <f>IF(N319="zákl. přenesená",J319,0)</f>
        <v>0</v>
      </c>
      <c r="BH319" s="133">
        <f>IF(N319="sníž. přenesená",J319,0)</f>
        <v>0</v>
      </c>
      <c r="BI319" s="133">
        <f>IF(N319="nulová",J319,0)</f>
        <v>0</v>
      </c>
      <c r="BJ319" s="8" t="s">
        <v>80</v>
      </c>
      <c r="BK319" s="133">
        <f>ROUND(I319*H319,2)</f>
        <v>0</v>
      </c>
      <c r="BL319" s="8" t="s">
        <v>150</v>
      </c>
      <c r="BM319" s="132" t="s">
        <v>911</v>
      </c>
    </row>
    <row r="320" spans="2:65" s="142" customFormat="1" x14ac:dyDescent="0.2">
      <c r="B320" s="141"/>
      <c r="D320" s="136" t="s">
        <v>152</v>
      </c>
      <c r="E320" s="143" t="s">
        <v>1</v>
      </c>
      <c r="F320" s="144" t="s">
        <v>912</v>
      </c>
      <c r="H320" s="145">
        <v>1.8959999999999999</v>
      </c>
      <c r="I320" s="54"/>
      <c r="L320" s="141"/>
      <c r="M320" s="146"/>
      <c r="T320" s="147"/>
      <c r="AT320" s="143" t="s">
        <v>152</v>
      </c>
      <c r="AU320" s="143" t="s">
        <v>82</v>
      </c>
      <c r="AV320" s="142" t="s">
        <v>82</v>
      </c>
      <c r="AW320" s="142" t="s">
        <v>29</v>
      </c>
      <c r="AX320" s="142" t="s">
        <v>80</v>
      </c>
      <c r="AY320" s="143" t="s">
        <v>143</v>
      </c>
    </row>
    <row r="321" spans="2:65" s="1" customFormat="1" ht="24.2" customHeight="1" x14ac:dyDescent="0.2">
      <c r="B321" s="13"/>
      <c r="C321" s="122" t="s">
        <v>445</v>
      </c>
      <c r="D321" s="122" t="s">
        <v>145</v>
      </c>
      <c r="E321" s="123" t="s">
        <v>451</v>
      </c>
      <c r="F321" s="124" t="s">
        <v>452</v>
      </c>
      <c r="G321" s="125" t="s">
        <v>163</v>
      </c>
      <c r="H321" s="126">
        <v>37.719000000000001</v>
      </c>
      <c r="I321" s="50"/>
      <c r="J321" s="127">
        <f>ROUND(I321*H321,2)</f>
        <v>0</v>
      </c>
      <c r="K321" s="124" t="s">
        <v>149</v>
      </c>
      <c r="L321" s="13"/>
      <c r="M321" s="128" t="s">
        <v>1</v>
      </c>
      <c r="N321" s="129" t="s">
        <v>37</v>
      </c>
      <c r="O321" s="130">
        <v>0.51</v>
      </c>
      <c r="P321" s="130">
        <f>O321*H321</f>
        <v>19.236689999999999</v>
      </c>
      <c r="Q321" s="130">
        <v>0</v>
      </c>
      <c r="R321" s="130">
        <f>Q321*H321</f>
        <v>0</v>
      </c>
      <c r="S321" s="130">
        <v>4.2999999999999997E-2</v>
      </c>
      <c r="T321" s="131">
        <f>S321*H321</f>
        <v>1.6219169999999998</v>
      </c>
      <c r="AR321" s="132" t="s">
        <v>150</v>
      </c>
      <c r="AT321" s="132" t="s">
        <v>145</v>
      </c>
      <c r="AU321" s="132" t="s">
        <v>82</v>
      </c>
      <c r="AY321" s="8" t="s">
        <v>143</v>
      </c>
      <c r="BE321" s="133">
        <f>IF(N321="základní",J321,0)</f>
        <v>0</v>
      </c>
      <c r="BF321" s="133">
        <f>IF(N321="snížená",J321,0)</f>
        <v>0</v>
      </c>
      <c r="BG321" s="133">
        <f>IF(N321="zákl. přenesená",J321,0)</f>
        <v>0</v>
      </c>
      <c r="BH321" s="133">
        <f>IF(N321="sníž. přenesená",J321,0)</f>
        <v>0</v>
      </c>
      <c r="BI321" s="133">
        <f>IF(N321="nulová",J321,0)</f>
        <v>0</v>
      </c>
      <c r="BJ321" s="8" t="s">
        <v>80</v>
      </c>
      <c r="BK321" s="133">
        <f>ROUND(I321*H321,2)</f>
        <v>0</v>
      </c>
      <c r="BL321" s="8" t="s">
        <v>150</v>
      </c>
      <c r="BM321" s="132" t="s">
        <v>913</v>
      </c>
    </row>
    <row r="322" spans="2:65" s="142" customFormat="1" x14ac:dyDescent="0.2">
      <c r="B322" s="141"/>
      <c r="D322" s="136" t="s">
        <v>152</v>
      </c>
      <c r="E322" s="143" t="s">
        <v>1</v>
      </c>
      <c r="F322" s="144" t="s">
        <v>454</v>
      </c>
      <c r="H322" s="145">
        <v>5.5279999999999996</v>
      </c>
      <c r="I322" s="54"/>
      <c r="L322" s="141"/>
      <c r="M322" s="146"/>
      <c r="T322" s="147"/>
      <c r="AT322" s="143" t="s">
        <v>152</v>
      </c>
      <c r="AU322" s="143" t="s">
        <v>82</v>
      </c>
      <c r="AV322" s="142" t="s">
        <v>82</v>
      </c>
      <c r="AW322" s="142" t="s">
        <v>29</v>
      </c>
      <c r="AX322" s="142" t="s">
        <v>72</v>
      </c>
      <c r="AY322" s="143" t="s">
        <v>143</v>
      </c>
    </row>
    <row r="323" spans="2:65" s="142" customFormat="1" x14ac:dyDescent="0.2">
      <c r="B323" s="141"/>
      <c r="D323" s="136" t="s">
        <v>152</v>
      </c>
      <c r="E323" s="143" t="s">
        <v>1</v>
      </c>
      <c r="F323" s="144" t="s">
        <v>455</v>
      </c>
      <c r="H323" s="145">
        <v>5.5940000000000003</v>
      </c>
      <c r="I323" s="54"/>
      <c r="L323" s="141"/>
      <c r="M323" s="146"/>
      <c r="T323" s="147"/>
      <c r="AT323" s="143" t="s">
        <v>152</v>
      </c>
      <c r="AU323" s="143" t="s">
        <v>82</v>
      </c>
      <c r="AV323" s="142" t="s">
        <v>82</v>
      </c>
      <c r="AW323" s="142" t="s">
        <v>29</v>
      </c>
      <c r="AX323" s="142" t="s">
        <v>72</v>
      </c>
      <c r="AY323" s="143" t="s">
        <v>143</v>
      </c>
    </row>
    <row r="324" spans="2:65" s="142" customFormat="1" x14ac:dyDescent="0.2">
      <c r="B324" s="141"/>
      <c r="D324" s="136" t="s">
        <v>152</v>
      </c>
      <c r="E324" s="143" t="s">
        <v>1</v>
      </c>
      <c r="F324" s="144" t="s">
        <v>914</v>
      </c>
      <c r="H324" s="145">
        <v>26.597000000000001</v>
      </c>
      <c r="I324" s="54"/>
      <c r="L324" s="141"/>
      <c r="M324" s="146"/>
      <c r="T324" s="147"/>
      <c r="AT324" s="143" t="s">
        <v>152</v>
      </c>
      <c r="AU324" s="143" t="s">
        <v>82</v>
      </c>
      <c r="AV324" s="142" t="s">
        <v>82</v>
      </c>
      <c r="AW324" s="142" t="s">
        <v>29</v>
      </c>
      <c r="AX324" s="142" t="s">
        <v>72</v>
      </c>
      <c r="AY324" s="143" t="s">
        <v>143</v>
      </c>
    </row>
    <row r="325" spans="2:65" s="149" customFormat="1" x14ac:dyDescent="0.2">
      <c r="B325" s="148"/>
      <c r="D325" s="136" t="s">
        <v>152</v>
      </c>
      <c r="E325" s="150" t="s">
        <v>1</v>
      </c>
      <c r="F325" s="151" t="s">
        <v>210</v>
      </c>
      <c r="H325" s="152">
        <v>37.719000000000001</v>
      </c>
      <c r="I325" s="55"/>
      <c r="L325" s="148"/>
      <c r="M325" s="153"/>
      <c r="T325" s="154"/>
      <c r="AT325" s="150" t="s">
        <v>152</v>
      </c>
      <c r="AU325" s="150" t="s">
        <v>82</v>
      </c>
      <c r="AV325" s="149" t="s">
        <v>150</v>
      </c>
      <c r="AW325" s="149" t="s">
        <v>29</v>
      </c>
      <c r="AX325" s="149" t="s">
        <v>80</v>
      </c>
      <c r="AY325" s="150" t="s">
        <v>143</v>
      </c>
    </row>
    <row r="326" spans="2:65" s="1" customFormat="1" ht="16.5" customHeight="1" x14ac:dyDescent="0.2">
      <c r="B326" s="13"/>
      <c r="C326" s="122" t="s">
        <v>450</v>
      </c>
      <c r="D326" s="122" t="s">
        <v>145</v>
      </c>
      <c r="E326" s="123" t="s">
        <v>458</v>
      </c>
      <c r="F326" s="124" t="s">
        <v>459</v>
      </c>
      <c r="G326" s="125" t="s">
        <v>460</v>
      </c>
      <c r="H326" s="126">
        <v>1</v>
      </c>
      <c r="I326" s="50"/>
      <c r="J326" s="127">
        <f>ROUND(I326*H326,2)</f>
        <v>0</v>
      </c>
      <c r="K326" s="124" t="s">
        <v>1</v>
      </c>
      <c r="L326" s="13"/>
      <c r="M326" s="128" t="s">
        <v>1</v>
      </c>
      <c r="N326" s="129" t="s">
        <v>37</v>
      </c>
      <c r="O326" s="130">
        <v>0</v>
      </c>
      <c r="P326" s="130">
        <f>O326*H326</f>
        <v>0</v>
      </c>
      <c r="Q326" s="130">
        <v>0</v>
      </c>
      <c r="R326" s="130">
        <f>Q326*H326</f>
        <v>0</v>
      </c>
      <c r="S326" s="130">
        <v>0</v>
      </c>
      <c r="T326" s="131">
        <f>S326*H326</f>
        <v>0</v>
      </c>
      <c r="AR326" s="132" t="s">
        <v>150</v>
      </c>
      <c r="AT326" s="132" t="s">
        <v>145</v>
      </c>
      <c r="AU326" s="132" t="s">
        <v>82</v>
      </c>
      <c r="AY326" s="8" t="s">
        <v>143</v>
      </c>
      <c r="BE326" s="133">
        <f>IF(N326="základní",J326,0)</f>
        <v>0</v>
      </c>
      <c r="BF326" s="133">
        <f>IF(N326="snížená",J326,0)</f>
        <v>0</v>
      </c>
      <c r="BG326" s="133">
        <f>IF(N326="zákl. přenesená",J326,0)</f>
        <v>0</v>
      </c>
      <c r="BH326" s="133">
        <f>IF(N326="sníž. přenesená",J326,0)</f>
        <v>0</v>
      </c>
      <c r="BI326" s="133">
        <f>IF(N326="nulová",J326,0)</f>
        <v>0</v>
      </c>
      <c r="BJ326" s="8" t="s">
        <v>80</v>
      </c>
      <c r="BK326" s="133">
        <f>ROUND(I326*H326,2)</f>
        <v>0</v>
      </c>
      <c r="BL326" s="8" t="s">
        <v>150</v>
      </c>
      <c r="BM326" s="132" t="s">
        <v>915</v>
      </c>
    </row>
    <row r="327" spans="2:65" s="1" customFormat="1" ht="16.5" customHeight="1" x14ac:dyDescent="0.2">
      <c r="B327" s="13"/>
      <c r="C327" s="122" t="s">
        <v>457</v>
      </c>
      <c r="D327" s="122" t="s">
        <v>145</v>
      </c>
      <c r="E327" s="123" t="s">
        <v>463</v>
      </c>
      <c r="F327" s="124" t="s">
        <v>464</v>
      </c>
      <c r="G327" s="125" t="s">
        <v>460</v>
      </c>
      <c r="H327" s="126">
        <v>1</v>
      </c>
      <c r="I327" s="50"/>
      <c r="J327" s="127">
        <f>ROUND(I327*H327,2)</f>
        <v>0</v>
      </c>
      <c r="K327" s="124" t="s">
        <v>1</v>
      </c>
      <c r="L327" s="13"/>
      <c r="M327" s="128" t="s">
        <v>1</v>
      </c>
      <c r="N327" s="129" t="s">
        <v>37</v>
      </c>
      <c r="O327" s="130">
        <v>0</v>
      </c>
      <c r="P327" s="130">
        <f>O327*H327</f>
        <v>0</v>
      </c>
      <c r="Q327" s="130">
        <v>0</v>
      </c>
      <c r="R327" s="130">
        <f>Q327*H327</f>
        <v>0</v>
      </c>
      <c r="S327" s="130">
        <v>0</v>
      </c>
      <c r="T327" s="131">
        <f>S327*H327</f>
        <v>0</v>
      </c>
      <c r="AR327" s="132" t="s">
        <v>150</v>
      </c>
      <c r="AT327" s="132" t="s">
        <v>145</v>
      </c>
      <c r="AU327" s="132" t="s">
        <v>82</v>
      </c>
      <c r="AY327" s="8" t="s">
        <v>143</v>
      </c>
      <c r="BE327" s="133">
        <f>IF(N327="základní",J327,0)</f>
        <v>0</v>
      </c>
      <c r="BF327" s="133">
        <f>IF(N327="snížená",J327,0)</f>
        <v>0</v>
      </c>
      <c r="BG327" s="133">
        <f>IF(N327="zákl. přenesená",J327,0)</f>
        <v>0</v>
      </c>
      <c r="BH327" s="133">
        <f>IF(N327="sníž. přenesená",J327,0)</f>
        <v>0</v>
      </c>
      <c r="BI327" s="133">
        <f>IF(N327="nulová",J327,0)</f>
        <v>0</v>
      </c>
      <c r="BJ327" s="8" t="s">
        <v>80</v>
      </c>
      <c r="BK327" s="133">
        <f>ROUND(I327*H327,2)</f>
        <v>0</v>
      </c>
      <c r="BL327" s="8" t="s">
        <v>150</v>
      </c>
      <c r="BM327" s="132" t="s">
        <v>916</v>
      </c>
    </row>
    <row r="328" spans="2:65" s="1" customFormat="1" ht="44.25" customHeight="1" x14ac:dyDescent="0.2">
      <c r="B328" s="13"/>
      <c r="C328" s="122" t="s">
        <v>462</v>
      </c>
      <c r="D328" s="122" t="s">
        <v>145</v>
      </c>
      <c r="E328" s="123" t="s">
        <v>467</v>
      </c>
      <c r="F328" s="124" t="s">
        <v>468</v>
      </c>
      <c r="G328" s="125" t="s">
        <v>460</v>
      </c>
      <c r="H328" s="126">
        <v>1</v>
      </c>
      <c r="I328" s="50"/>
      <c r="J328" s="127">
        <f>ROUND(I328*H328,2)</f>
        <v>0</v>
      </c>
      <c r="K328" s="124" t="s">
        <v>1</v>
      </c>
      <c r="L328" s="13"/>
      <c r="M328" s="128" t="s">
        <v>1</v>
      </c>
      <c r="N328" s="129" t="s">
        <v>37</v>
      </c>
      <c r="O328" s="130">
        <v>0</v>
      </c>
      <c r="P328" s="130">
        <f>O328*H328</f>
        <v>0</v>
      </c>
      <c r="Q328" s="130">
        <v>0</v>
      </c>
      <c r="R328" s="130">
        <f>Q328*H328</f>
        <v>0</v>
      </c>
      <c r="S328" s="130">
        <v>0</v>
      </c>
      <c r="T328" s="131">
        <f>S328*H328</f>
        <v>0</v>
      </c>
      <c r="AR328" s="132" t="s">
        <v>150</v>
      </c>
      <c r="AT328" s="132" t="s">
        <v>145</v>
      </c>
      <c r="AU328" s="132" t="s">
        <v>82</v>
      </c>
      <c r="AY328" s="8" t="s">
        <v>143</v>
      </c>
      <c r="BE328" s="133">
        <f>IF(N328="základní",J328,0)</f>
        <v>0</v>
      </c>
      <c r="BF328" s="133">
        <f>IF(N328="snížená",J328,0)</f>
        <v>0</v>
      </c>
      <c r="BG328" s="133">
        <f>IF(N328="zákl. přenesená",J328,0)</f>
        <v>0</v>
      </c>
      <c r="BH328" s="133">
        <f>IF(N328="sníž. přenesená",J328,0)</f>
        <v>0</v>
      </c>
      <c r="BI328" s="133">
        <f>IF(N328="nulová",J328,0)</f>
        <v>0</v>
      </c>
      <c r="BJ328" s="8" t="s">
        <v>80</v>
      </c>
      <c r="BK328" s="133">
        <f>ROUND(I328*H328,2)</f>
        <v>0</v>
      </c>
      <c r="BL328" s="8" t="s">
        <v>150</v>
      </c>
      <c r="BM328" s="132" t="s">
        <v>917</v>
      </c>
    </row>
    <row r="329" spans="2:65" s="1" customFormat="1" ht="33" customHeight="1" x14ac:dyDescent="0.2">
      <c r="B329" s="13"/>
      <c r="C329" s="122" t="s">
        <v>466</v>
      </c>
      <c r="D329" s="122" t="s">
        <v>145</v>
      </c>
      <c r="E329" s="123" t="s">
        <v>471</v>
      </c>
      <c r="F329" s="124" t="s">
        <v>472</v>
      </c>
      <c r="G329" s="125" t="s">
        <v>163</v>
      </c>
      <c r="H329" s="126">
        <v>25</v>
      </c>
      <c r="I329" s="50"/>
      <c r="J329" s="127">
        <f>ROUND(I329*H329,2)</f>
        <v>0</v>
      </c>
      <c r="K329" s="124" t="s">
        <v>1</v>
      </c>
      <c r="L329" s="13"/>
      <c r="M329" s="128" t="s">
        <v>1</v>
      </c>
      <c r="N329" s="129" t="s">
        <v>37</v>
      </c>
      <c r="O329" s="130">
        <v>0</v>
      </c>
      <c r="P329" s="130">
        <f>O329*H329</f>
        <v>0</v>
      </c>
      <c r="Q329" s="130">
        <v>0</v>
      </c>
      <c r="R329" s="130">
        <f>Q329*H329</f>
        <v>0</v>
      </c>
      <c r="S329" s="130">
        <v>0</v>
      </c>
      <c r="T329" s="131">
        <f>S329*H329</f>
        <v>0</v>
      </c>
      <c r="AR329" s="132" t="s">
        <v>150</v>
      </c>
      <c r="AT329" s="132" t="s">
        <v>145</v>
      </c>
      <c r="AU329" s="132" t="s">
        <v>82</v>
      </c>
      <c r="AY329" s="8" t="s">
        <v>143</v>
      </c>
      <c r="BE329" s="133">
        <f>IF(N329="základní",J329,0)</f>
        <v>0</v>
      </c>
      <c r="BF329" s="133">
        <f>IF(N329="snížená",J329,0)</f>
        <v>0</v>
      </c>
      <c r="BG329" s="133">
        <f>IF(N329="zákl. přenesená",J329,0)</f>
        <v>0</v>
      </c>
      <c r="BH329" s="133">
        <f>IF(N329="sníž. přenesená",J329,0)</f>
        <v>0</v>
      </c>
      <c r="BI329" s="133">
        <f>IF(N329="nulová",J329,0)</f>
        <v>0</v>
      </c>
      <c r="BJ329" s="8" t="s">
        <v>80</v>
      </c>
      <c r="BK329" s="133">
        <f>ROUND(I329*H329,2)</f>
        <v>0</v>
      </c>
      <c r="BL329" s="8" t="s">
        <v>150</v>
      </c>
      <c r="BM329" s="132" t="s">
        <v>918</v>
      </c>
    </row>
    <row r="330" spans="2:65" s="111" customFormat="1" ht="22.9" customHeight="1" x14ac:dyDescent="0.2">
      <c r="B330" s="110"/>
      <c r="D330" s="112" t="s">
        <v>71</v>
      </c>
      <c r="E330" s="120" t="s">
        <v>474</v>
      </c>
      <c r="F330" s="120" t="s">
        <v>475</v>
      </c>
      <c r="I330" s="56"/>
      <c r="J330" s="121">
        <f>BK330</f>
        <v>0</v>
      </c>
      <c r="L330" s="110"/>
      <c r="M330" s="115"/>
      <c r="P330" s="116">
        <f>SUM(P331:P335)</f>
        <v>74.862064000000004</v>
      </c>
      <c r="R330" s="116">
        <f>SUM(R331:R335)</f>
        <v>0</v>
      </c>
      <c r="T330" s="117">
        <f>SUM(T331:T335)</f>
        <v>0</v>
      </c>
      <c r="AR330" s="112" t="s">
        <v>80</v>
      </c>
      <c r="AT330" s="118" t="s">
        <v>71</v>
      </c>
      <c r="AU330" s="118" t="s">
        <v>80</v>
      </c>
      <c r="AY330" s="112" t="s">
        <v>143</v>
      </c>
      <c r="BK330" s="119">
        <f>SUM(BK331:BK335)</f>
        <v>0</v>
      </c>
    </row>
    <row r="331" spans="2:65" s="1" customFormat="1" ht="24.2" customHeight="1" x14ac:dyDescent="0.2">
      <c r="B331" s="13"/>
      <c r="C331" s="122" t="s">
        <v>470</v>
      </c>
      <c r="D331" s="122" t="s">
        <v>145</v>
      </c>
      <c r="E331" s="123" t="s">
        <v>477</v>
      </c>
      <c r="F331" s="124" t="s">
        <v>478</v>
      </c>
      <c r="G331" s="125" t="s">
        <v>198</v>
      </c>
      <c r="H331" s="126">
        <v>13.135999999999999</v>
      </c>
      <c r="I331" s="50"/>
      <c r="J331" s="127">
        <f>ROUND(I331*H331,2)</f>
        <v>0</v>
      </c>
      <c r="K331" s="124" t="s">
        <v>149</v>
      </c>
      <c r="L331" s="13"/>
      <c r="M331" s="128" t="s">
        <v>1</v>
      </c>
      <c r="N331" s="129" t="s">
        <v>37</v>
      </c>
      <c r="O331" s="130">
        <v>5.46</v>
      </c>
      <c r="P331" s="130">
        <f>O331*H331</f>
        <v>71.722560000000001</v>
      </c>
      <c r="Q331" s="130">
        <v>0</v>
      </c>
      <c r="R331" s="130">
        <f>Q331*H331</f>
        <v>0</v>
      </c>
      <c r="S331" s="130">
        <v>0</v>
      </c>
      <c r="T331" s="131">
        <f>S331*H331</f>
        <v>0</v>
      </c>
      <c r="AR331" s="132" t="s">
        <v>150</v>
      </c>
      <c r="AT331" s="132" t="s">
        <v>145</v>
      </c>
      <c r="AU331" s="132" t="s">
        <v>82</v>
      </c>
      <c r="AY331" s="8" t="s">
        <v>143</v>
      </c>
      <c r="BE331" s="133">
        <f>IF(N331="základní",J331,0)</f>
        <v>0</v>
      </c>
      <c r="BF331" s="133">
        <f>IF(N331="snížená",J331,0)</f>
        <v>0</v>
      </c>
      <c r="BG331" s="133">
        <f>IF(N331="zákl. přenesená",J331,0)</f>
        <v>0</v>
      </c>
      <c r="BH331" s="133">
        <f>IF(N331="sníž. přenesená",J331,0)</f>
        <v>0</v>
      </c>
      <c r="BI331" s="133">
        <f>IF(N331="nulová",J331,0)</f>
        <v>0</v>
      </c>
      <c r="BJ331" s="8" t="s">
        <v>80</v>
      </c>
      <c r="BK331" s="133">
        <f>ROUND(I331*H331,2)</f>
        <v>0</v>
      </c>
      <c r="BL331" s="8" t="s">
        <v>150</v>
      </c>
      <c r="BM331" s="132" t="s">
        <v>919</v>
      </c>
    </row>
    <row r="332" spans="2:65" s="1" customFormat="1" ht="24.2" customHeight="1" x14ac:dyDescent="0.2">
      <c r="B332" s="13"/>
      <c r="C332" s="122" t="s">
        <v>476</v>
      </c>
      <c r="D332" s="122" t="s">
        <v>145</v>
      </c>
      <c r="E332" s="123" t="s">
        <v>481</v>
      </c>
      <c r="F332" s="124" t="s">
        <v>482</v>
      </c>
      <c r="G332" s="125" t="s">
        <v>198</v>
      </c>
      <c r="H332" s="126">
        <v>13.135999999999999</v>
      </c>
      <c r="I332" s="50"/>
      <c r="J332" s="127">
        <f>ROUND(I332*H332,2)</f>
        <v>0</v>
      </c>
      <c r="K332" s="124" t="s">
        <v>149</v>
      </c>
      <c r="L332" s="13"/>
      <c r="M332" s="128" t="s">
        <v>1</v>
      </c>
      <c r="N332" s="129" t="s">
        <v>37</v>
      </c>
      <c r="O332" s="130">
        <v>0.125</v>
      </c>
      <c r="P332" s="130">
        <f>O332*H332</f>
        <v>1.6419999999999999</v>
      </c>
      <c r="Q332" s="130">
        <v>0</v>
      </c>
      <c r="R332" s="130">
        <f>Q332*H332</f>
        <v>0</v>
      </c>
      <c r="S332" s="130">
        <v>0</v>
      </c>
      <c r="T332" s="131">
        <f>S332*H332</f>
        <v>0</v>
      </c>
      <c r="AR332" s="132" t="s">
        <v>150</v>
      </c>
      <c r="AT332" s="132" t="s">
        <v>145</v>
      </c>
      <c r="AU332" s="132" t="s">
        <v>82</v>
      </c>
      <c r="AY332" s="8" t="s">
        <v>143</v>
      </c>
      <c r="BE332" s="133">
        <f>IF(N332="základní",J332,0)</f>
        <v>0</v>
      </c>
      <c r="BF332" s="133">
        <f>IF(N332="snížená",J332,0)</f>
        <v>0</v>
      </c>
      <c r="BG332" s="133">
        <f>IF(N332="zákl. přenesená",J332,0)</f>
        <v>0</v>
      </c>
      <c r="BH332" s="133">
        <f>IF(N332="sníž. přenesená",J332,0)</f>
        <v>0</v>
      </c>
      <c r="BI332" s="133">
        <f>IF(N332="nulová",J332,0)</f>
        <v>0</v>
      </c>
      <c r="BJ332" s="8" t="s">
        <v>80</v>
      </c>
      <c r="BK332" s="133">
        <f>ROUND(I332*H332,2)</f>
        <v>0</v>
      </c>
      <c r="BL332" s="8" t="s">
        <v>150</v>
      </c>
      <c r="BM332" s="132" t="s">
        <v>920</v>
      </c>
    </row>
    <row r="333" spans="2:65" s="1" customFormat="1" ht="24.2" customHeight="1" x14ac:dyDescent="0.2">
      <c r="B333" s="13"/>
      <c r="C333" s="122" t="s">
        <v>480</v>
      </c>
      <c r="D333" s="122" t="s">
        <v>145</v>
      </c>
      <c r="E333" s="123" t="s">
        <v>485</v>
      </c>
      <c r="F333" s="124" t="s">
        <v>486</v>
      </c>
      <c r="G333" s="125" t="s">
        <v>198</v>
      </c>
      <c r="H333" s="126">
        <v>249.584</v>
      </c>
      <c r="I333" s="50"/>
      <c r="J333" s="127">
        <f>ROUND(I333*H333,2)</f>
        <v>0</v>
      </c>
      <c r="K333" s="124" t="s">
        <v>149</v>
      </c>
      <c r="L333" s="13"/>
      <c r="M333" s="128" t="s">
        <v>1</v>
      </c>
      <c r="N333" s="129" t="s">
        <v>37</v>
      </c>
      <c r="O333" s="130">
        <v>6.0000000000000001E-3</v>
      </c>
      <c r="P333" s="130">
        <f>O333*H333</f>
        <v>1.4975039999999999</v>
      </c>
      <c r="Q333" s="130">
        <v>0</v>
      </c>
      <c r="R333" s="130">
        <f>Q333*H333</f>
        <v>0</v>
      </c>
      <c r="S333" s="130">
        <v>0</v>
      </c>
      <c r="T333" s="131">
        <f>S333*H333</f>
        <v>0</v>
      </c>
      <c r="AR333" s="132" t="s">
        <v>150</v>
      </c>
      <c r="AT333" s="132" t="s">
        <v>145</v>
      </c>
      <c r="AU333" s="132" t="s">
        <v>82</v>
      </c>
      <c r="AY333" s="8" t="s">
        <v>143</v>
      </c>
      <c r="BE333" s="133">
        <f>IF(N333="základní",J333,0)</f>
        <v>0</v>
      </c>
      <c r="BF333" s="133">
        <f>IF(N333="snížená",J333,0)</f>
        <v>0</v>
      </c>
      <c r="BG333" s="133">
        <f>IF(N333="zákl. přenesená",J333,0)</f>
        <v>0</v>
      </c>
      <c r="BH333" s="133">
        <f>IF(N333="sníž. přenesená",J333,0)</f>
        <v>0</v>
      </c>
      <c r="BI333" s="133">
        <f>IF(N333="nulová",J333,0)</f>
        <v>0</v>
      </c>
      <c r="BJ333" s="8" t="s">
        <v>80</v>
      </c>
      <c r="BK333" s="133">
        <f>ROUND(I333*H333,2)</f>
        <v>0</v>
      </c>
      <c r="BL333" s="8" t="s">
        <v>150</v>
      </c>
      <c r="BM333" s="132" t="s">
        <v>921</v>
      </c>
    </row>
    <row r="334" spans="2:65" s="142" customFormat="1" x14ac:dyDescent="0.2">
      <c r="B334" s="141"/>
      <c r="D334" s="136" t="s">
        <v>152</v>
      </c>
      <c r="F334" s="144" t="s">
        <v>922</v>
      </c>
      <c r="H334" s="145">
        <v>249.584</v>
      </c>
      <c r="I334" s="54"/>
      <c r="L334" s="141"/>
      <c r="M334" s="146"/>
      <c r="T334" s="147"/>
      <c r="AT334" s="143" t="s">
        <v>152</v>
      </c>
      <c r="AU334" s="143" t="s">
        <v>82</v>
      </c>
      <c r="AV334" s="142" t="s">
        <v>82</v>
      </c>
      <c r="AW334" s="142" t="s">
        <v>3</v>
      </c>
      <c r="AX334" s="142" t="s">
        <v>80</v>
      </c>
      <c r="AY334" s="143" t="s">
        <v>143</v>
      </c>
    </row>
    <row r="335" spans="2:65" s="1" customFormat="1" ht="33" customHeight="1" x14ac:dyDescent="0.2">
      <c r="B335" s="13"/>
      <c r="C335" s="122" t="s">
        <v>484</v>
      </c>
      <c r="D335" s="122" t="s">
        <v>145</v>
      </c>
      <c r="E335" s="123" t="s">
        <v>490</v>
      </c>
      <c r="F335" s="124" t="s">
        <v>491</v>
      </c>
      <c r="G335" s="125" t="s">
        <v>198</v>
      </c>
      <c r="H335" s="126">
        <v>13.135999999999999</v>
      </c>
      <c r="I335" s="50"/>
      <c r="J335" s="127">
        <f>ROUND(I335*H335,2)</f>
        <v>0</v>
      </c>
      <c r="K335" s="124" t="s">
        <v>149</v>
      </c>
      <c r="L335" s="13"/>
      <c r="M335" s="128" t="s">
        <v>1</v>
      </c>
      <c r="N335" s="129" t="s">
        <v>37</v>
      </c>
      <c r="O335" s="130">
        <v>0</v>
      </c>
      <c r="P335" s="130">
        <f>O335*H335</f>
        <v>0</v>
      </c>
      <c r="Q335" s="130">
        <v>0</v>
      </c>
      <c r="R335" s="130">
        <f>Q335*H335</f>
        <v>0</v>
      </c>
      <c r="S335" s="130">
        <v>0</v>
      </c>
      <c r="T335" s="131">
        <f>S335*H335</f>
        <v>0</v>
      </c>
      <c r="AR335" s="132" t="s">
        <v>150</v>
      </c>
      <c r="AT335" s="132" t="s">
        <v>145</v>
      </c>
      <c r="AU335" s="132" t="s">
        <v>82</v>
      </c>
      <c r="AY335" s="8" t="s">
        <v>143</v>
      </c>
      <c r="BE335" s="133">
        <f>IF(N335="základní",J335,0)</f>
        <v>0</v>
      </c>
      <c r="BF335" s="133">
        <f>IF(N335="snížená",J335,0)</f>
        <v>0</v>
      </c>
      <c r="BG335" s="133">
        <f>IF(N335="zákl. přenesená",J335,0)</f>
        <v>0</v>
      </c>
      <c r="BH335" s="133">
        <f>IF(N335="sníž. přenesená",J335,0)</f>
        <v>0</v>
      </c>
      <c r="BI335" s="133">
        <f>IF(N335="nulová",J335,0)</f>
        <v>0</v>
      </c>
      <c r="BJ335" s="8" t="s">
        <v>80</v>
      </c>
      <c r="BK335" s="133">
        <f>ROUND(I335*H335,2)</f>
        <v>0</v>
      </c>
      <c r="BL335" s="8" t="s">
        <v>150</v>
      </c>
      <c r="BM335" s="132" t="s">
        <v>923</v>
      </c>
    </row>
    <row r="336" spans="2:65" s="111" customFormat="1" ht="22.9" customHeight="1" x14ac:dyDescent="0.2">
      <c r="B336" s="110"/>
      <c r="D336" s="112" t="s">
        <v>71</v>
      </c>
      <c r="E336" s="120" t="s">
        <v>493</v>
      </c>
      <c r="F336" s="120" t="s">
        <v>494</v>
      </c>
      <c r="I336" s="56"/>
      <c r="J336" s="121">
        <f>BK336</f>
        <v>0</v>
      </c>
      <c r="L336" s="110"/>
      <c r="M336" s="115"/>
      <c r="P336" s="116">
        <f>P337</f>
        <v>175.03235199999997</v>
      </c>
      <c r="R336" s="116">
        <f>R337</f>
        <v>0</v>
      </c>
      <c r="T336" s="117">
        <f>T337</f>
        <v>0</v>
      </c>
      <c r="AR336" s="112" t="s">
        <v>80</v>
      </c>
      <c r="AT336" s="118" t="s">
        <v>71</v>
      </c>
      <c r="AU336" s="118" t="s">
        <v>80</v>
      </c>
      <c r="AY336" s="112" t="s">
        <v>143</v>
      </c>
      <c r="BK336" s="119">
        <f>BK337</f>
        <v>0</v>
      </c>
    </row>
    <row r="337" spans="2:65" s="1" customFormat="1" ht="24.2" customHeight="1" x14ac:dyDescent="0.2">
      <c r="B337" s="13"/>
      <c r="C337" s="122" t="s">
        <v>489</v>
      </c>
      <c r="D337" s="122" t="s">
        <v>145</v>
      </c>
      <c r="E337" s="123" t="s">
        <v>496</v>
      </c>
      <c r="F337" s="124" t="s">
        <v>497</v>
      </c>
      <c r="G337" s="125" t="s">
        <v>198</v>
      </c>
      <c r="H337" s="126">
        <v>63.052</v>
      </c>
      <c r="I337" s="50"/>
      <c r="J337" s="127">
        <f>ROUND(I337*H337,2)</f>
        <v>0</v>
      </c>
      <c r="K337" s="124" t="s">
        <v>498</v>
      </c>
      <c r="L337" s="13"/>
      <c r="M337" s="128" t="s">
        <v>1</v>
      </c>
      <c r="N337" s="129" t="s">
        <v>37</v>
      </c>
      <c r="O337" s="130">
        <v>2.7759999999999998</v>
      </c>
      <c r="P337" s="130">
        <f>O337*H337</f>
        <v>175.03235199999997</v>
      </c>
      <c r="Q337" s="130">
        <v>0</v>
      </c>
      <c r="R337" s="130">
        <f>Q337*H337</f>
        <v>0</v>
      </c>
      <c r="S337" s="130">
        <v>0</v>
      </c>
      <c r="T337" s="131">
        <f>S337*H337</f>
        <v>0</v>
      </c>
      <c r="AR337" s="132" t="s">
        <v>150</v>
      </c>
      <c r="AT337" s="132" t="s">
        <v>145</v>
      </c>
      <c r="AU337" s="132" t="s">
        <v>82</v>
      </c>
      <c r="AY337" s="8" t="s">
        <v>143</v>
      </c>
      <c r="BE337" s="133">
        <f>IF(N337="základní",J337,0)</f>
        <v>0</v>
      </c>
      <c r="BF337" s="133">
        <f>IF(N337="snížená",J337,0)</f>
        <v>0</v>
      </c>
      <c r="BG337" s="133">
        <f>IF(N337="zákl. přenesená",J337,0)</f>
        <v>0</v>
      </c>
      <c r="BH337" s="133">
        <f>IF(N337="sníž. přenesená",J337,0)</f>
        <v>0</v>
      </c>
      <c r="BI337" s="133">
        <f>IF(N337="nulová",J337,0)</f>
        <v>0</v>
      </c>
      <c r="BJ337" s="8" t="s">
        <v>80</v>
      </c>
      <c r="BK337" s="133">
        <f>ROUND(I337*H337,2)</f>
        <v>0</v>
      </c>
      <c r="BL337" s="8" t="s">
        <v>150</v>
      </c>
      <c r="BM337" s="132" t="s">
        <v>924</v>
      </c>
    </row>
    <row r="338" spans="2:65" s="111" customFormat="1" ht="25.9" customHeight="1" x14ac:dyDescent="0.2">
      <c r="B338" s="110"/>
      <c r="D338" s="112" t="s">
        <v>71</v>
      </c>
      <c r="E338" s="113" t="s">
        <v>500</v>
      </c>
      <c r="F338" s="113" t="s">
        <v>501</v>
      </c>
      <c r="I338" s="56"/>
      <c r="J338" s="114">
        <f>BK338</f>
        <v>0</v>
      </c>
      <c r="L338" s="110"/>
      <c r="M338" s="115"/>
      <c r="P338" s="116">
        <f>P339+P368+P373+P375+P377+P394+P412+P423+P437+P447+P457</f>
        <v>741.70436999999993</v>
      </c>
      <c r="R338" s="116">
        <f>R339+R368+R373+R375+R377+R394+R412+R423+R437+R447+R457</f>
        <v>9.478375960000001</v>
      </c>
      <c r="T338" s="117">
        <f>T339+T368+T373+T375+T377+T394+T412+T423+T437+T447+T457</f>
        <v>1.6166899999999997</v>
      </c>
      <c r="AR338" s="112" t="s">
        <v>82</v>
      </c>
      <c r="AT338" s="118" t="s">
        <v>71</v>
      </c>
      <c r="AU338" s="118" t="s">
        <v>72</v>
      </c>
      <c r="AY338" s="112" t="s">
        <v>143</v>
      </c>
      <c r="BK338" s="119">
        <f>BK339+BK368+BK373+BK375+BK377+BK394+BK412+BK423+BK437+BK447+BK457</f>
        <v>0</v>
      </c>
    </row>
    <row r="339" spans="2:65" s="111" customFormat="1" ht="22.9" customHeight="1" x14ac:dyDescent="0.2">
      <c r="B339" s="110"/>
      <c r="D339" s="112" t="s">
        <v>71</v>
      </c>
      <c r="E339" s="120" t="s">
        <v>502</v>
      </c>
      <c r="F339" s="120" t="s">
        <v>503</v>
      </c>
      <c r="I339" s="56"/>
      <c r="J339" s="121">
        <f>BK339</f>
        <v>0</v>
      </c>
      <c r="L339" s="110"/>
      <c r="M339" s="115"/>
      <c r="P339" s="116">
        <f>SUM(P340:P367)</f>
        <v>37.687147000000003</v>
      </c>
      <c r="R339" s="116">
        <f>SUM(R340:R367)</f>
        <v>0.79239647999999996</v>
      </c>
      <c r="T339" s="117">
        <f>SUM(T340:T367)</f>
        <v>0</v>
      </c>
      <c r="AR339" s="112" t="s">
        <v>82</v>
      </c>
      <c r="AT339" s="118" t="s">
        <v>71</v>
      </c>
      <c r="AU339" s="118" t="s">
        <v>80</v>
      </c>
      <c r="AY339" s="112" t="s">
        <v>143</v>
      </c>
      <c r="BK339" s="119">
        <f>SUM(BK340:BK367)</f>
        <v>0</v>
      </c>
    </row>
    <row r="340" spans="2:65" s="1" customFormat="1" ht="24.2" customHeight="1" x14ac:dyDescent="0.2">
      <c r="B340" s="13"/>
      <c r="C340" s="122" t="s">
        <v>495</v>
      </c>
      <c r="D340" s="122" t="s">
        <v>145</v>
      </c>
      <c r="E340" s="123" t="s">
        <v>505</v>
      </c>
      <c r="F340" s="124" t="s">
        <v>506</v>
      </c>
      <c r="G340" s="125" t="s">
        <v>163</v>
      </c>
      <c r="H340" s="126">
        <v>8.5250000000000004</v>
      </c>
      <c r="I340" s="50"/>
      <c r="J340" s="127">
        <f>ROUND(I340*H340,2)</f>
        <v>0</v>
      </c>
      <c r="K340" s="124" t="s">
        <v>149</v>
      </c>
      <c r="L340" s="13"/>
      <c r="M340" s="128" t="s">
        <v>1</v>
      </c>
      <c r="N340" s="129" t="s">
        <v>37</v>
      </c>
      <c r="O340" s="130">
        <v>4.8000000000000001E-2</v>
      </c>
      <c r="P340" s="130">
        <f>O340*H340</f>
        <v>0.40920000000000001</v>
      </c>
      <c r="Q340" s="130">
        <v>0</v>
      </c>
      <c r="R340" s="130">
        <f>Q340*H340</f>
        <v>0</v>
      </c>
      <c r="S340" s="130">
        <v>0</v>
      </c>
      <c r="T340" s="131">
        <f>S340*H340</f>
        <v>0</v>
      </c>
      <c r="AR340" s="132" t="s">
        <v>227</v>
      </c>
      <c r="AT340" s="132" t="s">
        <v>145</v>
      </c>
      <c r="AU340" s="132" t="s">
        <v>82</v>
      </c>
      <c r="AY340" s="8" t="s">
        <v>143</v>
      </c>
      <c r="BE340" s="133">
        <f>IF(N340="základní",J340,0)</f>
        <v>0</v>
      </c>
      <c r="BF340" s="133">
        <f>IF(N340="snížená",J340,0)</f>
        <v>0</v>
      </c>
      <c r="BG340" s="133">
        <f>IF(N340="zákl. přenesená",J340,0)</f>
        <v>0</v>
      </c>
      <c r="BH340" s="133">
        <f>IF(N340="sníž. přenesená",J340,0)</f>
        <v>0</v>
      </c>
      <c r="BI340" s="133">
        <f>IF(N340="nulová",J340,0)</f>
        <v>0</v>
      </c>
      <c r="BJ340" s="8" t="s">
        <v>80</v>
      </c>
      <c r="BK340" s="133">
        <f>ROUND(I340*H340,2)</f>
        <v>0</v>
      </c>
      <c r="BL340" s="8" t="s">
        <v>227</v>
      </c>
      <c r="BM340" s="132" t="s">
        <v>925</v>
      </c>
    </row>
    <row r="341" spans="2:65" s="135" customFormat="1" x14ac:dyDescent="0.2">
      <c r="B341" s="134"/>
      <c r="D341" s="136" t="s">
        <v>152</v>
      </c>
      <c r="E341" s="137" t="s">
        <v>1</v>
      </c>
      <c r="F341" s="138" t="s">
        <v>508</v>
      </c>
      <c r="H341" s="137" t="s">
        <v>1</v>
      </c>
      <c r="I341" s="53"/>
      <c r="L341" s="134"/>
      <c r="M341" s="139"/>
      <c r="T341" s="140"/>
      <c r="AT341" s="137" t="s">
        <v>152</v>
      </c>
      <c r="AU341" s="137" t="s">
        <v>82</v>
      </c>
      <c r="AV341" s="135" t="s">
        <v>80</v>
      </c>
      <c r="AW341" s="135" t="s">
        <v>29</v>
      </c>
      <c r="AX341" s="135" t="s">
        <v>72</v>
      </c>
      <c r="AY341" s="137" t="s">
        <v>143</v>
      </c>
    </row>
    <row r="342" spans="2:65" s="142" customFormat="1" x14ac:dyDescent="0.2">
      <c r="B342" s="141"/>
      <c r="D342" s="136" t="s">
        <v>152</v>
      </c>
      <c r="E342" s="143" t="s">
        <v>1</v>
      </c>
      <c r="F342" s="144" t="s">
        <v>926</v>
      </c>
      <c r="H342" s="145">
        <v>8.5250000000000004</v>
      </c>
      <c r="I342" s="54"/>
      <c r="L342" s="141"/>
      <c r="M342" s="146"/>
      <c r="T342" s="147"/>
      <c r="AT342" s="143" t="s">
        <v>152</v>
      </c>
      <c r="AU342" s="143" t="s">
        <v>82</v>
      </c>
      <c r="AV342" s="142" t="s">
        <v>82</v>
      </c>
      <c r="AW342" s="142" t="s">
        <v>29</v>
      </c>
      <c r="AX342" s="142" t="s">
        <v>80</v>
      </c>
      <c r="AY342" s="143" t="s">
        <v>143</v>
      </c>
    </row>
    <row r="343" spans="2:65" s="1" customFormat="1" ht="16.5" customHeight="1" x14ac:dyDescent="0.2">
      <c r="B343" s="13"/>
      <c r="C343" s="164" t="s">
        <v>504</v>
      </c>
      <c r="D343" s="164" t="s">
        <v>392</v>
      </c>
      <c r="E343" s="165" t="s">
        <v>511</v>
      </c>
      <c r="F343" s="166" t="s">
        <v>512</v>
      </c>
      <c r="G343" s="167" t="s">
        <v>513</v>
      </c>
      <c r="H343" s="168">
        <v>3.41</v>
      </c>
      <c r="I343" s="51"/>
      <c r="J343" s="169">
        <f>ROUND(I343*H343,2)</f>
        <v>0</v>
      </c>
      <c r="K343" s="166" t="s">
        <v>149</v>
      </c>
      <c r="L343" s="170"/>
      <c r="M343" s="171" t="s">
        <v>1</v>
      </c>
      <c r="N343" s="172" t="s">
        <v>37</v>
      </c>
      <c r="O343" s="130">
        <v>0</v>
      </c>
      <c r="P343" s="130">
        <f>O343*H343</f>
        <v>0</v>
      </c>
      <c r="Q343" s="130">
        <v>1E-3</v>
      </c>
      <c r="R343" s="130">
        <f>Q343*H343</f>
        <v>3.4100000000000003E-3</v>
      </c>
      <c r="S343" s="130">
        <v>0</v>
      </c>
      <c r="T343" s="131">
        <f>S343*H343</f>
        <v>0</v>
      </c>
      <c r="AR343" s="132" t="s">
        <v>328</v>
      </c>
      <c r="AT343" s="132" t="s">
        <v>392</v>
      </c>
      <c r="AU343" s="132" t="s">
        <v>82</v>
      </c>
      <c r="AY343" s="8" t="s">
        <v>143</v>
      </c>
      <c r="BE343" s="133">
        <f>IF(N343="základní",J343,0)</f>
        <v>0</v>
      </c>
      <c r="BF343" s="133">
        <f>IF(N343="snížená",J343,0)</f>
        <v>0</v>
      </c>
      <c r="BG343" s="133">
        <f>IF(N343="zákl. přenesená",J343,0)</f>
        <v>0</v>
      </c>
      <c r="BH343" s="133">
        <f>IF(N343="sníž. přenesená",J343,0)</f>
        <v>0</v>
      </c>
      <c r="BI343" s="133">
        <f>IF(N343="nulová",J343,0)</f>
        <v>0</v>
      </c>
      <c r="BJ343" s="8" t="s">
        <v>80</v>
      </c>
      <c r="BK343" s="133">
        <f>ROUND(I343*H343,2)</f>
        <v>0</v>
      </c>
      <c r="BL343" s="8" t="s">
        <v>227</v>
      </c>
      <c r="BM343" s="132" t="s">
        <v>927</v>
      </c>
    </row>
    <row r="344" spans="2:65" s="142" customFormat="1" x14ac:dyDescent="0.2">
      <c r="B344" s="141"/>
      <c r="D344" s="136" t="s">
        <v>152</v>
      </c>
      <c r="F344" s="144" t="s">
        <v>928</v>
      </c>
      <c r="H344" s="145">
        <v>3.41</v>
      </c>
      <c r="I344" s="54"/>
      <c r="L344" s="141"/>
      <c r="M344" s="146"/>
      <c r="T344" s="147"/>
      <c r="AT344" s="143" t="s">
        <v>152</v>
      </c>
      <c r="AU344" s="143" t="s">
        <v>82</v>
      </c>
      <c r="AV344" s="142" t="s">
        <v>82</v>
      </c>
      <c r="AW344" s="142" t="s">
        <v>3</v>
      </c>
      <c r="AX344" s="142" t="s">
        <v>80</v>
      </c>
      <c r="AY344" s="143" t="s">
        <v>143</v>
      </c>
    </row>
    <row r="345" spans="2:65" s="1" customFormat="1" ht="24.2" customHeight="1" x14ac:dyDescent="0.2">
      <c r="B345" s="13"/>
      <c r="C345" s="122" t="s">
        <v>510</v>
      </c>
      <c r="D345" s="122" t="s">
        <v>145</v>
      </c>
      <c r="E345" s="123" t="s">
        <v>517</v>
      </c>
      <c r="F345" s="124" t="s">
        <v>518</v>
      </c>
      <c r="G345" s="125" t="s">
        <v>163</v>
      </c>
      <c r="H345" s="126">
        <v>46.067</v>
      </c>
      <c r="I345" s="50"/>
      <c r="J345" s="127">
        <f>ROUND(I345*H345,2)</f>
        <v>0</v>
      </c>
      <c r="K345" s="124" t="s">
        <v>149</v>
      </c>
      <c r="L345" s="13"/>
      <c r="M345" s="128" t="s">
        <v>1</v>
      </c>
      <c r="N345" s="129" t="s">
        <v>37</v>
      </c>
      <c r="O345" s="130">
        <v>8.4000000000000005E-2</v>
      </c>
      <c r="P345" s="130">
        <f>O345*H345</f>
        <v>3.8696280000000001</v>
      </c>
      <c r="Q345" s="130">
        <v>0</v>
      </c>
      <c r="R345" s="130">
        <f>Q345*H345</f>
        <v>0</v>
      </c>
      <c r="S345" s="130">
        <v>0</v>
      </c>
      <c r="T345" s="131">
        <f>S345*H345</f>
        <v>0</v>
      </c>
      <c r="AR345" s="132" t="s">
        <v>227</v>
      </c>
      <c r="AT345" s="132" t="s">
        <v>145</v>
      </c>
      <c r="AU345" s="132" t="s">
        <v>82</v>
      </c>
      <c r="AY345" s="8" t="s">
        <v>143</v>
      </c>
      <c r="BE345" s="133">
        <f>IF(N345="základní",J345,0)</f>
        <v>0</v>
      </c>
      <c r="BF345" s="133">
        <f>IF(N345="snížená",J345,0)</f>
        <v>0</v>
      </c>
      <c r="BG345" s="133">
        <f>IF(N345="zákl. přenesená",J345,0)</f>
        <v>0</v>
      </c>
      <c r="BH345" s="133">
        <f>IF(N345="sníž. přenesená",J345,0)</f>
        <v>0</v>
      </c>
      <c r="BI345" s="133">
        <f>IF(N345="nulová",J345,0)</f>
        <v>0</v>
      </c>
      <c r="BJ345" s="8" t="s">
        <v>80</v>
      </c>
      <c r="BK345" s="133">
        <f>ROUND(I345*H345,2)</f>
        <v>0</v>
      </c>
      <c r="BL345" s="8" t="s">
        <v>227</v>
      </c>
      <c r="BM345" s="132" t="s">
        <v>929</v>
      </c>
    </row>
    <row r="346" spans="2:65" s="135" customFormat="1" x14ac:dyDescent="0.2">
      <c r="B346" s="134"/>
      <c r="D346" s="136" t="s">
        <v>152</v>
      </c>
      <c r="E346" s="137" t="s">
        <v>1</v>
      </c>
      <c r="F346" s="138" t="s">
        <v>520</v>
      </c>
      <c r="H346" s="137" t="s">
        <v>1</v>
      </c>
      <c r="I346" s="53"/>
      <c r="L346" s="134"/>
      <c r="M346" s="139"/>
      <c r="T346" s="140"/>
      <c r="AT346" s="137" t="s">
        <v>152</v>
      </c>
      <c r="AU346" s="137" t="s">
        <v>82</v>
      </c>
      <c r="AV346" s="135" t="s">
        <v>80</v>
      </c>
      <c r="AW346" s="135" t="s">
        <v>29</v>
      </c>
      <c r="AX346" s="135" t="s">
        <v>72</v>
      </c>
      <c r="AY346" s="137" t="s">
        <v>143</v>
      </c>
    </row>
    <row r="347" spans="2:65" s="142" customFormat="1" x14ac:dyDescent="0.2">
      <c r="B347" s="141"/>
      <c r="D347" s="136" t="s">
        <v>152</v>
      </c>
      <c r="E347" s="143" t="s">
        <v>1</v>
      </c>
      <c r="F347" s="144" t="s">
        <v>930</v>
      </c>
      <c r="H347" s="145">
        <v>47.957000000000001</v>
      </c>
      <c r="I347" s="54"/>
      <c r="L347" s="141"/>
      <c r="M347" s="146"/>
      <c r="T347" s="147"/>
      <c r="AT347" s="143" t="s">
        <v>152</v>
      </c>
      <c r="AU347" s="143" t="s">
        <v>82</v>
      </c>
      <c r="AV347" s="142" t="s">
        <v>82</v>
      </c>
      <c r="AW347" s="142" t="s">
        <v>29</v>
      </c>
      <c r="AX347" s="142" t="s">
        <v>72</v>
      </c>
      <c r="AY347" s="143" t="s">
        <v>143</v>
      </c>
    </row>
    <row r="348" spans="2:65" s="142" customFormat="1" x14ac:dyDescent="0.2">
      <c r="B348" s="141"/>
      <c r="D348" s="136" t="s">
        <v>152</v>
      </c>
      <c r="E348" s="143" t="s">
        <v>1</v>
      </c>
      <c r="F348" s="144" t="s">
        <v>243</v>
      </c>
      <c r="H348" s="145">
        <v>-1.89</v>
      </c>
      <c r="I348" s="54"/>
      <c r="L348" s="141"/>
      <c r="M348" s="146"/>
      <c r="T348" s="147"/>
      <c r="AT348" s="143" t="s">
        <v>152</v>
      </c>
      <c r="AU348" s="143" t="s">
        <v>82</v>
      </c>
      <c r="AV348" s="142" t="s">
        <v>82</v>
      </c>
      <c r="AW348" s="142" t="s">
        <v>29</v>
      </c>
      <c r="AX348" s="142" t="s">
        <v>72</v>
      </c>
      <c r="AY348" s="143" t="s">
        <v>143</v>
      </c>
    </row>
    <row r="349" spans="2:65" s="149" customFormat="1" x14ac:dyDescent="0.2">
      <c r="B349" s="148"/>
      <c r="D349" s="136" t="s">
        <v>152</v>
      </c>
      <c r="E349" s="150" t="s">
        <v>1</v>
      </c>
      <c r="F349" s="151" t="s">
        <v>210</v>
      </c>
      <c r="H349" s="152">
        <v>46.067</v>
      </c>
      <c r="I349" s="55"/>
      <c r="L349" s="148"/>
      <c r="M349" s="153"/>
      <c r="T349" s="154"/>
      <c r="AT349" s="150" t="s">
        <v>152</v>
      </c>
      <c r="AU349" s="150" t="s">
        <v>82</v>
      </c>
      <c r="AV349" s="149" t="s">
        <v>150</v>
      </c>
      <c r="AW349" s="149" t="s">
        <v>29</v>
      </c>
      <c r="AX349" s="149" t="s">
        <v>80</v>
      </c>
      <c r="AY349" s="150" t="s">
        <v>143</v>
      </c>
    </row>
    <row r="350" spans="2:65" s="1" customFormat="1" ht="16.5" customHeight="1" x14ac:dyDescent="0.2">
      <c r="B350" s="13"/>
      <c r="C350" s="164" t="s">
        <v>516</v>
      </c>
      <c r="D350" s="164" t="s">
        <v>392</v>
      </c>
      <c r="E350" s="165" t="s">
        <v>511</v>
      </c>
      <c r="F350" s="166" t="s">
        <v>512</v>
      </c>
      <c r="G350" s="167" t="s">
        <v>513</v>
      </c>
      <c r="H350" s="168">
        <v>18.427</v>
      </c>
      <c r="I350" s="51"/>
      <c r="J350" s="169">
        <f>ROUND(I350*H350,2)</f>
        <v>0</v>
      </c>
      <c r="K350" s="166" t="s">
        <v>149</v>
      </c>
      <c r="L350" s="170"/>
      <c r="M350" s="171" t="s">
        <v>1</v>
      </c>
      <c r="N350" s="172" t="s">
        <v>37</v>
      </c>
      <c r="O350" s="130">
        <v>0</v>
      </c>
      <c r="P350" s="130">
        <f>O350*H350</f>
        <v>0</v>
      </c>
      <c r="Q350" s="130">
        <v>1E-3</v>
      </c>
      <c r="R350" s="130">
        <f>Q350*H350</f>
        <v>1.8426999999999999E-2</v>
      </c>
      <c r="S350" s="130">
        <v>0</v>
      </c>
      <c r="T350" s="131">
        <f>S350*H350</f>
        <v>0</v>
      </c>
      <c r="AR350" s="132" t="s">
        <v>328</v>
      </c>
      <c r="AT350" s="132" t="s">
        <v>392</v>
      </c>
      <c r="AU350" s="132" t="s">
        <v>82</v>
      </c>
      <c r="AY350" s="8" t="s">
        <v>143</v>
      </c>
      <c r="BE350" s="133">
        <f>IF(N350="základní",J350,0)</f>
        <v>0</v>
      </c>
      <c r="BF350" s="133">
        <f>IF(N350="snížená",J350,0)</f>
        <v>0</v>
      </c>
      <c r="BG350" s="133">
        <f>IF(N350="zákl. přenesená",J350,0)</f>
        <v>0</v>
      </c>
      <c r="BH350" s="133">
        <f>IF(N350="sníž. přenesená",J350,0)</f>
        <v>0</v>
      </c>
      <c r="BI350" s="133">
        <f>IF(N350="nulová",J350,0)</f>
        <v>0</v>
      </c>
      <c r="BJ350" s="8" t="s">
        <v>80</v>
      </c>
      <c r="BK350" s="133">
        <f>ROUND(I350*H350,2)</f>
        <v>0</v>
      </c>
      <c r="BL350" s="8" t="s">
        <v>227</v>
      </c>
      <c r="BM350" s="132" t="s">
        <v>931</v>
      </c>
    </row>
    <row r="351" spans="2:65" s="142" customFormat="1" x14ac:dyDescent="0.2">
      <c r="B351" s="141"/>
      <c r="D351" s="136" t="s">
        <v>152</v>
      </c>
      <c r="F351" s="144" t="s">
        <v>932</v>
      </c>
      <c r="H351" s="145">
        <v>18.427</v>
      </c>
      <c r="I351" s="54"/>
      <c r="L351" s="141"/>
      <c r="M351" s="146"/>
      <c r="T351" s="147"/>
      <c r="AT351" s="143" t="s">
        <v>152</v>
      </c>
      <c r="AU351" s="143" t="s">
        <v>82</v>
      </c>
      <c r="AV351" s="142" t="s">
        <v>82</v>
      </c>
      <c r="AW351" s="142" t="s">
        <v>3</v>
      </c>
      <c r="AX351" s="142" t="s">
        <v>80</v>
      </c>
      <c r="AY351" s="143" t="s">
        <v>143</v>
      </c>
    </row>
    <row r="352" spans="2:65" s="1" customFormat="1" ht="24.2" customHeight="1" x14ac:dyDescent="0.2">
      <c r="B352" s="13"/>
      <c r="C352" s="122" t="s">
        <v>523</v>
      </c>
      <c r="D352" s="122" t="s">
        <v>145</v>
      </c>
      <c r="E352" s="123" t="s">
        <v>527</v>
      </c>
      <c r="F352" s="124" t="s">
        <v>528</v>
      </c>
      <c r="G352" s="125" t="s">
        <v>163</v>
      </c>
      <c r="H352" s="126">
        <v>17.05</v>
      </c>
      <c r="I352" s="50"/>
      <c r="J352" s="127">
        <f>ROUND(I352*H352,2)</f>
        <v>0</v>
      </c>
      <c r="K352" s="124" t="s">
        <v>149</v>
      </c>
      <c r="L352" s="13"/>
      <c r="M352" s="128" t="s">
        <v>1</v>
      </c>
      <c r="N352" s="129" t="s">
        <v>37</v>
      </c>
      <c r="O352" s="130">
        <v>0.222</v>
      </c>
      <c r="P352" s="130">
        <f>O352*H352</f>
        <v>3.7851000000000004</v>
      </c>
      <c r="Q352" s="130">
        <v>4.0000000000000002E-4</v>
      </c>
      <c r="R352" s="130">
        <f>Q352*H352</f>
        <v>6.8200000000000005E-3</v>
      </c>
      <c r="S352" s="130">
        <v>0</v>
      </c>
      <c r="T352" s="131">
        <f>S352*H352</f>
        <v>0</v>
      </c>
      <c r="AR352" s="132" t="s">
        <v>227</v>
      </c>
      <c r="AT352" s="132" t="s">
        <v>145</v>
      </c>
      <c r="AU352" s="132" t="s">
        <v>82</v>
      </c>
      <c r="AY352" s="8" t="s">
        <v>143</v>
      </c>
      <c r="BE352" s="133">
        <f>IF(N352="základní",J352,0)</f>
        <v>0</v>
      </c>
      <c r="BF352" s="133">
        <f>IF(N352="snížená",J352,0)</f>
        <v>0</v>
      </c>
      <c r="BG352" s="133">
        <f>IF(N352="zákl. přenesená",J352,0)</f>
        <v>0</v>
      </c>
      <c r="BH352" s="133">
        <f>IF(N352="sníž. přenesená",J352,0)</f>
        <v>0</v>
      </c>
      <c r="BI352" s="133">
        <f>IF(N352="nulová",J352,0)</f>
        <v>0</v>
      </c>
      <c r="BJ352" s="8" t="s">
        <v>80</v>
      </c>
      <c r="BK352" s="133">
        <f>ROUND(I352*H352,2)</f>
        <v>0</v>
      </c>
      <c r="BL352" s="8" t="s">
        <v>227</v>
      </c>
      <c r="BM352" s="132" t="s">
        <v>933</v>
      </c>
    </row>
    <row r="353" spans="2:65" s="142" customFormat="1" x14ac:dyDescent="0.2">
      <c r="B353" s="141"/>
      <c r="D353" s="136" t="s">
        <v>152</v>
      </c>
      <c r="E353" s="143" t="s">
        <v>1</v>
      </c>
      <c r="F353" s="144" t="s">
        <v>934</v>
      </c>
      <c r="H353" s="145">
        <v>17.05</v>
      </c>
      <c r="I353" s="54"/>
      <c r="L353" s="141"/>
      <c r="M353" s="146"/>
      <c r="T353" s="147"/>
      <c r="AT353" s="143" t="s">
        <v>152</v>
      </c>
      <c r="AU353" s="143" t="s">
        <v>82</v>
      </c>
      <c r="AV353" s="142" t="s">
        <v>82</v>
      </c>
      <c r="AW353" s="142" t="s">
        <v>29</v>
      </c>
      <c r="AX353" s="142" t="s">
        <v>80</v>
      </c>
      <c r="AY353" s="143" t="s">
        <v>143</v>
      </c>
    </row>
    <row r="354" spans="2:65" s="1" customFormat="1" ht="49.15" customHeight="1" x14ac:dyDescent="0.2">
      <c r="B354" s="13"/>
      <c r="C354" s="164" t="s">
        <v>526</v>
      </c>
      <c r="D354" s="164" t="s">
        <v>392</v>
      </c>
      <c r="E354" s="165" t="s">
        <v>532</v>
      </c>
      <c r="F354" s="166" t="s">
        <v>533</v>
      </c>
      <c r="G354" s="167" t="s">
        <v>163</v>
      </c>
      <c r="H354" s="168">
        <v>9.9359999999999999</v>
      </c>
      <c r="I354" s="51"/>
      <c r="J354" s="169">
        <f>ROUND(I354*H354,2)</f>
        <v>0</v>
      </c>
      <c r="K354" s="166" t="s">
        <v>149</v>
      </c>
      <c r="L354" s="170"/>
      <c r="M354" s="171" t="s">
        <v>1</v>
      </c>
      <c r="N354" s="172" t="s">
        <v>37</v>
      </c>
      <c r="O354" s="130">
        <v>0</v>
      </c>
      <c r="P354" s="130">
        <f>O354*H354</f>
        <v>0</v>
      </c>
      <c r="Q354" s="130">
        <v>5.4000000000000003E-3</v>
      </c>
      <c r="R354" s="130">
        <f>Q354*H354</f>
        <v>5.3654400000000005E-2</v>
      </c>
      <c r="S354" s="130">
        <v>0</v>
      </c>
      <c r="T354" s="131">
        <f>S354*H354</f>
        <v>0</v>
      </c>
      <c r="AR354" s="132" t="s">
        <v>328</v>
      </c>
      <c r="AT354" s="132" t="s">
        <v>392</v>
      </c>
      <c r="AU354" s="132" t="s">
        <v>82</v>
      </c>
      <c r="AY354" s="8" t="s">
        <v>143</v>
      </c>
      <c r="BE354" s="133">
        <f>IF(N354="základní",J354,0)</f>
        <v>0</v>
      </c>
      <c r="BF354" s="133">
        <f>IF(N354="snížená",J354,0)</f>
        <v>0</v>
      </c>
      <c r="BG354" s="133">
        <f>IF(N354="zákl. přenesená",J354,0)</f>
        <v>0</v>
      </c>
      <c r="BH354" s="133">
        <f>IF(N354="sníž. přenesená",J354,0)</f>
        <v>0</v>
      </c>
      <c r="BI354" s="133">
        <f>IF(N354="nulová",J354,0)</f>
        <v>0</v>
      </c>
      <c r="BJ354" s="8" t="s">
        <v>80</v>
      </c>
      <c r="BK354" s="133">
        <f>ROUND(I354*H354,2)</f>
        <v>0</v>
      </c>
      <c r="BL354" s="8" t="s">
        <v>227</v>
      </c>
      <c r="BM354" s="132" t="s">
        <v>935</v>
      </c>
    </row>
    <row r="355" spans="2:65" s="142" customFormat="1" x14ac:dyDescent="0.2">
      <c r="B355" s="141"/>
      <c r="D355" s="136" t="s">
        <v>152</v>
      </c>
      <c r="F355" s="144" t="s">
        <v>936</v>
      </c>
      <c r="H355" s="145">
        <v>9.9359999999999999</v>
      </c>
      <c r="I355" s="54"/>
      <c r="L355" s="141"/>
      <c r="M355" s="146"/>
      <c r="T355" s="147"/>
      <c r="AT355" s="143" t="s">
        <v>152</v>
      </c>
      <c r="AU355" s="143" t="s">
        <v>82</v>
      </c>
      <c r="AV355" s="142" t="s">
        <v>82</v>
      </c>
      <c r="AW355" s="142" t="s">
        <v>3</v>
      </c>
      <c r="AX355" s="142" t="s">
        <v>80</v>
      </c>
      <c r="AY355" s="143" t="s">
        <v>143</v>
      </c>
    </row>
    <row r="356" spans="2:65" s="1" customFormat="1" ht="49.15" customHeight="1" x14ac:dyDescent="0.2">
      <c r="B356" s="13"/>
      <c r="C356" s="164" t="s">
        <v>531</v>
      </c>
      <c r="D356" s="164" t="s">
        <v>392</v>
      </c>
      <c r="E356" s="165" t="s">
        <v>537</v>
      </c>
      <c r="F356" s="166" t="s">
        <v>538</v>
      </c>
      <c r="G356" s="167" t="s">
        <v>163</v>
      </c>
      <c r="H356" s="168">
        <v>9.9359999999999999</v>
      </c>
      <c r="I356" s="51"/>
      <c r="J356" s="169">
        <f>ROUND(I356*H356,2)</f>
        <v>0</v>
      </c>
      <c r="K356" s="166" t="s">
        <v>149</v>
      </c>
      <c r="L356" s="170"/>
      <c r="M356" s="171" t="s">
        <v>1</v>
      </c>
      <c r="N356" s="172" t="s">
        <v>37</v>
      </c>
      <c r="O356" s="130">
        <v>0</v>
      </c>
      <c r="P356" s="130">
        <f>O356*H356</f>
        <v>0</v>
      </c>
      <c r="Q356" s="130">
        <v>5.3E-3</v>
      </c>
      <c r="R356" s="130">
        <f>Q356*H356</f>
        <v>5.2660800000000001E-2</v>
      </c>
      <c r="S356" s="130">
        <v>0</v>
      </c>
      <c r="T356" s="131">
        <f>S356*H356</f>
        <v>0</v>
      </c>
      <c r="AR356" s="132" t="s">
        <v>328</v>
      </c>
      <c r="AT356" s="132" t="s">
        <v>392</v>
      </c>
      <c r="AU356" s="132" t="s">
        <v>82</v>
      </c>
      <c r="AY356" s="8" t="s">
        <v>143</v>
      </c>
      <c r="BE356" s="133">
        <f>IF(N356="základní",J356,0)</f>
        <v>0</v>
      </c>
      <c r="BF356" s="133">
        <f>IF(N356="snížená",J356,0)</f>
        <v>0</v>
      </c>
      <c r="BG356" s="133">
        <f>IF(N356="zákl. přenesená",J356,0)</f>
        <v>0</v>
      </c>
      <c r="BH356" s="133">
        <f>IF(N356="sníž. přenesená",J356,0)</f>
        <v>0</v>
      </c>
      <c r="BI356" s="133">
        <f>IF(N356="nulová",J356,0)</f>
        <v>0</v>
      </c>
      <c r="BJ356" s="8" t="s">
        <v>80</v>
      </c>
      <c r="BK356" s="133">
        <f>ROUND(I356*H356,2)</f>
        <v>0</v>
      </c>
      <c r="BL356" s="8" t="s">
        <v>227</v>
      </c>
      <c r="BM356" s="132" t="s">
        <v>937</v>
      </c>
    </row>
    <row r="357" spans="2:65" s="142" customFormat="1" x14ac:dyDescent="0.2">
      <c r="B357" s="141"/>
      <c r="D357" s="136" t="s">
        <v>152</v>
      </c>
      <c r="F357" s="144" t="s">
        <v>936</v>
      </c>
      <c r="H357" s="145">
        <v>9.9359999999999999</v>
      </c>
      <c r="I357" s="54"/>
      <c r="L357" s="141"/>
      <c r="M357" s="146"/>
      <c r="T357" s="147"/>
      <c r="AT357" s="143" t="s">
        <v>152</v>
      </c>
      <c r="AU357" s="143" t="s">
        <v>82</v>
      </c>
      <c r="AV357" s="142" t="s">
        <v>82</v>
      </c>
      <c r="AW357" s="142" t="s">
        <v>3</v>
      </c>
      <c r="AX357" s="142" t="s">
        <v>80</v>
      </c>
      <c r="AY357" s="143" t="s">
        <v>143</v>
      </c>
    </row>
    <row r="358" spans="2:65" s="1" customFormat="1" ht="24.2" customHeight="1" x14ac:dyDescent="0.2">
      <c r="B358" s="13"/>
      <c r="C358" s="122" t="s">
        <v>536</v>
      </c>
      <c r="D358" s="122" t="s">
        <v>145</v>
      </c>
      <c r="E358" s="123" t="s">
        <v>541</v>
      </c>
      <c r="F358" s="124" t="s">
        <v>542</v>
      </c>
      <c r="G358" s="125" t="s">
        <v>163</v>
      </c>
      <c r="H358" s="126">
        <v>92.134</v>
      </c>
      <c r="I358" s="50"/>
      <c r="J358" s="127">
        <f>ROUND(I358*H358,2)</f>
        <v>0</v>
      </c>
      <c r="K358" s="124" t="s">
        <v>149</v>
      </c>
      <c r="L358" s="13"/>
      <c r="M358" s="128" t="s">
        <v>1</v>
      </c>
      <c r="N358" s="129" t="s">
        <v>37</v>
      </c>
      <c r="O358" s="130">
        <v>0.26</v>
      </c>
      <c r="P358" s="130">
        <f>O358*H358</f>
        <v>23.954840000000001</v>
      </c>
      <c r="Q358" s="130">
        <v>4.0000000000000002E-4</v>
      </c>
      <c r="R358" s="130">
        <f>Q358*H358</f>
        <v>3.68536E-2</v>
      </c>
      <c r="S358" s="130">
        <v>0</v>
      </c>
      <c r="T358" s="131">
        <f>S358*H358</f>
        <v>0</v>
      </c>
      <c r="AR358" s="132" t="s">
        <v>227</v>
      </c>
      <c r="AT358" s="132" t="s">
        <v>145</v>
      </c>
      <c r="AU358" s="132" t="s">
        <v>82</v>
      </c>
      <c r="AY358" s="8" t="s">
        <v>143</v>
      </c>
      <c r="BE358" s="133">
        <f>IF(N358="základní",J358,0)</f>
        <v>0</v>
      </c>
      <c r="BF358" s="133">
        <f>IF(N358="snížená",J358,0)</f>
        <v>0</v>
      </c>
      <c r="BG358" s="133">
        <f>IF(N358="zákl. přenesená",J358,0)</f>
        <v>0</v>
      </c>
      <c r="BH358" s="133">
        <f>IF(N358="sníž. přenesená",J358,0)</f>
        <v>0</v>
      </c>
      <c r="BI358" s="133">
        <f>IF(N358="nulová",J358,0)</f>
        <v>0</v>
      </c>
      <c r="BJ358" s="8" t="s">
        <v>80</v>
      </c>
      <c r="BK358" s="133">
        <f>ROUND(I358*H358,2)</f>
        <v>0</v>
      </c>
      <c r="BL358" s="8" t="s">
        <v>227</v>
      </c>
      <c r="BM358" s="132" t="s">
        <v>938</v>
      </c>
    </row>
    <row r="359" spans="2:65" s="142" customFormat="1" x14ac:dyDescent="0.2">
      <c r="B359" s="141"/>
      <c r="D359" s="136" t="s">
        <v>152</v>
      </c>
      <c r="E359" s="143" t="s">
        <v>1</v>
      </c>
      <c r="F359" s="144" t="s">
        <v>939</v>
      </c>
      <c r="H359" s="145">
        <v>92.134</v>
      </c>
      <c r="I359" s="54"/>
      <c r="L359" s="141"/>
      <c r="M359" s="146"/>
      <c r="T359" s="147"/>
      <c r="AT359" s="143" t="s">
        <v>152</v>
      </c>
      <c r="AU359" s="143" t="s">
        <v>82</v>
      </c>
      <c r="AV359" s="142" t="s">
        <v>82</v>
      </c>
      <c r="AW359" s="142" t="s">
        <v>29</v>
      </c>
      <c r="AX359" s="142" t="s">
        <v>80</v>
      </c>
      <c r="AY359" s="143" t="s">
        <v>143</v>
      </c>
    </row>
    <row r="360" spans="2:65" s="1" customFormat="1" ht="49.15" customHeight="1" x14ac:dyDescent="0.2">
      <c r="B360" s="13"/>
      <c r="C360" s="164" t="s">
        <v>540</v>
      </c>
      <c r="D360" s="164" t="s">
        <v>392</v>
      </c>
      <c r="E360" s="165" t="s">
        <v>532</v>
      </c>
      <c r="F360" s="166" t="s">
        <v>533</v>
      </c>
      <c r="G360" s="167" t="s">
        <v>163</v>
      </c>
      <c r="H360" s="168">
        <v>56.247999999999998</v>
      </c>
      <c r="I360" s="51"/>
      <c r="J360" s="169">
        <f>ROUND(I360*H360,2)</f>
        <v>0</v>
      </c>
      <c r="K360" s="166" t="s">
        <v>149</v>
      </c>
      <c r="L360" s="170"/>
      <c r="M360" s="171" t="s">
        <v>1</v>
      </c>
      <c r="N360" s="172" t="s">
        <v>37</v>
      </c>
      <c r="O360" s="130">
        <v>0</v>
      </c>
      <c r="P360" s="130">
        <f>O360*H360</f>
        <v>0</v>
      </c>
      <c r="Q360" s="130">
        <v>5.4000000000000003E-3</v>
      </c>
      <c r="R360" s="130">
        <f>Q360*H360</f>
        <v>0.30373919999999999</v>
      </c>
      <c r="S360" s="130">
        <v>0</v>
      </c>
      <c r="T360" s="131">
        <f>S360*H360</f>
        <v>0</v>
      </c>
      <c r="AR360" s="132" t="s">
        <v>328</v>
      </c>
      <c r="AT360" s="132" t="s">
        <v>392</v>
      </c>
      <c r="AU360" s="132" t="s">
        <v>82</v>
      </c>
      <c r="AY360" s="8" t="s">
        <v>143</v>
      </c>
      <c r="BE360" s="133">
        <f>IF(N360="základní",J360,0)</f>
        <v>0</v>
      </c>
      <c r="BF360" s="133">
        <f>IF(N360="snížená",J360,0)</f>
        <v>0</v>
      </c>
      <c r="BG360" s="133">
        <f>IF(N360="zákl. přenesená",J360,0)</f>
        <v>0</v>
      </c>
      <c r="BH360" s="133">
        <f>IF(N360="sníž. přenesená",J360,0)</f>
        <v>0</v>
      </c>
      <c r="BI360" s="133">
        <f>IF(N360="nulová",J360,0)</f>
        <v>0</v>
      </c>
      <c r="BJ360" s="8" t="s">
        <v>80</v>
      </c>
      <c r="BK360" s="133">
        <f>ROUND(I360*H360,2)</f>
        <v>0</v>
      </c>
      <c r="BL360" s="8" t="s">
        <v>227</v>
      </c>
      <c r="BM360" s="132" t="s">
        <v>940</v>
      </c>
    </row>
    <row r="361" spans="2:65" s="142" customFormat="1" x14ac:dyDescent="0.2">
      <c r="B361" s="141"/>
      <c r="D361" s="136" t="s">
        <v>152</v>
      </c>
      <c r="F361" s="144" t="s">
        <v>941</v>
      </c>
      <c r="H361" s="145">
        <v>56.247999999999998</v>
      </c>
      <c r="I361" s="54"/>
      <c r="L361" s="141"/>
      <c r="M361" s="146"/>
      <c r="T361" s="147"/>
      <c r="AT361" s="143" t="s">
        <v>152</v>
      </c>
      <c r="AU361" s="143" t="s">
        <v>82</v>
      </c>
      <c r="AV361" s="142" t="s">
        <v>82</v>
      </c>
      <c r="AW361" s="142" t="s">
        <v>3</v>
      </c>
      <c r="AX361" s="142" t="s">
        <v>80</v>
      </c>
      <c r="AY361" s="143" t="s">
        <v>143</v>
      </c>
    </row>
    <row r="362" spans="2:65" s="1" customFormat="1" ht="49.15" customHeight="1" x14ac:dyDescent="0.2">
      <c r="B362" s="13"/>
      <c r="C362" s="164" t="s">
        <v>545</v>
      </c>
      <c r="D362" s="164" t="s">
        <v>392</v>
      </c>
      <c r="E362" s="165" t="s">
        <v>537</v>
      </c>
      <c r="F362" s="166" t="s">
        <v>538</v>
      </c>
      <c r="G362" s="167" t="s">
        <v>163</v>
      </c>
      <c r="H362" s="168">
        <v>56.247999999999998</v>
      </c>
      <c r="I362" s="51"/>
      <c r="J362" s="169">
        <f>ROUND(I362*H362,2)</f>
        <v>0</v>
      </c>
      <c r="K362" s="166" t="s">
        <v>149</v>
      </c>
      <c r="L362" s="170"/>
      <c r="M362" s="171" t="s">
        <v>1</v>
      </c>
      <c r="N362" s="172" t="s">
        <v>37</v>
      </c>
      <c r="O362" s="130">
        <v>0</v>
      </c>
      <c r="P362" s="130">
        <f>O362*H362</f>
        <v>0</v>
      </c>
      <c r="Q362" s="130">
        <v>5.3E-3</v>
      </c>
      <c r="R362" s="130">
        <f>Q362*H362</f>
        <v>0.2981144</v>
      </c>
      <c r="S362" s="130">
        <v>0</v>
      </c>
      <c r="T362" s="131">
        <f>S362*H362</f>
        <v>0</v>
      </c>
      <c r="AR362" s="132" t="s">
        <v>328</v>
      </c>
      <c r="AT362" s="132" t="s">
        <v>392</v>
      </c>
      <c r="AU362" s="132" t="s">
        <v>82</v>
      </c>
      <c r="AY362" s="8" t="s">
        <v>143</v>
      </c>
      <c r="BE362" s="133">
        <f>IF(N362="základní",J362,0)</f>
        <v>0</v>
      </c>
      <c r="BF362" s="133">
        <f>IF(N362="snížená",J362,0)</f>
        <v>0</v>
      </c>
      <c r="BG362" s="133">
        <f>IF(N362="zákl. přenesená",J362,0)</f>
        <v>0</v>
      </c>
      <c r="BH362" s="133">
        <f>IF(N362="sníž. přenesená",J362,0)</f>
        <v>0</v>
      </c>
      <c r="BI362" s="133">
        <f>IF(N362="nulová",J362,0)</f>
        <v>0</v>
      </c>
      <c r="BJ362" s="8" t="s">
        <v>80</v>
      </c>
      <c r="BK362" s="133">
        <f>ROUND(I362*H362,2)</f>
        <v>0</v>
      </c>
      <c r="BL362" s="8" t="s">
        <v>227</v>
      </c>
      <c r="BM362" s="132" t="s">
        <v>942</v>
      </c>
    </row>
    <row r="363" spans="2:65" s="142" customFormat="1" x14ac:dyDescent="0.2">
      <c r="B363" s="141"/>
      <c r="D363" s="136" t="s">
        <v>152</v>
      </c>
      <c r="F363" s="144" t="s">
        <v>941</v>
      </c>
      <c r="H363" s="145">
        <v>56.247999999999998</v>
      </c>
      <c r="I363" s="54"/>
      <c r="L363" s="141"/>
      <c r="M363" s="146"/>
      <c r="T363" s="147"/>
      <c r="AT363" s="143" t="s">
        <v>152</v>
      </c>
      <c r="AU363" s="143" t="s">
        <v>82</v>
      </c>
      <c r="AV363" s="142" t="s">
        <v>82</v>
      </c>
      <c r="AW363" s="142" t="s">
        <v>3</v>
      </c>
      <c r="AX363" s="142" t="s">
        <v>80</v>
      </c>
      <c r="AY363" s="143" t="s">
        <v>143</v>
      </c>
    </row>
    <row r="364" spans="2:65" s="1" customFormat="1" ht="24.2" customHeight="1" x14ac:dyDescent="0.2">
      <c r="B364" s="13"/>
      <c r="C364" s="122" t="s">
        <v>548</v>
      </c>
      <c r="D364" s="122" t="s">
        <v>145</v>
      </c>
      <c r="E364" s="123" t="s">
        <v>551</v>
      </c>
      <c r="F364" s="124" t="s">
        <v>552</v>
      </c>
      <c r="G364" s="125" t="s">
        <v>163</v>
      </c>
      <c r="H364" s="126">
        <v>46.067</v>
      </c>
      <c r="I364" s="50"/>
      <c r="J364" s="127">
        <f>ROUND(I364*H364,2)</f>
        <v>0</v>
      </c>
      <c r="K364" s="124" t="s">
        <v>149</v>
      </c>
      <c r="L364" s="13"/>
      <c r="M364" s="128" t="s">
        <v>1</v>
      </c>
      <c r="N364" s="129" t="s">
        <v>37</v>
      </c>
      <c r="O364" s="130">
        <v>9.7000000000000003E-2</v>
      </c>
      <c r="P364" s="130">
        <f>O364*H364</f>
        <v>4.4684990000000004</v>
      </c>
      <c r="Q364" s="130">
        <v>4.0000000000000003E-5</v>
      </c>
      <c r="R364" s="130">
        <f>Q364*H364</f>
        <v>1.8426800000000002E-3</v>
      </c>
      <c r="S364" s="130">
        <v>0</v>
      </c>
      <c r="T364" s="131">
        <f>S364*H364</f>
        <v>0</v>
      </c>
      <c r="AR364" s="132" t="s">
        <v>227</v>
      </c>
      <c r="AT364" s="132" t="s">
        <v>145</v>
      </c>
      <c r="AU364" s="132" t="s">
        <v>82</v>
      </c>
      <c r="AY364" s="8" t="s">
        <v>143</v>
      </c>
      <c r="BE364" s="133">
        <f>IF(N364="základní",J364,0)</f>
        <v>0</v>
      </c>
      <c r="BF364" s="133">
        <f>IF(N364="snížená",J364,0)</f>
        <v>0</v>
      </c>
      <c r="BG364" s="133">
        <f>IF(N364="zákl. přenesená",J364,0)</f>
        <v>0</v>
      </c>
      <c r="BH364" s="133">
        <f>IF(N364="sníž. přenesená",J364,0)</f>
        <v>0</v>
      </c>
      <c r="BI364" s="133">
        <f>IF(N364="nulová",J364,0)</f>
        <v>0</v>
      </c>
      <c r="BJ364" s="8" t="s">
        <v>80</v>
      </c>
      <c r="BK364" s="133">
        <f>ROUND(I364*H364,2)</f>
        <v>0</v>
      </c>
      <c r="BL364" s="8" t="s">
        <v>227</v>
      </c>
      <c r="BM364" s="132" t="s">
        <v>943</v>
      </c>
    </row>
    <row r="365" spans="2:65" s="1" customFormat="1" ht="24.2" customHeight="1" x14ac:dyDescent="0.2">
      <c r="B365" s="13"/>
      <c r="C365" s="164" t="s">
        <v>550</v>
      </c>
      <c r="D365" s="164" t="s">
        <v>392</v>
      </c>
      <c r="E365" s="165" t="s">
        <v>555</v>
      </c>
      <c r="F365" s="166" t="s">
        <v>556</v>
      </c>
      <c r="G365" s="167" t="s">
        <v>163</v>
      </c>
      <c r="H365" s="168">
        <v>56.247999999999998</v>
      </c>
      <c r="I365" s="51"/>
      <c r="J365" s="169">
        <f>ROUND(I365*H365,2)</f>
        <v>0</v>
      </c>
      <c r="K365" s="166" t="s">
        <v>149</v>
      </c>
      <c r="L365" s="170"/>
      <c r="M365" s="171" t="s">
        <v>1</v>
      </c>
      <c r="N365" s="172" t="s">
        <v>37</v>
      </c>
      <c r="O365" s="130">
        <v>0</v>
      </c>
      <c r="P365" s="130">
        <f>O365*H365</f>
        <v>0</v>
      </c>
      <c r="Q365" s="130">
        <v>2.9999999999999997E-4</v>
      </c>
      <c r="R365" s="130">
        <f>Q365*H365</f>
        <v>1.6874399999999998E-2</v>
      </c>
      <c r="S365" s="130">
        <v>0</v>
      </c>
      <c r="T365" s="131">
        <f>S365*H365</f>
        <v>0</v>
      </c>
      <c r="AR365" s="132" t="s">
        <v>328</v>
      </c>
      <c r="AT365" s="132" t="s">
        <v>392</v>
      </c>
      <c r="AU365" s="132" t="s">
        <v>82</v>
      </c>
      <c r="AY365" s="8" t="s">
        <v>143</v>
      </c>
      <c r="BE365" s="133">
        <f>IF(N365="základní",J365,0)</f>
        <v>0</v>
      </c>
      <c r="BF365" s="133">
        <f>IF(N365="snížená",J365,0)</f>
        <v>0</v>
      </c>
      <c r="BG365" s="133">
        <f>IF(N365="zákl. přenesená",J365,0)</f>
        <v>0</v>
      </c>
      <c r="BH365" s="133">
        <f>IF(N365="sníž. přenesená",J365,0)</f>
        <v>0</v>
      </c>
      <c r="BI365" s="133">
        <f>IF(N365="nulová",J365,0)</f>
        <v>0</v>
      </c>
      <c r="BJ365" s="8" t="s">
        <v>80</v>
      </c>
      <c r="BK365" s="133">
        <f>ROUND(I365*H365,2)</f>
        <v>0</v>
      </c>
      <c r="BL365" s="8" t="s">
        <v>227</v>
      </c>
      <c r="BM365" s="132" t="s">
        <v>944</v>
      </c>
    </row>
    <row r="366" spans="2:65" s="142" customFormat="1" x14ac:dyDescent="0.2">
      <c r="B366" s="141"/>
      <c r="D366" s="136" t="s">
        <v>152</v>
      </c>
      <c r="F366" s="144" t="s">
        <v>941</v>
      </c>
      <c r="H366" s="145">
        <v>56.247999999999998</v>
      </c>
      <c r="I366" s="54"/>
      <c r="L366" s="141"/>
      <c r="M366" s="146"/>
      <c r="T366" s="147"/>
      <c r="AT366" s="143" t="s">
        <v>152</v>
      </c>
      <c r="AU366" s="143" t="s">
        <v>82</v>
      </c>
      <c r="AV366" s="142" t="s">
        <v>82</v>
      </c>
      <c r="AW366" s="142" t="s">
        <v>3</v>
      </c>
      <c r="AX366" s="142" t="s">
        <v>80</v>
      </c>
      <c r="AY366" s="143" t="s">
        <v>143</v>
      </c>
    </row>
    <row r="367" spans="2:65" s="1" customFormat="1" ht="33" customHeight="1" x14ac:dyDescent="0.2">
      <c r="B367" s="13"/>
      <c r="C367" s="122" t="s">
        <v>554</v>
      </c>
      <c r="D367" s="122" t="s">
        <v>145</v>
      </c>
      <c r="E367" s="123" t="s">
        <v>559</v>
      </c>
      <c r="F367" s="124" t="s">
        <v>560</v>
      </c>
      <c r="G367" s="125" t="s">
        <v>198</v>
      </c>
      <c r="H367" s="126">
        <v>0.79200000000000004</v>
      </c>
      <c r="I367" s="50"/>
      <c r="J367" s="127">
        <f>ROUND(I367*H367,2)</f>
        <v>0</v>
      </c>
      <c r="K367" s="124" t="s">
        <v>149</v>
      </c>
      <c r="L367" s="13"/>
      <c r="M367" s="128" t="s">
        <v>1</v>
      </c>
      <c r="N367" s="129" t="s">
        <v>37</v>
      </c>
      <c r="O367" s="130">
        <v>1.5149999999999999</v>
      </c>
      <c r="P367" s="130">
        <f>O367*H367</f>
        <v>1.1998800000000001</v>
      </c>
      <c r="Q367" s="130">
        <v>0</v>
      </c>
      <c r="R367" s="130">
        <f>Q367*H367</f>
        <v>0</v>
      </c>
      <c r="S367" s="130">
        <v>0</v>
      </c>
      <c r="T367" s="131">
        <f>S367*H367</f>
        <v>0</v>
      </c>
      <c r="AR367" s="132" t="s">
        <v>227</v>
      </c>
      <c r="AT367" s="132" t="s">
        <v>145</v>
      </c>
      <c r="AU367" s="132" t="s">
        <v>82</v>
      </c>
      <c r="AY367" s="8" t="s">
        <v>143</v>
      </c>
      <c r="BE367" s="133">
        <f>IF(N367="základní",J367,0)</f>
        <v>0</v>
      </c>
      <c r="BF367" s="133">
        <f>IF(N367="snížená",J367,0)</f>
        <v>0</v>
      </c>
      <c r="BG367" s="133">
        <f>IF(N367="zákl. přenesená",J367,0)</f>
        <v>0</v>
      </c>
      <c r="BH367" s="133">
        <f>IF(N367="sníž. přenesená",J367,0)</f>
        <v>0</v>
      </c>
      <c r="BI367" s="133">
        <f>IF(N367="nulová",J367,0)</f>
        <v>0</v>
      </c>
      <c r="BJ367" s="8" t="s">
        <v>80</v>
      </c>
      <c r="BK367" s="133">
        <f>ROUND(I367*H367,2)</f>
        <v>0</v>
      </c>
      <c r="BL367" s="8" t="s">
        <v>227</v>
      </c>
      <c r="BM367" s="132" t="s">
        <v>945</v>
      </c>
    </row>
    <row r="368" spans="2:65" s="111" customFormat="1" ht="22.9" customHeight="1" x14ac:dyDescent="0.2">
      <c r="B368" s="110"/>
      <c r="D368" s="112" t="s">
        <v>71</v>
      </c>
      <c r="E368" s="120" t="s">
        <v>562</v>
      </c>
      <c r="F368" s="120" t="s">
        <v>563</v>
      </c>
      <c r="I368" s="56"/>
      <c r="J368" s="121">
        <f>BK368</f>
        <v>0</v>
      </c>
      <c r="L368" s="110"/>
      <c r="M368" s="115"/>
      <c r="P368" s="116">
        <f>SUM(P369:P372)</f>
        <v>0.87087999999999999</v>
      </c>
      <c r="R368" s="116">
        <f>SUM(R369:R372)</f>
        <v>1.0240000000000001E-2</v>
      </c>
      <c r="T368" s="117">
        <f>SUM(T369:T372)</f>
        <v>0</v>
      </c>
      <c r="AR368" s="112" t="s">
        <v>82</v>
      </c>
      <c r="AT368" s="118" t="s">
        <v>71</v>
      </c>
      <c r="AU368" s="118" t="s">
        <v>80</v>
      </c>
      <c r="AY368" s="112" t="s">
        <v>143</v>
      </c>
      <c r="BK368" s="119">
        <f>SUM(BK369:BK372)</f>
        <v>0</v>
      </c>
    </row>
    <row r="369" spans="2:65" s="1" customFormat="1" ht="33" customHeight="1" x14ac:dyDescent="0.2">
      <c r="B369" s="13"/>
      <c r="C369" s="122" t="s">
        <v>558</v>
      </c>
      <c r="D369" s="122" t="s">
        <v>145</v>
      </c>
      <c r="E369" s="123" t="s">
        <v>565</v>
      </c>
      <c r="F369" s="124" t="s">
        <v>566</v>
      </c>
      <c r="G369" s="125" t="s">
        <v>460</v>
      </c>
      <c r="H369" s="126">
        <v>1</v>
      </c>
      <c r="I369" s="50"/>
      <c r="J369" s="127">
        <f>ROUND(I369*H369,2)</f>
        <v>0</v>
      </c>
      <c r="K369" s="124" t="s">
        <v>1</v>
      </c>
      <c r="L369" s="13"/>
      <c r="M369" s="128" t="s">
        <v>1</v>
      </c>
      <c r="N369" s="129" t="s">
        <v>37</v>
      </c>
      <c r="O369" s="130">
        <v>0</v>
      </c>
      <c r="P369" s="130">
        <f>O369*H369</f>
        <v>0</v>
      </c>
      <c r="Q369" s="130">
        <v>0</v>
      </c>
      <c r="R369" s="130">
        <f>Q369*H369</f>
        <v>0</v>
      </c>
      <c r="S369" s="130">
        <v>0</v>
      </c>
      <c r="T369" s="131">
        <f>S369*H369</f>
        <v>0</v>
      </c>
      <c r="AR369" s="132" t="s">
        <v>227</v>
      </c>
      <c r="AT369" s="132" t="s">
        <v>145</v>
      </c>
      <c r="AU369" s="132" t="s">
        <v>82</v>
      </c>
      <c r="AY369" s="8" t="s">
        <v>143</v>
      </c>
      <c r="BE369" s="133">
        <f>IF(N369="základní",J369,0)</f>
        <v>0</v>
      </c>
      <c r="BF369" s="133">
        <f>IF(N369="snížená",J369,0)</f>
        <v>0</v>
      </c>
      <c r="BG369" s="133">
        <f>IF(N369="zákl. přenesená",J369,0)</f>
        <v>0</v>
      </c>
      <c r="BH369" s="133">
        <f>IF(N369="sníž. přenesená",J369,0)</f>
        <v>0</v>
      </c>
      <c r="BI369" s="133">
        <f>IF(N369="nulová",J369,0)</f>
        <v>0</v>
      </c>
      <c r="BJ369" s="8" t="s">
        <v>80</v>
      </c>
      <c r="BK369" s="133">
        <f>ROUND(I369*H369,2)</f>
        <v>0</v>
      </c>
      <c r="BL369" s="8" t="s">
        <v>227</v>
      </c>
      <c r="BM369" s="132" t="s">
        <v>946</v>
      </c>
    </row>
    <row r="370" spans="2:65" s="1" customFormat="1" ht="19.5" x14ac:dyDescent="0.2">
      <c r="B370" s="13"/>
      <c r="D370" s="136" t="s">
        <v>336</v>
      </c>
      <c r="F370" s="162" t="s">
        <v>568</v>
      </c>
      <c r="I370" s="58"/>
      <c r="L370" s="13"/>
      <c r="M370" s="163"/>
      <c r="T370" s="24"/>
      <c r="AT370" s="8" t="s">
        <v>336</v>
      </c>
      <c r="AU370" s="8" t="s">
        <v>82</v>
      </c>
    </row>
    <row r="371" spans="2:65" s="1" customFormat="1" ht="24.2" customHeight="1" x14ac:dyDescent="0.2">
      <c r="B371" s="13"/>
      <c r="C371" s="122" t="s">
        <v>564</v>
      </c>
      <c r="D371" s="122" t="s">
        <v>145</v>
      </c>
      <c r="E371" s="123" t="s">
        <v>570</v>
      </c>
      <c r="F371" s="124" t="s">
        <v>571</v>
      </c>
      <c r="G371" s="125" t="s">
        <v>287</v>
      </c>
      <c r="H371" s="126">
        <v>1</v>
      </c>
      <c r="I371" s="50"/>
      <c r="J371" s="127">
        <f>ROUND(I371*H371,2)</f>
        <v>0</v>
      </c>
      <c r="K371" s="124" t="s">
        <v>149</v>
      </c>
      <c r="L371" s="13"/>
      <c r="M371" s="128" t="s">
        <v>1</v>
      </c>
      <c r="N371" s="129" t="s">
        <v>37</v>
      </c>
      <c r="O371" s="130">
        <v>0.86099999999999999</v>
      </c>
      <c r="P371" s="130">
        <f>O371*H371</f>
        <v>0.86099999999999999</v>
      </c>
      <c r="Q371" s="130">
        <v>1.0240000000000001E-2</v>
      </c>
      <c r="R371" s="130">
        <f>Q371*H371</f>
        <v>1.0240000000000001E-2</v>
      </c>
      <c r="S371" s="130">
        <v>0</v>
      </c>
      <c r="T371" s="131">
        <f>S371*H371</f>
        <v>0</v>
      </c>
      <c r="AR371" s="132" t="s">
        <v>227</v>
      </c>
      <c r="AT371" s="132" t="s">
        <v>145</v>
      </c>
      <c r="AU371" s="132" t="s">
        <v>82</v>
      </c>
      <c r="AY371" s="8" t="s">
        <v>143</v>
      </c>
      <c r="BE371" s="133">
        <f>IF(N371="základní",J371,0)</f>
        <v>0</v>
      </c>
      <c r="BF371" s="133">
        <f>IF(N371="snížená",J371,0)</f>
        <v>0</v>
      </c>
      <c r="BG371" s="133">
        <f>IF(N371="zákl. přenesená",J371,0)</f>
        <v>0</v>
      </c>
      <c r="BH371" s="133">
        <f>IF(N371="sníž. přenesená",J371,0)</f>
        <v>0</v>
      </c>
      <c r="BI371" s="133">
        <f>IF(N371="nulová",J371,0)</f>
        <v>0</v>
      </c>
      <c r="BJ371" s="8" t="s">
        <v>80</v>
      </c>
      <c r="BK371" s="133">
        <f>ROUND(I371*H371,2)</f>
        <v>0</v>
      </c>
      <c r="BL371" s="8" t="s">
        <v>227</v>
      </c>
      <c r="BM371" s="132" t="s">
        <v>947</v>
      </c>
    </row>
    <row r="372" spans="2:65" s="1" customFormat="1" ht="24.2" customHeight="1" x14ac:dyDescent="0.2">
      <c r="B372" s="13"/>
      <c r="C372" s="122" t="s">
        <v>569</v>
      </c>
      <c r="D372" s="122" t="s">
        <v>145</v>
      </c>
      <c r="E372" s="123" t="s">
        <v>574</v>
      </c>
      <c r="F372" s="124" t="s">
        <v>575</v>
      </c>
      <c r="G372" s="125" t="s">
        <v>198</v>
      </c>
      <c r="H372" s="126">
        <v>0.01</v>
      </c>
      <c r="I372" s="50"/>
      <c r="J372" s="127">
        <f>ROUND(I372*H372,2)</f>
        <v>0</v>
      </c>
      <c r="K372" s="124" t="s">
        <v>149</v>
      </c>
      <c r="L372" s="13"/>
      <c r="M372" s="128" t="s">
        <v>1</v>
      </c>
      <c r="N372" s="129" t="s">
        <v>37</v>
      </c>
      <c r="O372" s="130">
        <v>0.98799999999999999</v>
      </c>
      <c r="P372" s="130">
        <f>O372*H372</f>
        <v>9.8799999999999999E-3</v>
      </c>
      <c r="Q372" s="130">
        <v>0</v>
      </c>
      <c r="R372" s="130">
        <f>Q372*H372</f>
        <v>0</v>
      </c>
      <c r="S372" s="130">
        <v>0</v>
      </c>
      <c r="T372" s="131">
        <f>S372*H372</f>
        <v>0</v>
      </c>
      <c r="AR372" s="132" t="s">
        <v>227</v>
      </c>
      <c r="AT372" s="132" t="s">
        <v>145</v>
      </c>
      <c r="AU372" s="132" t="s">
        <v>82</v>
      </c>
      <c r="AY372" s="8" t="s">
        <v>143</v>
      </c>
      <c r="BE372" s="133">
        <f>IF(N372="základní",J372,0)</f>
        <v>0</v>
      </c>
      <c r="BF372" s="133">
        <f>IF(N372="snížená",J372,0)</f>
        <v>0</v>
      </c>
      <c r="BG372" s="133">
        <f>IF(N372="zákl. přenesená",J372,0)</f>
        <v>0</v>
      </c>
      <c r="BH372" s="133">
        <f>IF(N372="sníž. přenesená",J372,0)</f>
        <v>0</v>
      </c>
      <c r="BI372" s="133">
        <f>IF(N372="nulová",J372,0)</f>
        <v>0</v>
      </c>
      <c r="BJ372" s="8" t="s">
        <v>80</v>
      </c>
      <c r="BK372" s="133">
        <f>ROUND(I372*H372,2)</f>
        <v>0</v>
      </c>
      <c r="BL372" s="8" t="s">
        <v>227</v>
      </c>
      <c r="BM372" s="132" t="s">
        <v>948</v>
      </c>
    </row>
    <row r="373" spans="2:65" s="111" customFormat="1" ht="22.9" customHeight="1" x14ac:dyDescent="0.2">
      <c r="B373" s="110"/>
      <c r="D373" s="112" t="s">
        <v>71</v>
      </c>
      <c r="E373" s="120" t="s">
        <v>577</v>
      </c>
      <c r="F373" s="120" t="s">
        <v>578</v>
      </c>
      <c r="I373" s="56"/>
      <c r="J373" s="121">
        <f>BK373</f>
        <v>0</v>
      </c>
      <c r="L373" s="110"/>
      <c r="M373" s="115"/>
      <c r="P373" s="116">
        <f>P374</f>
        <v>0</v>
      </c>
      <c r="R373" s="116">
        <f>R374</f>
        <v>0</v>
      </c>
      <c r="T373" s="117">
        <f>T374</f>
        <v>0</v>
      </c>
      <c r="AR373" s="112" t="s">
        <v>82</v>
      </c>
      <c r="AT373" s="118" t="s">
        <v>71</v>
      </c>
      <c r="AU373" s="118" t="s">
        <v>80</v>
      </c>
      <c r="AY373" s="112" t="s">
        <v>143</v>
      </c>
      <c r="BK373" s="119">
        <f>BK374</f>
        <v>0</v>
      </c>
    </row>
    <row r="374" spans="2:65" s="1" customFormat="1" ht="44.25" customHeight="1" x14ac:dyDescent="0.2">
      <c r="B374" s="13"/>
      <c r="C374" s="122" t="s">
        <v>573</v>
      </c>
      <c r="D374" s="122" t="s">
        <v>145</v>
      </c>
      <c r="E374" s="123" t="s">
        <v>949</v>
      </c>
      <c r="F374" s="124" t="s">
        <v>950</v>
      </c>
      <c r="G374" s="125" t="s">
        <v>460</v>
      </c>
      <c r="H374" s="126">
        <v>1</v>
      </c>
      <c r="I374" s="50"/>
      <c r="J374" s="127">
        <f>ROUND(I374*H374,2)</f>
        <v>0</v>
      </c>
      <c r="K374" s="124" t="s">
        <v>1</v>
      </c>
      <c r="L374" s="13"/>
      <c r="M374" s="128" t="s">
        <v>1</v>
      </c>
      <c r="N374" s="129" t="s">
        <v>37</v>
      </c>
      <c r="O374" s="130">
        <v>0</v>
      </c>
      <c r="P374" s="130">
        <f>O374*H374</f>
        <v>0</v>
      </c>
      <c r="Q374" s="130">
        <v>0</v>
      </c>
      <c r="R374" s="130">
        <f>Q374*H374</f>
        <v>0</v>
      </c>
      <c r="S374" s="130">
        <v>0</v>
      </c>
      <c r="T374" s="131">
        <f>S374*H374</f>
        <v>0</v>
      </c>
      <c r="AR374" s="132" t="s">
        <v>227</v>
      </c>
      <c r="AT374" s="132" t="s">
        <v>145</v>
      </c>
      <c r="AU374" s="132" t="s">
        <v>82</v>
      </c>
      <c r="AY374" s="8" t="s">
        <v>143</v>
      </c>
      <c r="BE374" s="133">
        <f>IF(N374="základní",J374,0)</f>
        <v>0</v>
      </c>
      <c r="BF374" s="133">
        <f>IF(N374="snížená",J374,0)</f>
        <v>0</v>
      </c>
      <c r="BG374" s="133">
        <f>IF(N374="zákl. přenesená",J374,0)</f>
        <v>0</v>
      </c>
      <c r="BH374" s="133">
        <f>IF(N374="sníž. přenesená",J374,0)</f>
        <v>0</v>
      </c>
      <c r="BI374" s="133">
        <f>IF(N374="nulová",J374,0)</f>
        <v>0</v>
      </c>
      <c r="BJ374" s="8" t="s">
        <v>80</v>
      </c>
      <c r="BK374" s="133">
        <f>ROUND(I374*H374,2)</f>
        <v>0</v>
      </c>
      <c r="BL374" s="8" t="s">
        <v>227</v>
      </c>
      <c r="BM374" s="132" t="s">
        <v>951</v>
      </c>
    </row>
    <row r="375" spans="2:65" s="111" customFormat="1" ht="22.9" customHeight="1" x14ac:dyDescent="0.2">
      <c r="B375" s="110"/>
      <c r="D375" s="112" t="s">
        <v>71</v>
      </c>
      <c r="E375" s="120" t="s">
        <v>583</v>
      </c>
      <c r="F375" s="120" t="s">
        <v>584</v>
      </c>
      <c r="I375" s="56"/>
      <c r="J375" s="121">
        <f>BK375</f>
        <v>0</v>
      </c>
      <c r="L375" s="110"/>
      <c r="M375" s="115"/>
      <c r="P375" s="116">
        <f>P376</f>
        <v>0.61899999999999999</v>
      </c>
      <c r="R375" s="116">
        <f>R376</f>
        <v>0</v>
      </c>
      <c r="T375" s="117">
        <f>T376</f>
        <v>4.99E-2</v>
      </c>
      <c r="AR375" s="112" t="s">
        <v>82</v>
      </c>
      <c r="AT375" s="118" t="s">
        <v>71</v>
      </c>
      <c r="AU375" s="118" t="s">
        <v>80</v>
      </c>
      <c r="AY375" s="112" t="s">
        <v>143</v>
      </c>
      <c r="BK375" s="119">
        <f>BK376</f>
        <v>0</v>
      </c>
    </row>
    <row r="376" spans="2:65" s="1" customFormat="1" ht="24.2" customHeight="1" x14ac:dyDescent="0.2">
      <c r="B376" s="13"/>
      <c r="C376" s="122" t="s">
        <v>579</v>
      </c>
      <c r="D376" s="122" t="s">
        <v>145</v>
      </c>
      <c r="E376" s="123" t="s">
        <v>586</v>
      </c>
      <c r="F376" s="124" t="s">
        <v>587</v>
      </c>
      <c r="G376" s="125" t="s">
        <v>287</v>
      </c>
      <c r="H376" s="126">
        <v>1</v>
      </c>
      <c r="I376" s="50"/>
      <c r="J376" s="127">
        <f>ROUND(I376*H376,2)</f>
        <v>0</v>
      </c>
      <c r="K376" s="124" t="s">
        <v>149</v>
      </c>
      <c r="L376" s="13"/>
      <c r="M376" s="128" t="s">
        <v>1</v>
      </c>
      <c r="N376" s="129" t="s">
        <v>37</v>
      </c>
      <c r="O376" s="130">
        <v>0.61899999999999999</v>
      </c>
      <c r="P376" s="130">
        <f>O376*H376</f>
        <v>0.61899999999999999</v>
      </c>
      <c r="Q376" s="130">
        <v>0</v>
      </c>
      <c r="R376" s="130">
        <f>Q376*H376</f>
        <v>0</v>
      </c>
      <c r="S376" s="130">
        <v>4.99E-2</v>
      </c>
      <c r="T376" s="131">
        <f>S376*H376</f>
        <v>4.99E-2</v>
      </c>
      <c r="AR376" s="132" t="s">
        <v>227</v>
      </c>
      <c r="AT376" s="132" t="s">
        <v>145</v>
      </c>
      <c r="AU376" s="132" t="s">
        <v>82</v>
      </c>
      <c r="AY376" s="8" t="s">
        <v>143</v>
      </c>
      <c r="BE376" s="133">
        <f>IF(N376="základní",J376,0)</f>
        <v>0</v>
      </c>
      <c r="BF376" s="133">
        <f>IF(N376="snížená",J376,0)</f>
        <v>0</v>
      </c>
      <c r="BG376" s="133">
        <f>IF(N376="zákl. přenesená",J376,0)</f>
        <v>0</v>
      </c>
      <c r="BH376" s="133">
        <f>IF(N376="sníž. přenesená",J376,0)</f>
        <v>0</v>
      </c>
      <c r="BI376" s="133">
        <f>IF(N376="nulová",J376,0)</f>
        <v>0</v>
      </c>
      <c r="BJ376" s="8" t="s">
        <v>80</v>
      </c>
      <c r="BK376" s="133">
        <f>ROUND(I376*H376,2)</f>
        <v>0</v>
      </c>
      <c r="BL376" s="8" t="s">
        <v>227</v>
      </c>
      <c r="BM376" s="132" t="s">
        <v>952</v>
      </c>
    </row>
    <row r="377" spans="2:65" s="111" customFormat="1" ht="22.9" customHeight="1" x14ac:dyDescent="0.2">
      <c r="B377" s="110"/>
      <c r="D377" s="112" t="s">
        <v>71</v>
      </c>
      <c r="E377" s="120" t="s">
        <v>589</v>
      </c>
      <c r="F377" s="120" t="s">
        <v>590</v>
      </c>
      <c r="I377" s="56"/>
      <c r="J377" s="121">
        <f>BK377</f>
        <v>0</v>
      </c>
      <c r="L377" s="110"/>
      <c r="M377" s="115"/>
      <c r="P377" s="116">
        <f>SUM(P378:P393)</f>
        <v>9.4905249999999999</v>
      </c>
      <c r="R377" s="116">
        <f>SUM(R378:R393)</f>
        <v>0.7189314899999999</v>
      </c>
      <c r="T377" s="117">
        <f>SUM(T378:T393)</f>
        <v>0</v>
      </c>
      <c r="AR377" s="112" t="s">
        <v>82</v>
      </c>
      <c r="AT377" s="118" t="s">
        <v>71</v>
      </c>
      <c r="AU377" s="118" t="s">
        <v>80</v>
      </c>
      <c r="AY377" s="112" t="s">
        <v>143</v>
      </c>
      <c r="BK377" s="119">
        <f>SUM(BK378:BK393)</f>
        <v>0</v>
      </c>
    </row>
    <row r="378" spans="2:65" s="1" customFormat="1" ht="37.9" customHeight="1" x14ac:dyDescent="0.2">
      <c r="B378" s="13"/>
      <c r="C378" s="122" t="s">
        <v>585</v>
      </c>
      <c r="D378" s="122" t="s">
        <v>145</v>
      </c>
      <c r="E378" s="123" t="s">
        <v>592</v>
      </c>
      <c r="F378" s="124" t="s">
        <v>593</v>
      </c>
      <c r="G378" s="125" t="s">
        <v>163</v>
      </c>
      <c r="H378" s="126">
        <v>7.5650000000000004</v>
      </c>
      <c r="I378" s="50"/>
      <c r="J378" s="127">
        <f>ROUND(I378*H378,2)</f>
        <v>0</v>
      </c>
      <c r="K378" s="124" t="s">
        <v>1</v>
      </c>
      <c r="L378" s="13"/>
      <c r="M378" s="128" t="s">
        <v>1</v>
      </c>
      <c r="N378" s="129" t="s">
        <v>37</v>
      </c>
      <c r="O378" s="130">
        <v>0.4</v>
      </c>
      <c r="P378" s="130">
        <f>O378*H378</f>
        <v>3.0260000000000002</v>
      </c>
      <c r="Q378" s="130">
        <v>4.3979999999999998E-2</v>
      </c>
      <c r="R378" s="130">
        <f>Q378*H378</f>
        <v>0.33270870000000002</v>
      </c>
      <c r="S378" s="130">
        <v>0</v>
      </c>
      <c r="T378" s="131">
        <f>S378*H378</f>
        <v>0</v>
      </c>
      <c r="AR378" s="132" t="s">
        <v>227</v>
      </c>
      <c r="AT378" s="132" t="s">
        <v>145</v>
      </c>
      <c r="AU378" s="132" t="s">
        <v>82</v>
      </c>
      <c r="AY378" s="8" t="s">
        <v>143</v>
      </c>
      <c r="BE378" s="133">
        <f>IF(N378="základní",J378,0)</f>
        <v>0</v>
      </c>
      <c r="BF378" s="133">
        <f>IF(N378="snížená",J378,0)</f>
        <v>0</v>
      </c>
      <c r="BG378" s="133">
        <f>IF(N378="zákl. přenesená",J378,0)</f>
        <v>0</v>
      </c>
      <c r="BH378" s="133">
        <f>IF(N378="sníž. přenesená",J378,0)</f>
        <v>0</v>
      </c>
      <c r="BI378" s="133">
        <f>IF(N378="nulová",J378,0)</f>
        <v>0</v>
      </c>
      <c r="BJ378" s="8" t="s">
        <v>80</v>
      </c>
      <c r="BK378" s="133">
        <f>ROUND(I378*H378,2)</f>
        <v>0</v>
      </c>
      <c r="BL378" s="8" t="s">
        <v>227</v>
      </c>
      <c r="BM378" s="132" t="s">
        <v>953</v>
      </c>
    </row>
    <row r="379" spans="2:65" s="142" customFormat="1" x14ac:dyDescent="0.2">
      <c r="B379" s="141"/>
      <c r="D379" s="136" t="s">
        <v>152</v>
      </c>
      <c r="E379" s="143" t="s">
        <v>1</v>
      </c>
      <c r="F379" s="144" t="s">
        <v>954</v>
      </c>
      <c r="H379" s="145">
        <v>7.5650000000000004</v>
      </c>
      <c r="I379" s="54"/>
      <c r="L379" s="141"/>
      <c r="M379" s="146"/>
      <c r="T379" s="147"/>
      <c r="AT379" s="143" t="s">
        <v>152</v>
      </c>
      <c r="AU379" s="143" t="s">
        <v>82</v>
      </c>
      <c r="AV379" s="142" t="s">
        <v>82</v>
      </c>
      <c r="AW379" s="142" t="s">
        <v>29</v>
      </c>
      <c r="AX379" s="142" t="s">
        <v>80</v>
      </c>
      <c r="AY379" s="143" t="s">
        <v>143</v>
      </c>
    </row>
    <row r="380" spans="2:65" s="1" customFormat="1" ht="24.2" customHeight="1" x14ac:dyDescent="0.2">
      <c r="B380" s="13"/>
      <c r="C380" s="122" t="s">
        <v>591</v>
      </c>
      <c r="D380" s="122" t="s">
        <v>145</v>
      </c>
      <c r="E380" s="123" t="s">
        <v>597</v>
      </c>
      <c r="F380" s="124" t="s">
        <v>598</v>
      </c>
      <c r="G380" s="125" t="s">
        <v>148</v>
      </c>
      <c r="H380" s="126">
        <v>0.22700000000000001</v>
      </c>
      <c r="I380" s="50"/>
      <c r="J380" s="127">
        <f>ROUND(I380*H380,2)</f>
        <v>0</v>
      </c>
      <c r="K380" s="124" t="s">
        <v>149</v>
      </c>
      <c r="L380" s="13"/>
      <c r="M380" s="128" t="s">
        <v>1</v>
      </c>
      <c r="N380" s="129" t="s">
        <v>37</v>
      </c>
      <c r="O380" s="130">
        <v>0</v>
      </c>
      <c r="P380" s="130">
        <f>O380*H380</f>
        <v>0</v>
      </c>
      <c r="Q380" s="130">
        <v>2.3300000000000001E-2</v>
      </c>
      <c r="R380" s="130">
        <f>Q380*H380</f>
        <v>5.2891000000000006E-3</v>
      </c>
      <c r="S380" s="130">
        <v>0</v>
      </c>
      <c r="T380" s="131">
        <f>S380*H380</f>
        <v>0</v>
      </c>
      <c r="AR380" s="132" t="s">
        <v>227</v>
      </c>
      <c r="AT380" s="132" t="s">
        <v>145</v>
      </c>
      <c r="AU380" s="132" t="s">
        <v>82</v>
      </c>
      <c r="AY380" s="8" t="s">
        <v>143</v>
      </c>
      <c r="BE380" s="133">
        <f>IF(N380="základní",J380,0)</f>
        <v>0</v>
      </c>
      <c r="BF380" s="133">
        <f>IF(N380="snížená",J380,0)</f>
        <v>0</v>
      </c>
      <c r="BG380" s="133">
        <f>IF(N380="zákl. přenesená",J380,0)</f>
        <v>0</v>
      </c>
      <c r="BH380" s="133">
        <f>IF(N380="sníž. přenesená",J380,0)</f>
        <v>0</v>
      </c>
      <c r="BI380" s="133">
        <f>IF(N380="nulová",J380,0)</f>
        <v>0</v>
      </c>
      <c r="BJ380" s="8" t="s">
        <v>80</v>
      </c>
      <c r="BK380" s="133">
        <f>ROUND(I380*H380,2)</f>
        <v>0</v>
      </c>
      <c r="BL380" s="8" t="s">
        <v>227</v>
      </c>
      <c r="BM380" s="132" t="s">
        <v>955</v>
      </c>
    </row>
    <row r="381" spans="2:65" s="142" customFormat="1" x14ac:dyDescent="0.2">
      <c r="B381" s="141"/>
      <c r="D381" s="136" t="s">
        <v>152</v>
      </c>
      <c r="E381" s="143" t="s">
        <v>1</v>
      </c>
      <c r="F381" s="144" t="s">
        <v>956</v>
      </c>
      <c r="H381" s="145">
        <v>0.22700000000000001</v>
      </c>
      <c r="I381" s="54"/>
      <c r="L381" s="141"/>
      <c r="M381" s="146"/>
      <c r="T381" s="147"/>
      <c r="AT381" s="143" t="s">
        <v>152</v>
      </c>
      <c r="AU381" s="143" t="s">
        <v>82</v>
      </c>
      <c r="AV381" s="142" t="s">
        <v>82</v>
      </c>
      <c r="AW381" s="142" t="s">
        <v>29</v>
      </c>
      <c r="AX381" s="142" t="s">
        <v>80</v>
      </c>
      <c r="AY381" s="143" t="s">
        <v>143</v>
      </c>
    </row>
    <row r="382" spans="2:65" s="1" customFormat="1" ht="24.2" customHeight="1" x14ac:dyDescent="0.2">
      <c r="B382" s="13"/>
      <c r="C382" s="122" t="s">
        <v>596</v>
      </c>
      <c r="D382" s="122" t="s">
        <v>145</v>
      </c>
      <c r="E382" s="123" t="s">
        <v>602</v>
      </c>
      <c r="F382" s="124" t="s">
        <v>603</v>
      </c>
      <c r="G382" s="125" t="s">
        <v>163</v>
      </c>
      <c r="H382" s="126">
        <v>9.0009999999999994</v>
      </c>
      <c r="I382" s="50"/>
      <c r="J382" s="127">
        <f>ROUND(I382*H382,2)</f>
        <v>0</v>
      </c>
      <c r="K382" s="124" t="s">
        <v>149</v>
      </c>
      <c r="L382" s="13"/>
      <c r="M382" s="128" t="s">
        <v>1</v>
      </c>
      <c r="N382" s="129" t="s">
        <v>37</v>
      </c>
      <c r="O382" s="130">
        <v>0.33800000000000002</v>
      </c>
      <c r="P382" s="130">
        <f>O382*H382</f>
        <v>3.042338</v>
      </c>
      <c r="Q382" s="130">
        <v>3.4709999999999998E-2</v>
      </c>
      <c r="R382" s="130">
        <f>Q382*H382</f>
        <v>0.31242470999999994</v>
      </c>
      <c r="S382" s="130">
        <v>0</v>
      </c>
      <c r="T382" s="131">
        <f>S382*H382</f>
        <v>0</v>
      </c>
      <c r="AR382" s="132" t="s">
        <v>227</v>
      </c>
      <c r="AT382" s="132" t="s">
        <v>145</v>
      </c>
      <c r="AU382" s="132" t="s">
        <v>82</v>
      </c>
      <c r="AY382" s="8" t="s">
        <v>143</v>
      </c>
      <c r="BE382" s="133">
        <f>IF(N382="základní",J382,0)</f>
        <v>0</v>
      </c>
      <c r="BF382" s="133">
        <f>IF(N382="snížená",J382,0)</f>
        <v>0</v>
      </c>
      <c r="BG382" s="133">
        <f>IF(N382="zákl. přenesená",J382,0)</f>
        <v>0</v>
      </c>
      <c r="BH382" s="133">
        <f>IF(N382="sníž. přenesená",J382,0)</f>
        <v>0</v>
      </c>
      <c r="BI382" s="133">
        <f>IF(N382="nulová",J382,0)</f>
        <v>0</v>
      </c>
      <c r="BJ382" s="8" t="s">
        <v>80</v>
      </c>
      <c r="BK382" s="133">
        <f>ROUND(I382*H382,2)</f>
        <v>0</v>
      </c>
      <c r="BL382" s="8" t="s">
        <v>227</v>
      </c>
      <c r="BM382" s="132" t="s">
        <v>957</v>
      </c>
    </row>
    <row r="383" spans="2:65" s="142" customFormat="1" x14ac:dyDescent="0.2">
      <c r="B383" s="141"/>
      <c r="D383" s="136" t="s">
        <v>152</v>
      </c>
      <c r="E383" s="143" t="s">
        <v>1</v>
      </c>
      <c r="F383" s="144" t="s">
        <v>958</v>
      </c>
      <c r="H383" s="145">
        <v>7.25</v>
      </c>
      <c r="I383" s="54"/>
      <c r="L383" s="141"/>
      <c r="M383" s="146"/>
      <c r="T383" s="147"/>
      <c r="AT383" s="143" t="s">
        <v>152</v>
      </c>
      <c r="AU383" s="143" t="s">
        <v>82</v>
      </c>
      <c r="AV383" s="142" t="s">
        <v>82</v>
      </c>
      <c r="AW383" s="142" t="s">
        <v>29</v>
      </c>
      <c r="AX383" s="142" t="s">
        <v>72</v>
      </c>
      <c r="AY383" s="143" t="s">
        <v>143</v>
      </c>
    </row>
    <row r="384" spans="2:65" s="142" customFormat="1" x14ac:dyDescent="0.2">
      <c r="B384" s="141"/>
      <c r="D384" s="136" t="s">
        <v>152</v>
      </c>
      <c r="E384" s="143" t="s">
        <v>1</v>
      </c>
      <c r="F384" s="144" t="s">
        <v>959</v>
      </c>
      <c r="H384" s="145">
        <v>1.7509999999999999</v>
      </c>
      <c r="I384" s="54"/>
      <c r="L384" s="141"/>
      <c r="M384" s="146"/>
      <c r="T384" s="147"/>
      <c r="AT384" s="143" t="s">
        <v>152</v>
      </c>
      <c r="AU384" s="143" t="s">
        <v>82</v>
      </c>
      <c r="AV384" s="142" t="s">
        <v>82</v>
      </c>
      <c r="AW384" s="142" t="s">
        <v>29</v>
      </c>
      <c r="AX384" s="142" t="s">
        <v>72</v>
      </c>
      <c r="AY384" s="143" t="s">
        <v>143</v>
      </c>
    </row>
    <row r="385" spans="2:65" s="149" customFormat="1" x14ac:dyDescent="0.2">
      <c r="B385" s="148"/>
      <c r="D385" s="136" t="s">
        <v>152</v>
      </c>
      <c r="E385" s="150" t="s">
        <v>1</v>
      </c>
      <c r="F385" s="151" t="s">
        <v>210</v>
      </c>
      <c r="H385" s="152">
        <v>9.0009999999999994</v>
      </c>
      <c r="I385" s="55"/>
      <c r="L385" s="148"/>
      <c r="M385" s="153"/>
      <c r="T385" s="154"/>
      <c r="AT385" s="150" t="s">
        <v>152</v>
      </c>
      <c r="AU385" s="150" t="s">
        <v>82</v>
      </c>
      <c r="AV385" s="149" t="s">
        <v>150</v>
      </c>
      <c r="AW385" s="149" t="s">
        <v>29</v>
      </c>
      <c r="AX385" s="149" t="s">
        <v>80</v>
      </c>
      <c r="AY385" s="150" t="s">
        <v>143</v>
      </c>
    </row>
    <row r="386" spans="2:65" s="1" customFormat="1" ht="24.2" customHeight="1" x14ac:dyDescent="0.2">
      <c r="B386" s="13"/>
      <c r="C386" s="122" t="s">
        <v>601</v>
      </c>
      <c r="D386" s="122" t="s">
        <v>145</v>
      </c>
      <c r="E386" s="123" t="s">
        <v>608</v>
      </c>
      <c r="F386" s="124" t="s">
        <v>609</v>
      </c>
      <c r="G386" s="125" t="s">
        <v>163</v>
      </c>
      <c r="H386" s="126">
        <v>9.0009999999999994</v>
      </c>
      <c r="I386" s="50"/>
      <c r="J386" s="127">
        <f>ROUND(I386*H386,2)</f>
        <v>0</v>
      </c>
      <c r="K386" s="124" t="s">
        <v>149</v>
      </c>
      <c r="L386" s="13"/>
      <c r="M386" s="128" t="s">
        <v>1</v>
      </c>
      <c r="N386" s="129" t="s">
        <v>37</v>
      </c>
      <c r="O386" s="130">
        <v>0</v>
      </c>
      <c r="P386" s="130">
        <f>O386*H386</f>
        <v>0</v>
      </c>
      <c r="Q386" s="130">
        <v>1.8000000000000001E-4</v>
      </c>
      <c r="R386" s="130">
        <f>Q386*H386</f>
        <v>1.6201799999999999E-3</v>
      </c>
      <c r="S386" s="130">
        <v>0</v>
      </c>
      <c r="T386" s="131">
        <f>S386*H386</f>
        <v>0</v>
      </c>
      <c r="AR386" s="132" t="s">
        <v>227</v>
      </c>
      <c r="AT386" s="132" t="s">
        <v>145</v>
      </c>
      <c r="AU386" s="132" t="s">
        <v>82</v>
      </c>
      <c r="AY386" s="8" t="s">
        <v>143</v>
      </c>
      <c r="BE386" s="133">
        <f>IF(N386="základní",J386,0)</f>
        <v>0</v>
      </c>
      <c r="BF386" s="133">
        <f>IF(N386="snížená",J386,0)</f>
        <v>0</v>
      </c>
      <c r="BG386" s="133">
        <f>IF(N386="zákl. přenesená",J386,0)</f>
        <v>0</v>
      </c>
      <c r="BH386" s="133">
        <f>IF(N386="sníž. přenesená",J386,0)</f>
        <v>0</v>
      </c>
      <c r="BI386" s="133">
        <f>IF(N386="nulová",J386,0)</f>
        <v>0</v>
      </c>
      <c r="BJ386" s="8" t="s">
        <v>80</v>
      </c>
      <c r="BK386" s="133">
        <f>ROUND(I386*H386,2)</f>
        <v>0</v>
      </c>
      <c r="BL386" s="8" t="s">
        <v>227</v>
      </c>
      <c r="BM386" s="132" t="s">
        <v>960</v>
      </c>
    </row>
    <row r="387" spans="2:65" s="1" customFormat="1" ht="24.2" customHeight="1" x14ac:dyDescent="0.2">
      <c r="B387" s="13"/>
      <c r="C387" s="122" t="s">
        <v>607</v>
      </c>
      <c r="D387" s="122" t="s">
        <v>145</v>
      </c>
      <c r="E387" s="123" t="s">
        <v>612</v>
      </c>
      <c r="F387" s="124" t="s">
        <v>613</v>
      </c>
      <c r="G387" s="125" t="s">
        <v>388</v>
      </c>
      <c r="H387" s="126">
        <v>12</v>
      </c>
      <c r="I387" s="50"/>
      <c r="J387" s="127">
        <f>ROUND(I387*H387,2)</f>
        <v>0</v>
      </c>
      <c r="K387" s="124" t="s">
        <v>149</v>
      </c>
      <c r="L387" s="13"/>
      <c r="M387" s="128" t="s">
        <v>1</v>
      </c>
      <c r="N387" s="129" t="s">
        <v>37</v>
      </c>
      <c r="O387" s="130">
        <v>0.14299999999999999</v>
      </c>
      <c r="P387" s="130">
        <f>O387*H387</f>
        <v>1.7159999999999997</v>
      </c>
      <c r="Q387" s="130">
        <v>0</v>
      </c>
      <c r="R387" s="130">
        <f>Q387*H387</f>
        <v>0</v>
      </c>
      <c r="S387" s="130">
        <v>0</v>
      </c>
      <c r="T387" s="131">
        <f>S387*H387</f>
        <v>0</v>
      </c>
      <c r="AR387" s="132" t="s">
        <v>227</v>
      </c>
      <c r="AT387" s="132" t="s">
        <v>145</v>
      </c>
      <c r="AU387" s="132" t="s">
        <v>82</v>
      </c>
      <c r="AY387" s="8" t="s">
        <v>143</v>
      </c>
      <c r="BE387" s="133">
        <f>IF(N387="základní",J387,0)</f>
        <v>0</v>
      </c>
      <c r="BF387" s="133">
        <f>IF(N387="snížená",J387,0)</f>
        <v>0</v>
      </c>
      <c r="BG387" s="133">
        <f>IF(N387="zákl. přenesená",J387,0)</f>
        <v>0</v>
      </c>
      <c r="BH387" s="133">
        <f>IF(N387="sníž. přenesená",J387,0)</f>
        <v>0</v>
      </c>
      <c r="BI387" s="133">
        <f>IF(N387="nulová",J387,0)</f>
        <v>0</v>
      </c>
      <c r="BJ387" s="8" t="s">
        <v>80</v>
      </c>
      <c r="BK387" s="133">
        <f>ROUND(I387*H387,2)</f>
        <v>0</v>
      </c>
      <c r="BL387" s="8" t="s">
        <v>227</v>
      </c>
      <c r="BM387" s="132" t="s">
        <v>961</v>
      </c>
    </row>
    <row r="388" spans="2:65" s="142" customFormat="1" x14ac:dyDescent="0.2">
      <c r="B388" s="141"/>
      <c r="D388" s="136" t="s">
        <v>152</v>
      </c>
      <c r="E388" s="143" t="s">
        <v>1</v>
      </c>
      <c r="F388" s="144" t="s">
        <v>962</v>
      </c>
      <c r="H388" s="145">
        <v>12</v>
      </c>
      <c r="I388" s="54"/>
      <c r="L388" s="141"/>
      <c r="M388" s="146"/>
      <c r="T388" s="147"/>
      <c r="AT388" s="143" t="s">
        <v>152</v>
      </c>
      <c r="AU388" s="143" t="s">
        <v>82</v>
      </c>
      <c r="AV388" s="142" t="s">
        <v>82</v>
      </c>
      <c r="AW388" s="142" t="s">
        <v>29</v>
      </c>
      <c r="AX388" s="142" t="s">
        <v>80</v>
      </c>
      <c r="AY388" s="143" t="s">
        <v>143</v>
      </c>
    </row>
    <row r="389" spans="2:65" s="1" customFormat="1" ht="21.75" customHeight="1" x14ac:dyDescent="0.2">
      <c r="B389" s="13"/>
      <c r="C389" s="164" t="s">
        <v>611</v>
      </c>
      <c r="D389" s="164" t="s">
        <v>392</v>
      </c>
      <c r="E389" s="165" t="s">
        <v>617</v>
      </c>
      <c r="F389" s="166" t="s">
        <v>618</v>
      </c>
      <c r="G389" s="167" t="s">
        <v>148</v>
      </c>
      <c r="H389" s="168">
        <v>0.121</v>
      </c>
      <c r="I389" s="51"/>
      <c r="J389" s="169">
        <f>ROUND(I389*H389,2)</f>
        <v>0</v>
      </c>
      <c r="K389" s="166" t="s">
        <v>149</v>
      </c>
      <c r="L389" s="170"/>
      <c r="M389" s="171" t="s">
        <v>1</v>
      </c>
      <c r="N389" s="172" t="s">
        <v>37</v>
      </c>
      <c r="O389" s="130">
        <v>0</v>
      </c>
      <c r="P389" s="130">
        <f>O389*H389</f>
        <v>0</v>
      </c>
      <c r="Q389" s="130">
        <v>0.55000000000000004</v>
      </c>
      <c r="R389" s="130">
        <f>Q389*H389</f>
        <v>6.6549999999999998E-2</v>
      </c>
      <c r="S389" s="130">
        <v>0</v>
      </c>
      <c r="T389" s="131">
        <f>S389*H389</f>
        <v>0</v>
      </c>
      <c r="AR389" s="132" t="s">
        <v>328</v>
      </c>
      <c r="AT389" s="132" t="s">
        <v>392</v>
      </c>
      <c r="AU389" s="132" t="s">
        <v>82</v>
      </c>
      <c r="AY389" s="8" t="s">
        <v>143</v>
      </c>
      <c r="BE389" s="133">
        <f>IF(N389="základní",J389,0)</f>
        <v>0</v>
      </c>
      <c r="BF389" s="133">
        <f>IF(N389="snížená",J389,0)</f>
        <v>0</v>
      </c>
      <c r="BG389" s="133">
        <f>IF(N389="zákl. přenesená",J389,0)</f>
        <v>0</v>
      </c>
      <c r="BH389" s="133">
        <f>IF(N389="sníž. přenesená",J389,0)</f>
        <v>0</v>
      </c>
      <c r="BI389" s="133">
        <f>IF(N389="nulová",J389,0)</f>
        <v>0</v>
      </c>
      <c r="BJ389" s="8" t="s">
        <v>80</v>
      </c>
      <c r="BK389" s="133">
        <f>ROUND(I389*H389,2)</f>
        <v>0</v>
      </c>
      <c r="BL389" s="8" t="s">
        <v>227</v>
      </c>
      <c r="BM389" s="132" t="s">
        <v>963</v>
      </c>
    </row>
    <row r="390" spans="2:65" s="142" customFormat="1" x14ac:dyDescent="0.2">
      <c r="B390" s="141"/>
      <c r="D390" s="136" t="s">
        <v>152</v>
      </c>
      <c r="E390" s="143" t="s">
        <v>1</v>
      </c>
      <c r="F390" s="144" t="s">
        <v>964</v>
      </c>
      <c r="H390" s="145">
        <v>0.115</v>
      </c>
      <c r="I390" s="54"/>
      <c r="L390" s="141"/>
      <c r="M390" s="146"/>
      <c r="T390" s="147"/>
      <c r="AT390" s="143" t="s">
        <v>152</v>
      </c>
      <c r="AU390" s="143" t="s">
        <v>82</v>
      </c>
      <c r="AV390" s="142" t="s">
        <v>82</v>
      </c>
      <c r="AW390" s="142" t="s">
        <v>29</v>
      </c>
      <c r="AX390" s="142" t="s">
        <v>80</v>
      </c>
      <c r="AY390" s="143" t="s">
        <v>143</v>
      </c>
    </row>
    <row r="391" spans="2:65" s="142" customFormat="1" x14ac:dyDescent="0.2">
      <c r="B391" s="141"/>
      <c r="D391" s="136" t="s">
        <v>152</v>
      </c>
      <c r="F391" s="144" t="s">
        <v>965</v>
      </c>
      <c r="H391" s="145">
        <v>0.121</v>
      </c>
      <c r="I391" s="54"/>
      <c r="L391" s="141"/>
      <c r="M391" s="146"/>
      <c r="T391" s="147"/>
      <c r="AT391" s="143" t="s">
        <v>152</v>
      </c>
      <c r="AU391" s="143" t="s">
        <v>82</v>
      </c>
      <c r="AV391" s="142" t="s">
        <v>82</v>
      </c>
      <c r="AW391" s="142" t="s">
        <v>3</v>
      </c>
      <c r="AX391" s="142" t="s">
        <v>80</v>
      </c>
      <c r="AY391" s="143" t="s">
        <v>143</v>
      </c>
    </row>
    <row r="392" spans="2:65" s="1" customFormat="1" ht="24.2" customHeight="1" x14ac:dyDescent="0.2">
      <c r="B392" s="13"/>
      <c r="C392" s="122" t="s">
        <v>616</v>
      </c>
      <c r="D392" s="122" t="s">
        <v>145</v>
      </c>
      <c r="E392" s="123" t="s">
        <v>623</v>
      </c>
      <c r="F392" s="124" t="s">
        <v>624</v>
      </c>
      <c r="G392" s="125" t="s">
        <v>148</v>
      </c>
      <c r="H392" s="126">
        <v>0.121</v>
      </c>
      <c r="I392" s="50"/>
      <c r="J392" s="127">
        <f>ROUND(I392*H392,2)</f>
        <v>0</v>
      </c>
      <c r="K392" s="124" t="s">
        <v>149</v>
      </c>
      <c r="L392" s="13"/>
      <c r="M392" s="128" t="s">
        <v>1</v>
      </c>
      <c r="N392" s="129" t="s">
        <v>37</v>
      </c>
      <c r="O392" s="130">
        <v>0</v>
      </c>
      <c r="P392" s="130">
        <f>O392*H392</f>
        <v>0</v>
      </c>
      <c r="Q392" s="130">
        <v>2.8E-3</v>
      </c>
      <c r="R392" s="130">
        <f>Q392*H392</f>
        <v>3.388E-4</v>
      </c>
      <c r="S392" s="130">
        <v>0</v>
      </c>
      <c r="T392" s="131">
        <f>S392*H392</f>
        <v>0</v>
      </c>
      <c r="AR392" s="132" t="s">
        <v>227</v>
      </c>
      <c r="AT392" s="132" t="s">
        <v>145</v>
      </c>
      <c r="AU392" s="132" t="s">
        <v>82</v>
      </c>
      <c r="AY392" s="8" t="s">
        <v>143</v>
      </c>
      <c r="BE392" s="133">
        <f>IF(N392="základní",J392,0)</f>
        <v>0</v>
      </c>
      <c r="BF392" s="133">
        <f>IF(N392="snížená",J392,0)</f>
        <v>0</v>
      </c>
      <c r="BG392" s="133">
        <f>IF(N392="zákl. přenesená",J392,0)</f>
        <v>0</v>
      </c>
      <c r="BH392" s="133">
        <f>IF(N392="sníž. přenesená",J392,0)</f>
        <v>0</v>
      </c>
      <c r="BI392" s="133">
        <f>IF(N392="nulová",J392,0)</f>
        <v>0</v>
      </c>
      <c r="BJ392" s="8" t="s">
        <v>80</v>
      </c>
      <c r="BK392" s="133">
        <f>ROUND(I392*H392,2)</f>
        <v>0</v>
      </c>
      <c r="BL392" s="8" t="s">
        <v>227</v>
      </c>
      <c r="BM392" s="132" t="s">
        <v>966</v>
      </c>
    </row>
    <row r="393" spans="2:65" s="1" customFormat="1" ht="24.2" customHeight="1" x14ac:dyDescent="0.2">
      <c r="B393" s="13"/>
      <c r="C393" s="122" t="s">
        <v>622</v>
      </c>
      <c r="D393" s="122" t="s">
        <v>145</v>
      </c>
      <c r="E393" s="123" t="s">
        <v>627</v>
      </c>
      <c r="F393" s="124" t="s">
        <v>628</v>
      </c>
      <c r="G393" s="125" t="s">
        <v>198</v>
      </c>
      <c r="H393" s="126">
        <v>0.71899999999999997</v>
      </c>
      <c r="I393" s="50"/>
      <c r="J393" s="127">
        <f>ROUND(I393*H393,2)</f>
        <v>0</v>
      </c>
      <c r="K393" s="124" t="s">
        <v>149</v>
      </c>
      <c r="L393" s="13"/>
      <c r="M393" s="128" t="s">
        <v>1</v>
      </c>
      <c r="N393" s="129" t="s">
        <v>37</v>
      </c>
      <c r="O393" s="130">
        <v>2.3730000000000002</v>
      </c>
      <c r="P393" s="130">
        <f>O393*H393</f>
        <v>1.7061870000000001</v>
      </c>
      <c r="Q393" s="130">
        <v>0</v>
      </c>
      <c r="R393" s="130">
        <f>Q393*H393</f>
        <v>0</v>
      </c>
      <c r="S393" s="130">
        <v>0</v>
      </c>
      <c r="T393" s="131">
        <f>S393*H393</f>
        <v>0</v>
      </c>
      <c r="AR393" s="132" t="s">
        <v>227</v>
      </c>
      <c r="AT393" s="132" t="s">
        <v>145</v>
      </c>
      <c r="AU393" s="132" t="s">
        <v>82</v>
      </c>
      <c r="AY393" s="8" t="s">
        <v>143</v>
      </c>
      <c r="BE393" s="133">
        <f>IF(N393="základní",J393,0)</f>
        <v>0</v>
      </c>
      <c r="BF393" s="133">
        <f>IF(N393="snížená",J393,0)</f>
        <v>0</v>
      </c>
      <c r="BG393" s="133">
        <f>IF(N393="zákl. přenesená",J393,0)</f>
        <v>0</v>
      </c>
      <c r="BH393" s="133">
        <f>IF(N393="sníž. přenesená",J393,0)</f>
        <v>0</v>
      </c>
      <c r="BI393" s="133">
        <f>IF(N393="nulová",J393,0)</f>
        <v>0</v>
      </c>
      <c r="BJ393" s="8" t="s">
        <v>80</v>
      </c>
      <c r="BK393" s="133">
        <f>ROUND(I393*H393,2)</f>
        <v>0</v>
      </c>
      <c r="BL393" s="8" t="s">
        <v>227</v>
      </c>
      <c r="BM393" s="132" t="s">
        <v>967</v>
      </c>
    </row>
    <row r="394" spans="2:65" s="111" customFormat="1" ht="22.9" customHeight="1" x14ac:dyDescent="0.2">
      <c r="B394" s="110"/>
      <c r="D394" s="112" t="s">
        <v>71</v>
      </c>
      <c r="E394" s="120" t="s">
        <v>630</v>
      </c>
      <c r="F394" s="120" t="s">
        <v>631</v>
      </c>
      <c r="I394" s="56"/>
      <c r="J394" s="121">
        <f>BK394</f>
        <v>0</v>
      </c>
      <c r="L394" s="110"/>
      <c r="M394" s="115"/>
      <c r="P394" s="116">
        <f>SUM(P395:P411)</f>
        <v>31.470050000000001</v>
      </c>
      <c r="R394" s="116">
        <f>SUM(R395:R411)</f>
        <v>0.65299704000000003</v>
      </c>
      <c r="T394" s="117">
        <f>SUM(T395:T411)</f>
        <v>0</v>
      </c>
      <c r="AR394" s="112" t="s">
        <v>82</v>
      </c>
      <c r="AT394" s="118" t="s">
        <v>71</v>
      </c>
      <c r="AU394" s="118" t="s">
        <v>80</v>
      </c>
      <c r="AY394" s="112" t="s">
        <v>143</v>
      </c>
      <c r="BK394" s="119">
        <f>SUM(BK395:BK411)</f>
        <v>0</v>
      </c>
    </row>
    <row r="395" spans="2:65" s="1" customFormat="1" ht="24.2" customHeight="1" x14ac:dyDescent="0.2">
      <c r="B395" s="13"/>
      <c r="C395" s="122" t="s">
        <v>626</v>
      </c>
      <c r="D395" s="122" t="s">
        <v>145</v>
      </c>
      <c r="E395" s="123" t="s">
        <v>633</v>
      </c>
      <c r="F395" s="124" t="s">
        <v>634</v>
      </c>
      <c r="G395" s="125" t="s">
        <v>163</v>
      </c>
      <c r="H395" s="126">
        <v>9.5210000000000008</v>
      </c>
      <c r="I395" s="50"/>
      <c r="J395" s="127">
        <f>ROUND(I395*H395,2)</f>
        <v>0</v>
      </c>
      <c r="K395" s="124" t="s">
        <v>149</v>
      </c>
      <c r="L395" s="13"/>
      <c r="M395" s="128" t="s">
        <v>1</v>
      </c>
      <c r="N395" s="129" t="s">
        <v>37</v>
      </c>
      <c r="O395" s="130">
        <v>1.359</v>
      </c>
      <c r="P395" s="130">
        <f>O395*H395</f>
        <v>12.939039000000001</v>
      </c>
      <c r="Q395" s="130">
        <v>2.7E-4</v>
      </c>
      <c r="R395" s="130">
        <f>Q395*H395</f>
        <v>2.5706700000000002E-3</v>
      </c>
      <c r="S395" s="130">
        <v>0</v>
      </c>
      <c r="T395" s="131">
        <f>S395*H395</f>
        <v>0</v>
      </c>
      <c r="AR395" s="132" t="s">
        <v>227</v>
      </c>
      <c r="AT395" s="132" t="s">
        <v>145</v>
      </c>
      <c r="AU395" s="132" t="s">
        <v>82</v>
      </c>
      <c r="AY395" s="8" t="s">
        <v>143</v>
      </c>
      <c r="BE395" s="133">
        <f>IF(N395="základní",J395,0)</f>
        <v>0</v>
      </c>
      <c r="BF395" s="133">
        <f>IF(N395="snížená",J395,0)</f>
        <v>0</v>
      </c>
      <c r="BG395" s="133">
        <f>IF(N395="zákl. přenesená",J395,0)</f>
        <v>0</v>
      </c>
      <c r="BH395" s="133">
        <f>IF(N395="sníž. přenesená",J395,0)</f>
        <v>0</v>
      </c>
      <c r="BI395" s="133">
        <f>IF(N395="nulová",J395,0)</f>
        <v>0</v>
      </c>
      <c r="BJ395" s="8" t="s">
        <v>80</v>
      </c>
      <c r="BK395" s="133">
        <f>ROUND(I395*H395,2)</f>
        <v>0</v>
      </c>
      <c r="BL395" s="8" t="s">
        <v>227</v>
      </c>
      <c r="BM395" s="132" t="s">
        <v>968</v>
      </c>
    </row>
    <row r="396" spans="2:65" s="142" customFormat="1" x14ac:dyDescent="0.2">
      <c r="B396" s="141"/>
      <c r="D396" s="136" t="s">
        <v>152</v>
      </c>
      <c r="E396" s="143" t="s">
        <v>1</v>
      </c>
      <c r="F396" s="144" t="s">
        <v>636</v>
      </c>
      <c r="H396" s="145">
        <v>4.4589999999999996</v>
      </c>
      <c r="I396" s="54"/>
      <c r="L396" s="141"/>
      <c r="M396" s="146"/>
      <c r="T396" s="147"/>
      <c r="AT396" s="143" t="s">
        <v>152</v>
      </c>
      <c r="AU396" s="143" t="s">
        <v>82</v>
      </c>
      <c r="AV396" s="142" t="s">
        <v>82</v>
      </c>
      <c r="AW396" s="142" t="s">
        <v>29</v>
      </c>
      <c r="AX396" s="142" t="s">
        <v>72</v>
      </c>
      <c r="AY396" s="143" t="s">
        <v>143</v>
      </c>
    </row>
    <row r="397" spans="2:65" s="142" customFormat="1" x14ac:dyDescent="0.2">
      <c r="B397" s="141"/>
      <c r="D397" s="136" t="s">
        <v>152</v>
      </c>
      <c r="E397" s="143" t="s">
        <v>1</v>
      </c>
      <c r="F397" s="144" t="s">
        <v>637</v>
      </c>
      <c r="H397" s="145">
        <v>5.0620000000000003</v>
      </c>
      <c r="I397" s="54"/>
      <c r="L397" s="141"/>
      <c r="M397" s="146"/>
      <c r="T397" s="147"/>
      <c r="AT397" s="143" t="s">
        <v>152</v>
      </c>
      <c r="AU397" s="143" t="s">
        <v>82</v>
      </c>
      <c r="AV397" s="142" t="s">
        <v>82</v>
      </c>
      <c r="AW397" s="142" t="s">
        <v>29</v>
      </c>
      <c r="AX397" s="142" t="s">
        <v>72</v>
      </c>
      <c r="AY397" s="143" t="s">
        <v>143</v>
      </c>
    </row>
    <row r="398" spans="2:65" s="149" customFormat="1" x14ac:dyDescent="0.2">
      <c r="B398" s="148"/>
      <c r="D398" s="136" t="s">
        <v>152</v>
      </c>
      <c r="E398" s="150" t="s">
        <v>1</v>
      </c>
      <c r="F398" s="151" t="s">
        <v>210</v>
      </c>
      <c r="H398" s="152">
        <v>9.5210000000000008</v>
      </c>
      <c r="I398" s="55"/>
      <c r="L398" s="148"/>
      <c r="M398" s="153"/>
      <c r="T398" s="154"/>
      <c r="AT398" s="150" t="s">
        <v>152</v>
      </c>
      <c r="AU398" s="150" t="s">
        <v>82</v>
      </c>
      <c r="AV398" s="149" t="s">
        <v>150</v>
      </c>
      <c r="AW398" s="149" t="s">
        <v>29</v>
      </c>
      <c r="AX398" s="149" t="s">
        <v>80</v>
      </c>
      <c r="AY398" s="150" t="s">
        <v>143</v>
      </c>
    </row>
    <row r="399" spans="2:65" s="1" customFormat="1" ht="24.2" customHeight="1" x14ac:dyDescent="0.2">
      <c r="B399" s="13"/>
      <c r="C399" s="164" t="s">
        <v>632</v>
      </c>
      <c r="D399" s="164" t="s">
        <v>392</v>
      </c>
      <c r="E399" s="165" t="s">
        <v>639</v>
      </c>
      <c r="F399" s="166" t="s">
        <v>640</v>
      </c>
      <c r="G399" s="167" t="s">
        <v>163</v>
      </c>
      <c r="H399" s="168">
        <v>9.5210000000000008</v>
      </c>
      <c r="I399" s="51"/>
      <c r="J399" s="169">
        <f>ROUND(I399*H399,2)</f>
        <v>0</v>
      </c>
      <c r="K399" s="166" t="s">
        <v>149</v>
      </c>
      <c r="L399" s="170"/>
      <c r="M399" s="171" t="s">
        <v>1</v>
      </c>
      <c r="N399" s="172" t="s">
        <v>37</v>
      </c>
      <c r="O399" s="130">
        <v>0</v>
      </c>
      <c r="P399" s="130">
        <f>O399*H399</f>
        <v>0</v>
      </c>
      <c r="Q399" s="130">
        <v>2.562E-2</v>
      </c>
      <c r="R399" s="130">
        <f>Q399*H399</f>
        <v>0.24392802000000002</v>
      </c>
      <c r="S399" s="130">
        <v>0</v>
      </c>
      <c r="T399" s="131">
        <f>S399*H399</f>
        <v>0</v>
      </c>
      <c r="AR399" s="132" t="s">
        <v>328</v>
      </c>
      <c r="AT399" s="132" t="s">
        <v>392</v>
      </c>
      <c r="AU399" s="132" t="s">
        <v>82</v>
      </c>
      <c r="AY399" s="8" t="s">
        <v>143</v>
      </c>
      <c r="BE399" s="133">
        <f>IF(N399="základní",J399,0)</f>
        <v>0</v>
      </c>
      <c r="BF399" s="133">
        <f>IF(N399="snížená",J399,0)</f>
        <v>0</v>
      </c>
      <c r="BG399" s="133">
        <f>IF(N399="zákl. přenesená",J399,0)</f>
        <v>0</v>
      </c>
      <c r="BH399" s="133">
        <f>IF(N399="sníž. přenesená",J399,0)</f>
        <v>0</v>
      </c>
      <c r="BI399" s="133">
        <f>IF(N399="nulová",J399,0)</f>
        <v>0</v>
      </c>
      <c r="BJ399" s="8" t="s">
        <v>80</v>
      </c>
      <c r="BK399" s="133">
        <f>ROUND(I399*H399,2)</f>
        <v>0</v>
      </c>
      <c r="BL399" s="8" t="s">
        <v>227</v>
      </c>
      <c r="BM399" s="132" t="s">
        <v>969</v>
      </c>
    </row>
    <row r="400" spans="2:65" s="1" customFormat="1" ht="19.5" x14ac:dyDescent="0.2">
      <c r="B400" s="13"/>
      <c r="D400" s="136" t="s">
        <v>336</v>
      </c>
      <c r="F400" s="162" t="s">
        <v>642</v>
      </c>
      <c r="I400" s="58"/>
      <c r="L400" s="13"/>
      <c r="M400" s="163"/>
      <c r="T400" s="24"/>
      <c r="AT400" s="8" t="s">
        <v>336</v>
      </c>
      <c r="AU400" s="8" t="s">
        <v>82</v>
      </c>
    </row>
    <row r="401" spans="2:65" s="1" customFormat="1" ht="24.2" customHeight="1" x14ac:dyDescent="0.2">
      <c r="B401" s="13"/>
      <c r="C401" s="122" t="s">
        <v>638</v>
      </c>
      <c r="D401" s="122" t="s">
        <v>145</v>
      </c>
      <c r="E401" s="123" t="s">
        <v>970</v>
      </c>
      <c r="F401" s="124" t="s">
        <v>971</v>
      </c>
      <c r="G401" s="125" t="s">
        <v>287</v>
      </c>
      <c r="H401" s="126">
        <v>1</v>
      </c>
      <c r="I401" s="50"/>
      <c r="J401" s="127">
        <f>ROUND(I401*H401,2)</f>
        <v>0</v>
      </c>
      <c r="K401" s="124" t="s">
        <v>149</v>
      </c>
      <c r="L401" s="13"/>
      <c r="M401" s="128" t="s">
        <v>1</v>
      </c>
      <c r="N401" s="129" t="s">
        <v>37</v>
      </c>
      <c r="O401" s="130">
        <v>7.36</v>
      </c>
      <c r="P401" s="130">
        <f>O401*H401</f>
        <v>7.36</v>
      </c>
      <c r="Q401" s="130">
        <v>9.2000000000000003E-4</v>
      </c>
      <c r="R401" s="130">
        <f>Q401*H401</f>
        <v>9.2000000000000003E-4</v>
      </c>
      <c r="S401" s="130">
        <v>0</v>
      </c>
      <c r="T401" s="131">
        <f>S401*H401</f>
        <v>0</v>
      </c>
      <c r="AR401" s="132" t="s">
        <v>227</v>
      </c>
      <c r="AT401" s="132" t="s">
        <v>145</v>
      </c>
      <c r="AU401" s="132" t="s">
        <v>82</v>
      </c>
      <c r="AY401" s="8" t="s">
        <v>143</v>
      </c>
      <c r="BE401" s="133">
        <f>IF(N401="základní",J401,0)</f>
        <v>0</v>
      </c>
      <c r="BF401" s="133">
        <f>IF(N401="snížená",J401,0)</f>
        <v>0</v>
      </c>
      <c r="BG401" s="133">
        <f>IF(N401="zákl. přenesená",J401,0)</f>
        <v>0</v>
      </c>
      <c r="BH401" s="133">
        <f>IF(N401="sníž. přenesená",J401,0)</f>
        <v>0</v>
      </c>
      <c r="BI401" s="133">
        <f>IF(N401="nulová",J401,0)</f>
        <v>0</v>
      </c>
      <c r="BJ401" s="8" t="s">
        <v>80</v>
      </c>
      <c r="BK401" s="133">
        <f>ROUND(I401*H401,2)</f>
        <v>0</v>
      </c>
      <c r="BL401" s="8" t="s">
        <v>227</v>
      </c>
      <c r="BM401" s="132" t="s">
        <v>972</v>
      </c>
    </row>
    <row r="402" spans="2:65" s="135" customFormat="1" x14ac:dyDescent="0.2">
      <c r="B402" s="134"/>
      <c r="D402" s="136" t="s">
        <v>152</v>
      </c>
      <c r="E402" s="137" t="s">
        <v>1</v>
      </c>
      <c r="F402" s="138" t="s">
        <v>973</v>
      </c>
      <c r="H402" s="137" t="s">
        <v>1</v>
      </c>
      <c r="I402" s="53"/>
      <c r="L402" s="134"/>
      <c r="M402" s="139"/>
      <c r="T402" s="140"/>
      <c r="AT402" s="137" t="s">
        <v>152</v>
      </c>
      <c r="AU402" s="137" t="s">
        <v>82</v>
      </c>
      <c r="AV402" s="135" t="s">
        <v>80</v>
      </c>
      <c r="AW402" s="135" t="s">
        <v>29</v>
      </c>
      <c r="AX402" s="135" t="s">
        <v>72</v>
      </c>
      <c r="AY402" s="137" t="s">
        <v>143</v>
      </c>
    </row>
    <row r="403" spans="2:65" s="142" customFormat="1" x14ac:dyDescent="0.2">
      <c r="B403" s="141"/>
      <c r="D403" s="136" t="s">
        <v>152</v>
      </c>
      <c r="E403" s="143" t="s">
        <v>1</v>
      </c>
      <c r="F403" s="144" t="s">
        <v>80</v>
      </c>
      <c r="H403" s="145">
        <v>1</v>
      </c>
      <c r="I403" s="54"/>
      <c r="L403" s="141"/>
      <c r="M403" s="146"/>
      <c r="T403" s="147"/>
      <c r="AT403" s="143" t="s">
        <v>152</v>
      </c>
      <c r="AU403" s="143" t="s">
        <v>82</v>
      </c>
      <c r="AV403" s="142" t="s">
        <v>82</v>
      </c>
      <c r="AW403" s="142" t="s">
        <v>29</v>
      </c>
      <c r="AX403" s="142" t="s">
        <v>80</v>
      </c>
      <c r="AY403" s="143" t="s">
        <v>143</v>
      </c>
    </row>
    <row r="404" spans="2:65" s="1" customFormat="1" ht="33" customHeight="1" x14ac:dyDescent="0.2">
      <c r="B404" s="13"/>
      <c r="C404" s="164" t="s">
        <v>643</v>
      </c>
      <c r="D404" s="164" t="s">
        <v>392</v>
      </c>
      <c r="E404" s="165" t="s">
        <v>974</v>
      </c>
      <c r="F404" s="166" t="s">
        <v>975</v>
      </c>
      <c r="G404" s="167" t="s">
        <v>163</v>
      </c>
      <c r="H404" s="168">
        <v>2.1</v>
      </c>
      <c r="I404" s="51"/>
      <c r="J404" s="169">
        <f>ROUND(I404*H404,2)</f>
        <v>0</v>
      </c>
      <c r="K404" s="166" t="s">
        <v>1</v>
      </c>
      <c r="L404" s="170"/>
      <c r="M404" s="171" t="s">
        <v>1</v>
      </c>
      <c r="N404" s="172" t="s">
        <v>37</v>
      </c>
      <c r="O404" s="130">
        <v>0</v>
      </c>
      <c r="P404" s="130">
        <f>O404*H404</f>
        <v>0</v>
      </c>
      <c r="Q404" s="130">
        <v>2.5440000000000001E-2</v>
      </c>
      <c r="R404" s="130">
        <f>Q404*H404</f>
        <v>5.3424000000000006E-2</v>
      </c>
      <c r="S404" s="130">
        <v>0</v>
      </c>
      <c r="T404" s="131">
        <f>S404*H404</f>
        <v>0</v>
      </c>
      <c r="AR404" s="132" t="s">
        <v>328</v>
      </c>
      <c r="AT404" s="132" t="s">
        <v>392</v>
      </c>
      <c r="AU404" s="132" t="s">
        <v>82</v>
      </c>
      <c r="AY404" s="8" t="s">
        <v>143</v>
      </c>
      <c r="BE404" s="133">
        <f>IF(N404="základní",J404,0)</f>
        <v>0</v>
      </c>
      <c r="BF404" s="133">
        <f>IF(N404="snížená",J404,0)</f>
        <v>0</v>
      </c>
      <c r="BG404" s="133">
        <f>IF(N404="zákl. přenesená",J404,0)</f>
        <v>0</v>
      </c>
      <c r="BH404" s="133">
        <f>IF(N404="sníž. přenesená",J404,0)</f>
        <v>0</v>
      </c>
      <c r="BI404" s="133">
        <f>IF(N404="nulová",J404,0)</f>
        <v>0</v>
      </c>
      <c r="BJ404" s="8" t="s">
        <v>80</v>
      </c>
      <c r="BK404" s="133">
        <f>ROUND(I404*H404,2)</f>
        <v>0</v>
      </c>
      <c r="BL404" s="8" t="s">
        <v>227</v>
      </c>
      <c r="BM404" s="132" t="s">
        <v>976</v>
      </c>
    </row>
    <row r="405" spans="2:65" s="1" customFormat="1" ht="24.2" customHeight="1" x14ac:dyDescent="0.2">
      <c r="B405" s="13"/>
      <c r="C405" s="122" t="s">
        <v>648</v>
      </c>
      <c r="D405" s="122" t="s">
        <v>145</v>
      </c>
      <c r="E405" s="123" t="s">
        <v>644</v>
      </c>
      <c r="F405" s="124" t="s">
        <v>645</v>
      </c>
      <c r="G405" s="125" t="s">
        <v>287</v>
      </c>
      <c r="H405" s="126">
        <v>1</v>
      </c>
      <c r="I405" s="50"/>
      <c r="J405" s="127">
        <f>ROUND(I405*H405,2)</f>
        <v>0</v>
      </c>
      <c r="K405" s="124" t="s">
        <v>149</v>
      </c>
      <c r="L405" s="13"/>
      <c r="M405" s="128" t="s">
        <v>1</v>
      </c>
      <c r="N405" s="129" t="s">
        <v>37</v>
      </c>
      <c r="O405" s="130">
        <v>10.199999999999999</v>
      </c>
      <c r="P405" s="130">
        <f>O405*H405</f>
        <v>10.199999999999999</v>
      </c>
      <c r="Q405" s="130">
        <v>9.2000000000000003E-4</v>
      </c>
      <c r="R405" s="130">
        <f>Q405*H405</f>
        <v>9.2000000000000003E-4</v>
      </c>
      <c r="S405" s="130">
        <v>0</v>
      </c>
      <c r="T405" s="131">
        <f>S405*H405</f>
        <v>0</v>
      </c>
      <c r="AR405" s="132" t="s">
        <v>227</v>
      </c>
      <c r="AT405" s="132" t="s">
        <v>145</v>
      </c>
      <c r="AU405" s="132" t="s">
        <v>82</v>
      </c>
      <c r="AY405" s="8" t="s">
        <v>143</v>
      </c>
      <c r="BE405" s="133">
        <f>IF(N405="základní",J405,0)</f>
        <v>0</v>
      </c>
      <c r="BF405" s="133">
        <f>IF(N405="snížená",J405,0)</f>
        <v>0</v>
      </c>
      <c r="BG405" s="133">
        <f>IF(N405="zákl. přenesená",J405,0)</f>
        <v>0</v>
      </c>
      <c r="BH405" s="133">
        <f>IF(N405="sníž. přenesená",J405,0)</f>
        <v>0</v>
      </c>
      <c r="BI405" s="133">
        <f>IF(N405="nulová",J405,0)</f>
        <v>0</v>
      </c>
      <c r="BJ405" s="8" t="s">
        <v>80</v>
      </c>
      <c r="BK405" s="133">
        <f>ROUND(I405*H405,2)</f>
        <v>0</v>
      </c>
      <c r="BL405" s="8" t="s">
        <v>227</v>
      </c>
      <c r="BM405" s="132" t="s">
        <v>977</v>
      </c>
    </row>
    <row r="406" spans="2:65" s="135" customFormat="1" x14ac:dyDescent="0.2">
      <c r="B406" s="134"/>
      <c r="D406" s="136" t="s">
        <v>152</v>
      </c>
      <c r="E406" s="137" t="s">
        <v>1</v>
      </c>
      <c r="F406" s="138" t="s">
        <v>647</v>
      </c>
      <c r="H406" s="137" t="s">
        <v>1</v>
      </c>
      <c r="I406" s="53"/>
      <c r="L406" s="134"/>
      <c r="M406" s="139"/>
      <c r="T406" s="140"/>
      <c r="AT406" s="137" t="s">
        <v>152</v>
      </c>
      <c r="AU406" s="137" t="s">
        <v>82</v>
      </c>
      <c r="AV406" s="135" t="s">
        <v>80</v>
      </c>
      <c r="AW406" s="135" t="s">
        <v>29</v>
      </c>
      <c r="AX406" s="135" t="s">
        <v>72</v>
      </c>
      <c r="AY406" s="137" t="s">
        <v>143</v>
      </c>
    </row>
    <row r="407" spans="2:65" s="142" customFormat="1" x14ac:dyDescent="0.2">
      <c r="B407" s="141"/>
      <c r="D407" s="136" t="s">
        <v>152</v>
      </c>
      <c r="E407" s="143" t="s">
        <v>1</v>
      </c>
      <c r="F407" s="144" t="s">
        <v>80</v>
      </c>
      <c r="H407" s="145">
        <v>1</v>
      </c>
      <c r="I407" s="54"/>
      <c r="L407" s="141"/>
      <c r="M407" s="146"/>
      <c r="T407" s="147"/>
      <c r="AT407" s="143" t="s">
        <v>152</v>
      </c>
      <c r="AU407" s="143" t="s">
        <v>82</v>
      </c>
      <c r="AV407" s="142" t="s">
        <v>82</v>
      </c>
      <c r="AW407" s="142" t="s">
        <v>29</v>
      </c>
      <c r="AX407" s="142" t="s">
        <v>80</v>
      </c>
      <c r="AY407" s="143" t="s">
        <v>143</v>
      </c>
    </row>
    <row r="408" spans="2:65" s="1" customFormat="1" ht="44.25" customHeight="1" x14ac:dyDescent="0.2">
      <c r="B408" s="13"/>
      <c r="C408" s="164" t="s">
        <v>653</v>
      </c>
      <c r="D408" s="164" t="s">
        <v>392</v>
      </c>
      <c r="E408" s="165" t="s">
        <v>649</v>
      </c>
      <c r="F408" s="166" t="s">
        <v>650</v>
      </c>
      <c r="G408" s="167" t="s">
        <v>163</v>
      </c>
      <c r="H408" s="168">
        <v>8.7349999999999994</v>
      </c>
      <c r="I408" s="51"/>
      <c r="J408" s="169">
        <f>ROUND(I408*H408,2)</f>
        <v>0</v>
      </c>
      <c r="K408" s="166" t="s">
        <v>1</v>
      </c>
      <c r="L408" s="170"/>
      <c r="M408" s="171" t="s">
        <v>1</v>
      </c>
      <c r="N408" s="172" t="s">
        <v>37</v>
      </c>
      <c r="O408" s="130">
        <v>0</v>
      </c>
      <c r="P408" s="130">
        <f>O408*H408</f>
        <v>0</v>
      </c>
      <c r="Q408" s="130">
        <v>4.0210000000000003E-2</v>
      </c>
      <c r="R408" s="130">
        <f>Q408*H408</f>
        <v>0.35123434999999997</v>
      </c>
      <c r="S408" s="130">
        <v>0</v>
      </c>
      <c r="T408" s="131">
        <f>S408*H408</f>
        <v>0</v>
      </c>
      <c r="AR408" s="132" t="s">
        <v>328</v>
      </c>
      <c r="AT408" s="132" t="s">
        <v>392</v>
      </c>
      <c r="AU408" s="132" t="s">
        <v>82</v>
      </c>
      <c r="AY408" s="8" t="s">
        <v>143</v>
      </c>
      <c r="BE408" s="133">
        <f>IF(N408="základní",J408,0)</f>
        <v>0</v>
      </c>
      <c r="BF408" s="133">
        <f>IF(N408="snížená",J408,0)</f>
        <v>0</v>
      </c>
      <c r="BG408" s="133">
        <f>IF(N408="zákl. přenesená",J408,0)</f>
        <v>0</v>
      </c>
      <c r="BH408" s="133">
        <f>IF(N408="sníž. přenesená",J408,0)</f>
        <v>0</v>
      </c>
      <c r="BI408" s="133">
        <f>IF(N408="nulová",J408,0)</f>
        <v>0</v>
      </c>
      <c r="BJ408" s="8" t="s">
        <v>80</v>
      </c>
      <c r="BK408" s="133">
        <f>ROUND(I408*H408,2)</f>
        <v>0</v>
      </c>
      <c r="BL408" s="8" t="s">
        <v>227</v>
      </c>
      <c r="BM408" s="132" t="s">
        <v>978</v>
      </c>
    </row>
    <row r="409" spans="2:65" s="142" customFormat="1" x14ac:dyDescent="0.2">
      <c r="B409" s="141"/>
      <c r="D409" s="136" t="s">
        <v>152</v>
      </c>
      <c r="E409" s="143" t="s">
        <v>1</v>
      </c>
      <c r="F409" s="144" t="s">
        <v>652</v>
      </c>
      <c r="H409" s="145">
        <v>8.7349999999999994</v>
      </c>
      <c r="I409" s="54"/>
      <c r="L409" s="141"/>
      <c r="M409" s="146"/>
      <c r="T409" s="147"/>
      <c r="AT409" s="143" t="s">
        <v>152</v>
      </c>
      <c r="AU409" s="143" t="s">
        <v>82</v>
      </c>
      <c r="AV409" s="142" t="s">
        <v>82</v>
      </c>
      <c r="AW409" s="142" t="s">
        <v>29</v>
      </c>
      <c r="AX409" s="142" t="s">
        <v>80</v>
      </c>
      <c r="AY409" s="143" t="s">
        <v>143</v>
      </c>
    </row>
    <row r="410" spans="2:65" s="1" customFormat="1" ht="44.25" customHeight="1" x14ac:dyDescent="0.2">
      <c r="B410" s="13"/>
      <c r="C410" s="122" t="s">
        <v>657</v>
      </c>
      <c r="D410" s="122" t="s">
        <v>145</v>
      </c>
      <c r="E410" s="123" t="s">
        <v>654</v>
      </c>
      <c r="F410" s="124" t="s">
        <v>655</v>
      </c>
      <c r="G410" s="125" t="s">
        <v>460</v>
      </c>
      <c r="H410" s="126">
        <v>1</v>
      </c>
      <c r="I410" s="50"/>
      <c r="J410" s="127">
        <f>ROUND(I410*H410,2)</f>
        <v>0</v>
      </c>
      <c r="K410" s="124" t="s">
        <v>1</v>
      </c>
      <c r="L410" s="13"/>
      <c r="M410" s="128" t="s">
        <v>1</v>
      </c>
      <c r="N410" s="129" t="s">
        <v>37</v>
      </c>
      <c r="O410" s="130">
        <v>0</v>
      </c>
      <c r="P410" s="130">
        <f>O410*H410</f>
        <v>0</v>
      </c>
      <c r="Q410" s="130">
        <v>0</v>
      </c>
      <c r="R410" s="130">
        <f>Q410*H410</f>
        <v>0</v>
      </c>
      <c r="S410" s="130">
        <v>0</v>
      </c>
      <c r="T410" s="131">
        <f>S410*H410</f>
        <v>0</v>
      </c>
      <c r="AR410" s="132" t="s">
        <v>227</v>
      </c>
      <c r="AT410" s="132" t="s">
        <v>145</v>
      </c>
      <c r="AU410" s="132" t="s">
        <v>82</v>
      </c>
      <c r="AY410" s="8" t="s">
        <v>143</v>
      </c>
      <c r="BE410" s="133">
        <f>IF(N410="základní",J410,0)</f>
        <v>0</v>
      </c>
      <c r="BF410" s="133">
        <f>IF(N410="snížená",J410,0)</f>
        <v>0</v>
      </c>
      <c r="BG410" s="133">
        <f>IF(N410="zákl. přenesená",J410,0)</f>
        <v>0</v>
      </c>
      <c r="BH410" s="133">
        <f>IF(N410="sníž. přenesená",J410,0)</f>
        <v>0</v>
      </c>
      <c r="BI410" s="133">
        <f>IF(N410="nulová",J410,0)</f>
        <v>0</v>
      </c>
      <c r="BJ410" s="8" t="s">
        <v>80</v>
      </c>
      <c r="BK410" s="133">
        <f>ROUND(I410*H410,2)</f>
        <v>0</v>
      </c>
      <c r="BL410" s="8" t="s">
        <v>227</v>
      </c>
      <c r="BM410" s="132" t="s">
        <v>979</v>
      </c>
    </row>
    <row r="411" spans="2:65" s="1" customFormat="1" ht="24.2" customHeight="1" x14ac:dyDescent="0.2">
      <c r="B411" s="13"/>
      <c r="C411" s="122" t="s">
        <v>663</v>
      </c>
      <c r="D411" s="122" t="s">
        <v>145</v>
      </c>
      <c r="E411" s="123" t="s">
        <v>658</v>
      </c>
      <c r="F411" s="124" t="s">
        <v>659</v>
      </c>
      <c r="G411" s="125" t="s">
        <v>198</v>
      </c>
      <c r="H411" s="126">
        <v>0.65300000000000002</v>
      </c>
      <c r="I411" s="50"/>
      <c r="J411" s="127">
        <f>ROUND(I411*H411,2)</f>
        <v>0</v>
      </c>
      <c r="K411" s="124" t="s">
        <v>149</v>
      </c>
      <c r="L411" s="13"/>
      <c r="M411" s="128" t="s">
        <v>1</v>
      </c>
      <c r="N411" s="129" t="s">
        <v>37</v>
      </c>
      <c r="O411" s="130">
        <v>1.4870000000000001</v>
      </c>
      <c r="P411" s="130">
        <f>O411*H411</f>
        <v>0.97101100000000007</v>
      </c>
      <c r="Q411" s="130">
        <v>0</v>
      </c>
      <c r="R411" s="130">
        <f>Q411*H411</f>
        <v>0</v>
      </c>
      <c r="S411" s="130">
        <v>0</v>
      </c>
      <c r="T411" s="131">
        <f>S411*H411</f>
        <v>0</v>
      </c>
      <c r="AR411" s="132" t="s">
        <v>227</v>
      </c>
      <c r="AT411" s="132" t="s">
        <v>145</v>
      </c>
      <c r="AU411" s="132" t="s">
        <v>82</v>
      </c>
      <c r="AY411" s="8" t="s">
        <v>143</v>
      </c>
      <c r="BE411" s="133">
        <f>IF(N411="základní",J411,0)</f>
        <v>0</v>
      </c>
      <c r="BF411" s="133">
        <f>IF(N411="snížená",J411,0)</f>
        <v>0</v>
      </c>
      <c r="BG411" s="133">
        <f>IF(N411="zákl. přenesená",J411,0)</f>
        <v>0</v>
      </c>
      <c r="BH411" s="133">
        <f>IF(N411="sníž. přenesená",J411,0)</f>
        <v>0</v>
      </c>
      <c r="BI411" s="133">
        <f>IF(N411="nulová",J411,0)</f>
        <v>0</v>
      </c>
      <c r="BJ411" s="8" t="s">
        <v>80</v>
      </c>
      <c r="BK411" s="133">
        <f>ROUND(I411*H411,2)</f>
        <v>0</v>
      </c>
      <c r="BL411" s="8" t="s">
        <v>227</v>
      </c>
      <c r="BM411" s="132" t="s">
        <v>980</v>
      </c>
    </row>
    <row r="412" spans="2:65" s="111" customFormat="1" ht="22.9" customHeight="1" x14ac:dyDescent="0.2">
      <c r="B412" s="110"/>
      <c r="D412" s="112" t="s">
        <v>71</v>
      </c>
      <c r="E412" s="120" t="s">
        <v>661</v>
      </c>
      <c r="F412" s="120" t="s">
        <v>662</v>
      </c>
      <c r="I412" s="56"/>
      <c r="J412" s="121">
        <f>BK412</f>
        <v>0</v>
      </c>
      <c r="L412" s="110"/>
      <c r="M412" s="115"/>
      <c r="P412" s="116">
        <f>SUM(P413:P422)</f>
        <v>434.72749500000003</v>
      </c>
      <c r="R412" s="116">
        <f>SUM(R413:R422)</f>
        <v>3.6374378000000003</v>
      </c>
      <c r="T412" s="117">
        <f>SUM(T413:T422)</f>
        <v>0</v>
      </c>
      <c r="AR412" s="112" t="s">
        <v>82</v>
      </c>
      <c r="AT412" s="118" t="s">
        <v>71</v>
      </c>
      <c r="AU412" s="118" t="s">
        <v>80</v>
      </c>
      <c r="AY412" s="112" t="s">
        <v>143</v>
      </c>
      <c r="BK412" s="119">
        <f>SUM(BK413:BK422)</f>
        <v>0</v>
      </c>
    </row>
    <row r="413" spans="2:65" s="1" customFormat="1" ht="21.75" customHeight="1" x14ac:dyDescent="0.2">
      <c r="B413" s="13"/>
      <c r="C413" s="122" t="s">
        <v>670</v>
      </c>
      <c r="D413" s="122" t="s">
        <v>145</v>
      </c>
      <c r="E413" s="123" t="s">
        <v>664</v>
      </c>
      <c r="F413" s="124" t="s">
        <v>665</v>
      </c>
      <c r="G413" s="125" t="s">
        <v>666</v>
      </c>
      <c r="H413" s="126">
        <v>3190.63</v>
      </c>
      <c r="I413" s="50"/>
      <c r="J413" s="127">
        <f>ROUND(I413*H413,2)</f>
        <v>0</v>
      </c>
      <c r="K413" s="124" t="s">
        <v>149</v>
      </c>
      <c r="L413" s="13"/>
      <c r="M413" s="128" t="s">
        <v>1</v>
      </c>
      <c r="N413" s="129" t="s">
        <v>37</v>
      </c>
      <c r="O413" s="130">
        <v>0.13400000000000001</v>
      </c>
      <c r="P413" s="130">
        <f>O413*H413</f>
        <v>427.54442000000006</v>
      </c>
      <c r="Q413" s="130">
        <v>6.0000000000000002E-5</v>
      </c>
      <c r="R413" s="130">
        <f>Q413*H413</f>
        <v>0.19143780000000002</v>
      </c>
      <c r="S413" s="130">
        <v>0</v>
      </c>
      <c r="T413" s="131">
        <f>S413*H413</f>
        <v>0</v>
      </c>
      <c r="AR413" s="132" t="s">
        <v>227</v>
      </c>
      <c r="AT413" s="132" t="s">
        <v>145</v>
      </c>
      <c r="AU413" s="132" t="s">
        <v>82</v>
      </c>
      <c r="AY413" s="8" t="s">
        <v>143</v>
      </c>
      <c r="BE413" s="133">
        <f>IF(N413="základní",J413,0)</f>
        <v>0</v>
      </c>
      <c r="BF413" s="133">
        <f>IF(N413="snížená",J413,0)</f>
        <v>0</v>
      </c>
      <c r="BG413" s="133">
        <f>IF(N413="zákl. přenesená",J413,0)</f>
        <v>0</v>
      </c>
      <c r="BH413" s="133">
        <f>IF(N413="sníž. přenesená",J413,0)</f>
        <v>0</v>
      </c>
      <c r="BI413" s="133">
        <f>IF(N413="nulová",J413,0)</f>
        <v>0</v>
      </c>
      <c r="BJ413" s="8" t="s">
        <v>80</v>
      </c>
      <c r="BK413" s="133">
        <f>ROUND(I413*H413,2)</f>
        <v>0</v>
      </c>
      <c r="BL413" s="8" t="s">
        <v>227</v>
      </c>
      <c r="BM413" s="132" t="s">
        <v>981</v>
      </c>
    </row>
    <row r="414" spans="2:65" s="135" customFormat="1" x14ac:dyDescent="0.2">
      <c r="B414" s="134"/>
      <c r="D414" s="136" t="s">
        <v>152</v>
      </c>
      <c r="E414" s="137" t="s">
        <v>1</v>
      </c>
      <c r="F414" s="138" t="s">
        <v>668</v>
      </c>
      <c r="H414" s="137" t="s">
        <v>1</v>
      </c>
      <c r="I414" s="53"/>
      <c r="L414" s="134"/>
      <c r="M414" s="139"/>
      <c r="T414" s="140"/>
      <c r="AT414" s="137" t="s">
        <v>152</v>
      </c>
      <c r="AU414" s="137" t="s">
        <v>82</v>
      </c>
      <c r="AV414" s="135" t="s">
        <v>80</v>
      </c>
      <c r="AW414" s="135" t="s">
        <v>29</v>
      </c>
      <c r="AX414" s="135" t="s">
        <v>72</v>
      </c>
      <c r="AY414" s="137" t="s">
        <v>143</v>
      </c>
    </row>
    <row r="415" spans="2:65" s="142" customFormat="1" x14ac:dyDescent="0.2">
      <c r="B415" s="141"/>
      <c r="D415" s="136" t="s">
        <v>152</v>
      </c>
      <c r="E415" s="143" t="s">
        <v>1</v>
      </c>
      <c r="F415" s="144" t="s">
        <v>982</v>
      </c>
      <c r="H415" s="145">
        <v>3190.63</v>
      </c>
      <c r="I415" s="54"/>
      <c r="L415" s="141"/>
      <c r="M415" s="146"/>
      <c r="T415" s="147"/>
      <c r="AT415" s="143" t="s">
        <v>152</v>
      </c>
      <c r="AU415" s="143" t="s">
        <v>82</v>
      </c>
      <c r="AV415" s="142" t="s">
        <v>82</v>
      </c>
      <c r="AW415" s="142" t="s">
        <v>29</v>
      </c>
      <c r="AX415" s="142" t="s">
        <v>80</v>
      </c>
      <c r="AY415" s="143" t="s">
        <v>143</v>
      </c>
    </row>
    <row r="416" spans="2:65" s="1" customFormat="1" ht="24.2" customHeight="1" x14ac:dyDescent="0.2">
      <c r="B416" s="13"/>
      <c r="C416" s="164" t="s">
        <v>676</v>
      </c>
      <c r="D416" s="164" t="s">
        <v>392</v>
      </c>
      <c r="E416" s="165" t="s">
        <v>671</v>
      </c>
      <c r="F416" s="166" t="s">
        <v>672</v>
      </c>
      <c r="G416" s="167" t="s">
        <v>198</v>
      </c>
      <c r="H416" s="168">
        <v>3.4460000000000002</v>
      </c>
      <c r="I416" s="51"/>
      <c r="J416" s="169">
        <f>ROUND(I416*H416,2)</f>
        <v>0</v>
      </c>
      <c r="K416" s="166" t="s">
        <v>1</v>
      </c>
      <c r="L416" s="170"/>
      <c r="M416" s="171" t="s">
        <v>1</v>
      </c>
      <c r="N416" s="172" t="s">
        <v>37</v>
      </c>
      <c r="O416" s="130">
        <v>0</v>
      </c>
      <c r="P416" s="130">
        <f>O416*H416</f>
        <v>0</v>
      </c>
      <c r="Q416" s="130">
        <v>1</v>
      </c>
      <c r="R416" s="130">
        <f>Q416*H416</f>
        <v>3.4460000000000002</v>
      </c>
      <c r="S416" s="130">
        <v>0</v>
      </c>
      <c r="T416" s="131">
        <f>S416*H416</f>
        <v>0</v>
      </c>
      <c r="AR416" s="132" t="s">
        <v>328</v>
      </c>
      <c r="AT416" s="132" t="s">
        <v>392</v>
      </c>
      <c r="AU416" s="132" t="s">
        <v>82</v>
      </c>
      <c r="AY416" s="8" t="s">
        <v>143</v>
      </c>
      <c r="BE416" s="133">
        <f>IF(N416="základní",J416,0)</f>
        <v>0</v>
      </c>
      <c r="BF416" s="133">
        <f>IF(N416="snížená",J416,0)</f>
        <v>0</v>
      </c>
      <c r="BG416" s="133">
        <f>IF(N416="zákl. přenesená",J416,0)</f>
        <v>0</v>
      </c>
      <c r="BH416" s="133">
        <f>IF(N416="sníž. přenesená",J416,0)</f>
        <v>0</v>
      </c>
      <c r="BI416" s="133">
        <f>IF(N416="nulová",J416,0)</f>
        <v>0</v>
      </c>
      <c r="BJ416" s="8" t="s">
        <v>80</v>
      </c>
      <c r="BK416" s="133">
        <f>ROUND(I416*H416,2)</f>
        <v>0</v>
      </c>
      <c r="BL416" s="8" t="s">
        <v>227</v>
      </c>
      <c r="BM416" s="132" t="s">
        <v>983</v>
      </c>
    </row>
    <row r="417" spans="2:65" s="142" customFormat="1" x14ac:dyDescent="0.2">
      <c r="B417" s="141"/>
      <c r="D417" s="136" t="s">
        <v>152</v>
      </c>
      <c r="E417" s="143" t="s">
        <v>1</v>
      </c>
      <c r="F417" s="144" t="s">
        <v>984</v>
      </c>
      <c r="H417" s="145">
        <v>3.1909999999999998</v>
      </c>
      <c r="I417" s="54"/>
      <c r="L417" s="141"/>
      <c r="M417" s="146"/>
      <c r="T417" s="147"/>
      <c r="AT417" s="143" t="s">
        <v>152</v>
      </c>
      <c r="AU417" s="143" t="s">
        <v>82</v>
      </c>
      <c r="AV417" s="142" t="s">
        <v>82</v>
      </c>
      <c r="AW417" s="142" t="s">
        <v>29</v>
      </c>
      <c r="AX417" s="142" t="s">
        <v>80</v>
      </c>
      <c r="AY417" s="143" t="s">
        <v>143</v>
      </c>
    </row>
    <row r="418" spans="2:65" s="142" customFormat="1" x14ac:dyDescent="0.2">
      <c r="B418" s="141"/>
      <c r="D418" s="136" t="s">
        <v>152</v>
      </c>
      <c r="F418" s="144" t="s">
        <v>985</v>
      </c>
      <c r="H418" s="145">
        <v>3.4460000000000002</v>
      </c>
      <c r="I418" s="54"/>
      <c r="L418" s="141"/>
      <c r="M418" s="146"/>
      <c r="T418" s="147"/>
      <c r="AT418" s="143" t="s">
        <v>152</v>
      </c>
      <c r="AU418" s="143" t="s">
        <v>82</v>
      </c>
      <c r="AV418" s="142" t="s">
        <v>82</v>
      </c>
      <c r="AW418" s="142" t="s">
        <v>3</v>
      </c>
      <c r="AX418" s="142" t="s">
        <v>80</v>
      </c>
      <c r="AY418" s="143" t="s">
        <v>143</v>
      </c>
    </row>
    <row r="419" spans="2:65" s="1" customFormat="1" ht="16.5" customHeight="1" x14ac:dyDescent="0.2">
      <c r="B419" s="13"/>
      <c r="C419" s="122" t="s">
        <v>680</v>
      </c>
      <c r="D419" s="122" t="s">
        <v>145</v>
      </c>
      <c r="E419" s="123" t="s">
        <v>677</v>
      </c>
      <c r="F419" s="124" t="s">
        <v>678</v>
      </c>
      <c r="G419" s="125" t="s">
        <v>460</v>
      </c>
      <c r="H419" s="126">
        <v>1</v>
      </c>
      <c r="I419" s="50"/>
      <c r="J419" s="127">
        <f>ROUND(I419*H419,2)</f>
        <v>0</v>
      </c>
      <c r="K419" s="124" t="s">
        <v>1</v>
      </c>
      <c r="L419" s="13"/>
      <c r="M419" s="128" t="s">
        <v>1</v>
      </c>
      <c r="N419" s="129" t="s">
        <v>37</v>
      </c>
      <c r="O419" s="130">
        <v>0</v>
      </c>
      <c r="P419" s="130">
        <f>O419*H419</f>
        <v>0</v>
      </c>
      <c r="Q419" s="130">
        <v>0</v>
      </c>
      <c r="R419" s="130">
        <f>Q419*H419</f>
        <v>0</v>
      </c>
      <c r="S419" s="130">
        <v>0</v>
      </c>
      <c r="T419" s="131">
        <f>S419*H419</f>
        <v>0</v>
      </c>
      <c r="AR419" s="132" t="s">
        <v>227</v>
      </c>
      <c r="AT419" s="132" t="s">
        <v>145</v>
      </c>
      <c r="AU419" s="132" t="s">
        <v>82</v>
      </c>
      <c r="AY419" s="8" t="s">
        <v>143</v>
      </c>
      <c r="BE419" s="133">
        <f>IF(N419="základní",J419,0)</f>
        <v>0</v>
      </c>
      <c r="BF419" s="133">
        <f>IF(N419="snížená",J419,0)</f>
        <v>0</v>
      </c>
      <c r="BG419" s="133">
        <f>IF(N419="zákl. přenesená",J419,0)</f>
        <v>0</v>
      </c>
      <c r="BH419" s="133">
        <f>IF(N419="sníž. přenesená",J419,0)</f>
        <v>0</v>
      </c>
      <c r="BI419" s="133">
        <f>IF(N419="nulová",J419,0)</f>
        <v>0</v>
      </c>
      <c r="BJ419" s="8" t="s">
        <v>80</v>
      </c>
      <c r="BK419" s="133">
        <f>ROUND(I419*H419,2)</f>
        <v>0</v>
      </c>
      <c r="BL419" s="8" t="s">
        <v>227</v>
      </c>
      <c r="BM419" s="132" t="s">
        <v>986</v>
      </c>
    </row>
    <row r="420" spans="2:65" s="1" customFormat="1" ht="16.5" customHeight="1" x14ac:dyDescent="0.2">
      <c r="B420" s="13"/>
      <c r="C420" s="122" t="s">
        <v>684</v>
      </c>
      <c r="D420" s="122" t="s">
        <v>145</v>
      </c>
      <c r="E420" s="123" t="s">
        <v>681</v>
      </c>
      <c r="F420" s="124" t="s">
        <v>682</v>
      </c>
      <c r="G420" s="125" t="s">
        <v>460</v>
      </c>
      <c r="H420" s="126">
        <v>1</v>
      </c>
      <c r="I420" s="50"/>
      <c r="J420" s="127">
        <f>ROUND(I420*H420,2)</f>
        <v>0</v>
      </c>
      <c r="K420" s="124" t="s">
        <v>1</v>
      </c>
      <c r="L420" s="13"/>
      <c r="M420" s="128" t="s">
        <v>1</v>
      </c>
      <c r="N420" s="129" t="s">
        <v>37</v>
      </c>
      <c r="O420" s="130">
        <v>0</v>
      </c>
      <c r="P420" s="130">
        <f>O420*H420</f>
        <v>0</v>
      </c>
      <c r="Q420" s="130">
        <v>0</v>
      </c>
      <c r="R420" s="130">
        <f>Q420*H420</f>
        <v>0</v>
      </c>
      <c r="S420" s="130">
        <v>0</v>
      </c>
      <c r="T420" s="131">
        <f>S420*H420</f>
        <v>0</v>
      </c>
      <c r="AR420" s="132" t="s">
        <v>227</v>
      </c>
      <c r="AT420" s="132" t="s">
        <v>145</v>
      </c>
      <c r="AU420" s="132" t="s">
        <v>82</v>
      </c>
      <c r="AY420" s="8" t="s">
        <v>143</v>
      </c>
      <c r="BE420" s="133">
        <f>IF(N420="základní",J420,0)</f>
        <v>0</v>
      </c>
      <c r="BF420" s="133">
        <f>IF(N420="snížená",J420,0)</f>
        <v>0</v>
      </c>
      <c r="BG420" s="133">
        <f>IF(N420="zákl. přenesená",J420,0)</f>
        <v>0</v>
      </c>
      <c r="BH420" s="133">
        <f>IF(N420="sníž. přenesená",J420,0)</f>
        <v>0</v>
      </c>
      <c r="BI420" s="133">
        <f>IF(N420="nulová",J420,0)</f>
        <v>0</v>
      </c>
      <c r="BJ420" s="8" t="s">
        <v>80</v>
      </c>
      <c r="BK420" s="133">
        <f>ROUND(I420*H420,2)</f>
        <v>0</v>
      </c>
      <c r="BL420" s="8" t="s">
        <v>227</v>
      </c>
      <c r="BM420" s="132" t="s">
        <v>987</v>
      </c>
    </row>
    <row r="421" spans="2:65" s="1" customFormat="1" ht="44.25" customHeight="1" x14ac:dyDescent="0.2">
      <c r="B421" s="13"/>
      <c r="C421" s="122" t="s">
        <v>690</v>
      </c>
      <c r="D421" s="122" t="s">
        <v>145</v>
      </c>
      <c r="E421" s="123" t="s">
        <v>988</v>
      </c>
      <c r="F421" s="124" t="s">
        <v>989</v>
      </c>
      <c r="G421" s="125" t="s">
        <v>460</v>
      </c>
      <c r="H421" s="126">
        <v>1</v>
      </c>
      <c r="I421" s="50"/>
      <c r="J421" s="127">
        <f>ROUND(I421*H421,2)</f>
        <v>0</v>
      </c>
      <c r="K421" s="124" t="s">
        <v>1</v>
      </c>
      <c r="L421" s="13"/>
      <c r="M421" s="128" t="s">
        <v>1</v>
      </c>
      <c r="N421" s="129" t="s">
        <v>37</v>
      </c>
      <c r="O421" s="130">
        <v>0</v>
      </c>
      <c r="P421" s="130">
        <f>O421*H421</f>
        <v>0</v>
      </c>
      <c r="Q421" s="130">
        <v>0</v>
      </c>
      <c r="R421" s="130">
        <f>Q421*H421</f>
        <v>0</v>
      </c>
      <c r="S421" s="130">
        <v>0</v>
      </c>
      <c r="T421" s="131">
        <f>S421*H421</f>
        <v>0</v>
      </c>
      <c r="AR421" s="132" t="s">
        <v>227</v>
      </c>
      <c r="AT421" s="132" t="s">
        <v>145</v>
      </c>
      <c r="AU421" s="132" t="s">
        <v>82</v>
      </c>
      <c r="AY421" s="8" t="s">
        <v>143</v>
      </c>
      <c r="BE421" s="133">
        <f>IF(N421="základní",J421,0)</f>
        <v>0</v>
      </c>
      <c r="BF421" s="133">
        <f>IF(N421="snížená",J421,0)</f>
        <v>0</v>
      </c>
      <c r="BG421" s="133">
        <f>IF(N421="zákl. přenesená",J421,0)</f>
        <v>0</v>
      </c>
      <c r="BH421" s="133">
        <f>IF(N421="sníž. přenesená",J421,0)</f>
        <v>0</v>
      </c>
      <c r="BI421" s="133">
        <f>IF(N421="nulová",J421,0)</f>
        <v>0</v>
      </c>
      <c r="BJ421" s="8" t="s">
        <v>80</v>
      </c>
      <c r="BK421" s="133">
        <f>ROUND(I421*H421,2)</f>
        <v>0</v>
      </c>
      <c r="BL421" s="8" t="s">
        <v>227</v>
      </c>
      <c r="BM421" s="132" t="s">
        <v>990</v>
      </c>
    </row>
    <row r="422" spans="2:65" s="1" customFormat="1" ht="24.2" customHeight="1" x14ac:dyDescent="0.2">
      <c r="B422" s="13"/>
      <c r="C422" s="122" t="s">
        <v>694</v>
      </c>
      <c r="D422" s="122" t="s">
        <v>145</v>
      </c>
      <c r="E422" s="123" t="s">
        <v>685</v>
      </c>
      <c r="F422" s="124" t="s">
        <v>686</v>
      </c>
      <c r="G422" s="125" t="s">
        <v>198</v>
      </c>
      <c r="H422" s="126">
        <v>3.637</v>
      </c>
      <c r="I422" s="50"/>
      <c r="J422" s="127">
        <f>ROUND(I422*H422,2)</f>
        <v>0</v>
      </c>
      <c r="K422" s="124" t="s">
        <v>149</v>
      </c>
      <c r="L422" s="13"/>
      <c r="M422" s="128" t="s">
        <v>1</v>
      </c>
      <c r="N422" s="129" t="s">
        <v>37</v>
      </c>
      <c r="O422" s="130">
        <v>1.9750000000000001</v>
      </c>
      <c r="P422" s="130">
        <f>O422*H422</f>
        <v>7.1830750000000005</v>
      </c>
      <c r="Q422" s="130">
        <v>0</v>
      </c>
      <c r="R422" s="130">
        <f>Q422*H422</f>
        <v>0</v>
      </c>
      <c r="S422" s="130">
        <v>0</v>
      </c>
      <c r="T422" s="131">
        <f>S422*H422</f>
        <v>0</v>
      </c>
      <c r="AR422" s="132" t="s">
        <v>227</v>
      </c>
      <c r="AT422" s="132" t="s">
        <v>145</v>
      </c>
      <c r="AU422" s="132" t="s">
        <v>82</v>
      </c>
      <c r="AY422" s="8" t="s">
        <v>143</v>
      </c>
      <c r="BE422" s="133">
        <f>IF(N422="základní",J422,0)</f>
        <v>0</v>
      </c>
      <c r="BF422" s="133">
        <f>IF(N422="snížená",J422,0)</f>
        <v>0</v>
      </c>
      <c r="BG422" s="133">
        <f>IF(N422="zákl. přenesená",J422,0)</f>
        <v>0</v>
      </c>
      <c r="BH422" s="133">
        <f>IF(N422="sníž. přenesená",J422,0)</f>
        <v>0</v>
      </c>
      <c r="BI422" s="133">
        <f>IF(N422="nulová",J422,0)</f>
        <v>0</v>
      </c>
      <c r="BJ422" s="8" t="s">
        <v>80</v>
      </c>
      <c r="BK422" s="133">
        <f>ROUND(I422*H422,2)</f>
        <v>0</v>
      </c>
      <c r="BL422" s="8" t="s">
        <v>227</v>
      </c>
      <c r="BM422" s="132" t="s">
        <v>991</v>
      </c>
    </row>
    <row r="423" spans="2:65" s="111" customFormat="1" ht="22.9" customHeight="1" x14ac:dyDescent="0.2">
      <c r="B423" s="110"/>
      <c r="D423" s="112" t="s">
        <v>71</v>
      </c>
      <c r="E423" s="120" t="s">
        <v>688</v>
      </c>
      <c r="F423" s="120" t="s">
        <v>689</v>
      </c>
      <c r="I423" s="56"/>
      <c r="J423" s="121">
        <f>BK423</f>
        <v>0</v>
      </c>
      <c r="L423" s="110"/>
      <c r="M423" s="115"/>
      <c r="P423" s="116">
        <f>SUM(P424:P436)</f>
        <v>86.798108999999982</v>
      </c>
      <c r="R423" s="116">
        <f>SUM(R424:R436)</f>
        <v>1.868574</v>
      </c>
      <c r="T423" s="117">
        <f>SUM(T424:T436)</f>
        <v>1.5637899999999998</v>
      </c>
      <c r="AR423" s="112" t="s">
        <v>82</v>
      </c>
      <c r="AT423" s="118" t="s">
        <v>71</v>
      </c>
      <c r="AU423" s="118" t="s">
        <v>80</v>
      </c>
      <c r="AY423" s="112" t="s">
        <v>143</v>
      </c>
      <c r="BK423" s="119">
        <f>SUM(BK424:BK436)</f>
        <v>0</v>
      </c>
    </row>
    <row r="424" spans="2:65" s="1" customFormat="1" ht="16.5" customHeight="1" x14ac:dyDescent="0.2">
      <c r="B424" s="13"/>
      <c r="C424" s="122" t="s">
        <v>698</v>
      </c>
      <c r="D424" s="122" t="s">
        <v>145</v>
      </c>
      <c r="E424" s="123" t="s">
        <v>691</v>
      </c>
      <c r="F424" s="124" t="s">
        <v>692</v>
      </c>
      <c r="G424" s="125" t="s">
        <v>163</v>
      </c>
      <c r="H424" s="126">
        <v>44.3</v>
      </c>
      <c r="I424" s="50"/>
      <c r="J424" s="127">
        <f>ROUND(I424*H424,2)</f>
        <v>0</v>
      </c>
      <c r="K424" s="124" t="s">
        <v>149</v>
      </c>
      <c r="L424" s="13"/>
      <c r="M424" s="128" t="s">
        <v>1</v>
      </c>
      <c r="N424" s="129" t="s">
        <v>37</v>
      </c>
      <c r="O424" s="130">
        <v>2.4E-2</v>
      </c>
      <c r="P424" s="130">
        <f>O424*H424</f>
        <v>1.0631999999999999</v>
      </c>
      <c r="Q424" s="130">
        <v>0</v>
      </c>
      <c r="R424" s="130">
        <f>Q424*H424</f>
        <v>0</v>
      </c>
      <c r="S424" s="130">
        <v>0</v>
      </c>
      <c r="T424" s="131">
        <f>S424*H424</f>
        <v>0</v>
      </c>
      <c r="AR424" s="132" t="s">
        <v>227</v>
      </c>
      <c r="AT424" s="132" t="s">
        <v>145</v>
      </c>
      <c r="AU424" s="132" t="s">
        <v>82</v>
      </c>
      <c r="AY424" s="8" t="s">
        <v>143</v>
      </c>
      <c r="BE424" s="133">
        <f>IF(N424="základní",J424,0)</f>
        <v>0</v>
      </c>
      <c r="BF424" s="133">
        <f>IF(N424="snížená",J424,0)</f>
        <v>0</v>
      </c>
      <c r="BG424" s="133">
        <f>IF(N424="zákl. přenesená",J424,0)</f>
        <v>0</v>
      </c>
      <c r="BH424" s="133">
        <f>IF(N424="sníž. přenesená",J424,0)</f>
        <v>0</v>
      </c>
      <c r="BI424" s="133">
        <f>IF(N424="nulová",J424,0)</f>
        <v>0</v>
      </c>
      <c r="BJ424" s="8" t="s">
        <v>80</v>
      </c>
      <c r="BK424" s="133">
        <f>ROUND(I424*H424,2)</f>
        <v>0</v>
      </c>
      <c r="BL424" s="8" t="s">
        <v>227</v>
      </c>
      <c r="BM424" s="132" t="s">
        <v>992</v>
      </c>
    </row>
    <row r="425" spans="2:65" s="1" customFormat="1" ht="16.5" customHeight="1" x14ac:dyDescent="0.2">
      <c r="B425" s="13"/>
      <c r="C425" s="122" t="s">
        <v>702</v>
      </c>
      <c r="D425" s="122" t="s">
        <v>145</v>
      </c>
      <c r="E425" s="123" t="s">
        <v>695</v>
      </c>
      <c r="F425" s="124" t="s">
        <v>696</v>
      </c>
      <c r="G425" s="125" t="s">
        <v>163</v>
      </c>
      <c r="H425" s="126">
        <v>44.3</v>
      </c>
      <c r="I425" s="50"/>
      <c r="J425" s="127">
        <f>ROUND(I425*H425,2)</f>
        <v>0</v>
      </c>
      <c r="K425" s="124" t="s">
        <v>149</v>
      </c>
      <c r="L425" s="13"/>
      <c r="M425" s="128" t="s">
        <v>1</v>
      </c>
      <c r="N425" s="129" t="s">
        <v>37</v>
      </c>
      <c r="O425" s="130">
        <v>4.3999999999999997E-2</v>
      </c>
      <c r="P425" s="130">
        <f>O425*H425</f>
        <v>1.9491999999999998</v>
      </c>
      <c r="Q425" s="130">
        <v>2.9999999999999997E-4</v>
      </c>
      <c r="R425" s="130">
        <f>Q425*H425</f>
        <v>1.3289999999999998E-2</v>
      </c>
      <c r="S425" s="130">
        <v>0</v>
      </c>
      <c r="T425" s="131">
        <f>S425*H425</f>
        <v>0</v>
      </c>
      <c r="AR425" s="132" t="s">
        <v>227</v>
      </c>
      <c r="AT425" s="132" t="s">
        <v>145</v>
      </c>
      <c r="AU425" s="132" t="s">
        <v>82</v>
      </c>
      <c r="AY425" s="8" t="s">
        <v>143</v>
      </c>
      <c r="BE425" s="133">
        <f>IF(N425="základní",J425,0)</f>
        <v>0</v>
      </c>
      <c r="BF425" s="133">
        <f>IF(N425="snížená",J425,0)</f>
        <v>0</v>
      </c>
      <c r="BG425" s="133">
        <f>IF(N425="zákl. přenesená",J425,0)</f>
        <v>0</v>
      </c>
      <c r="BH425" s="133">
        <f>IF(N425="sníž. přenesená",J425,0)</f>
        <v>0</v>
      </c>
      <c r="BI425" s="133">
        <f>IF(N425="nulová",J425,0)</f>
        <v>0</v>
      </c>
      <c r="BJ425" s="8" t="s">
        <v>80</v>
      </c>
      <c r="BK425" s="133">
        <f>ROUND(I425*H425,2)</f>
        <v>0</v>
      </c>
      <c r="BL425" s="8" t="s">
        <v>227</v>
      </c>
      <c r="BM425" s="132" t="s">
        <v>993</v>
      </c>
    </row>
    <row r="426" spans="2:65" s="1" customFormat="1" ht="24.2" customHeight="1" x14ac:dyDescent="0.2">
      <c r="B426" s="13"/>
      <c r="C426" s="122" t="s">
        <v>708</v>
      </c>
      <c r="D426" s="122" t="s">
        <v>145</v>
      </c>
      <c r="E426" s="123" t="s">
        <v>699</v>
      </c>
      <c r="F426" s="124" t="s">
        <v>700</v>
      </c>
      <c r="G426" s="125" t="s">
        <v>163</v>
      </c>
      <c r="H426" s="126">
        <v>44.3</v>
      </c>
      <c r="I426" s="50"/>
      <c r="J426" s="127">
        <f>ROUND(I426*H426,2)</f>
        <v>0</v>
      </c>
      <c r="K426" s="124" t="s">
        <v>149</v>
      </c>
      <c r="L426" s="13"/>
      <c r="M426" s="128" t="s">
        <v>1</v>
      </c>
      <c r="N426" s="129" t="s">
        <v>37</v>
      </c>
      <c r="O426" s="130">
        <v>0.245</v>
      </c>
      <c r="P426" s="130">
        <f>O426*H426</f>
        <v>10.853499999999999</v>
      </c>
      <c r="Q426" s="130">
        <v>7.4999999999999997E-3</v>
      </c>
      <c r="R426" s="130">
        <f>Q426*H426</f>
        <v>0.33224999999999999</v>
      </c>
      <c r="S426" s="130">
        <v>0</v>
      </c>
      <c r="T426" s="131">
        <f>S426*H426</f>
        <v>0</v>
      </c>
      <c r="AR426" s="132" t="s">
        <v>227</v>
      </c>
      <c r="AT426" s="132" t="s">
        <v>145</v>
      </c>
      <c r="AU426" s="132" t="s">
        <v>82</v>
      </c>
      <c r="AY426" s="8" t="s">
        <v>143</v>
      </c>
      <c r="BE426" s="133">
        <f>IF(N426="základní",J426,0)</f>
        <v>0</v>
      </c>
      <c r="BF426" s="133">
        <f>IF(N426="snížená",J426,0)</f>
        <v>0</v>
      </c>
      <c r="BG426" s="133">
        <f>IF(N426="zákl. přenesená",J426,0)</f>
        <v>0</v>
      </c>
      <c r="BH426" s="133">
        <f>IF(N426="sníž. přenesená",J426,0)</f>
        <v>0</v>
      </c>
      <c r="BI426" s="133">
        <f>IF(N426="nulová",J426,0)</f>
        <v>0</v>
      </c>
      <c r="BJ426" s="8" t="s">
        <v>80</v>
      </c>
      <c r="BK426" s="133">
        <f>ROUND(I426*H426,2)</f>
        <v>0</v>
      </c>
      <c r="BL426" s="8" t="s">
        <v>227</v>
      </c>
      <c r="BM426" s="132" t="s">
        <v>994</v>
      </c>
    </row>
    <row r="427" spans="2:65" s="1" customFormat="1" ht="16.5" customHeight="1" x14ac:dyDescent="0.2">
      <c r="B427" s="13"/>
      <c r="C427" s="122" t="s">
        <v>712</v>
      </c>
      <c r="D427" s="122" t="s">
        <v>145</v>
      </c>
      <c r="E427" s="123" t="s">
        <v>703</v>
      </c>
      <c r="F427" s="124" t="s">
        <v>704</v>
      </c>
      <c r="G427" s="125" t="s">
        <v>163</v>
      </c>
      <c r="H427" s="126">
        <v>44.3</v>
      </c>
      <c r="I427" s="50"/>
      <c r="J427" s="127">
        <f>ROUND(I427*H427,2)</f>
        <v>0</v>
      </c>
      <c r="K427" s="124" t="s">
        <v>149</v>
      </c>
      <c r="L427" s="13"/>
      <c r="M427" s="128" t="s">
        <v>1</v>
      </c>
      <c r="N427" s="129" t="s">
        <v>37</v>
      </c>
      <c r="O427" s="130">
        <v>0.23899999999999999</v>
      </c>
      <c r="P427" s="130">
        <f>O427*H427</f>
        <v>10.587699999999998</v>
      </c>
      <c r="Q427" s="130">
        <v>0</v>
      </c>
      <c r="R427" s="130">
        <f>Q427*H427</f>
        <v>0</v>
      </c>
      <c r="S427" s="130">
        <v>3.5299999999999998E-2</v>
      </c>
      <c r="T427" s="131">
        <f>S427*H427</f>
        <v>1.5637899999999998</v>
      </c>
      <c r="AR427" s="132" t="s">
        <v>227</v>
      </c>
      <c r="AT427" s="132" t="s">
        <v>145</v>
      </c>
      <c r="AU427" s="132" t="s">
        <v>82</v>
      </c>
      <c r="AY427" s="8" t="s">
        <v>143</v>
      </c>
      <c r="BE427" s="133">
        <f>IF(N427="základní",J427,0)</f>
        <v>0</v>
      </c>
      <c r="BF427" s="133">
        <f>IF(N427="snížená",J427,0)</f>
        <v>0</v>
      </c>
      <c r="BG427" s="133">
        <f>IF(N427="zákl. přenesená",J427,0)</f>
        <v>0</v>
      </c>
      <c r="BH427" s="133">
        <f>IF(N427="sníž. přenesená",J427,0)</f>
        <v>0</v>
      </c>
      <c r="BI427" s="133">
        <f>IF(N427="nulová",J427,0)</f>
        <v>0</v>
      </c>
      <c r="BJ427" s="8" t="s">
        <v>80</v>
      </c>
      <c r="BK427" s="133">
        <f>ROUND(I427*H427,2)</f>
        <v>0</v>
      </c>
      <c r="BL427" s="8" t="s">
        <v>227</v>
      </c>
      <c r="BM427" s="132" t="s">
        <v>995</v>
      </c>
    </row>
    <row r="428" spans="2:65" s="135" customFormat="1" x14ac:dyDescent="0.2">
      <c r="B428" s="134"/>
      <c r="D428" s="136" t="s">
        <v>152</v>
      </c>
      <c r="E428" s="137" t="s">
        <v>1</v>
      </c>
      <c r="F428" s="138" t="s">
        <v>706</v>
      </c>
      <c r="H428" s="137" t="s">
        <v>1</v>
      </c>
      <c r="I428" s="53"/>
      <c r="L428" s="134"/>
      <c r="M428" s="139"/>
      <c r="T428" s="140"/>
      <c r="AT428" s="137" t="s">
        <v>152</v>
      </c>
      <c r="AU428" s="137" t="s">
        <v>82</v>
      </c>
      <c r="AV428" s="135" t="s">
        <v>80</v>
      </c>
      <c r="AW428" s="135" t="s">
        <v>29</v>
      </c>
      <c r="AX428" s="135" t="s">
        <v>72</v>
      </c>
      <c r="AY428" s="137" t="s">
        <v>143</v>
      </c>
    </row>
    <row r="429" spans="2:65" s="142" customFormat="1" x14ac:dyDescent="0.2">
      <c r="B429" s="141"/>
      <c r="D429" s="136" t="s">
        <v>152</v>
      </c>
      <c r="E429" s="143" t="s">
        <v>1</v>
      </c>
      <c r="F429" s="144" t="s">
        <v>996</v>
      </c>
      <c r="H429" s="145">
        <v>44.3</v>
      </c>
      <c r="I429" s="54"/>
      <c r="L429" s="141"/>
      <c r="M429" s="146"/>
      <c r="T429" s="147"/>
      <c r="AT429" s="143" t="s">
        <v>152</v>
      </c>
      <c r="AU429" s="143" t="s">
        <v>82</v>
      </c>
      <c r="AV429" s="142" t="s">
        <v>82</v>
      </c>
      <c r="AW429" s="142" t="s">
        <v>29</v>
      </c>
      <c r="AX429" s="142" t="s">
        <v>80</v>
      </c>
      <c r="AY429" s="143" t="s">
        <v>143</v>
      </c>
    </row>
    <row r="430" spans="2:65" s="1" customFormat="1" ht="33" customHeight="1" x14ac:dyDescent="0.2">
      <c r="B430" s="13"/>
      <c r="C430" s="122" t="s">
        <v>717</v>
      </c>
      <c r="D430" s="122" t="s">
        <v>145</v>
      </c>
      <c r="E430" s="123" t="s">
        <v>709</v>
      </c>
      <c r="F430" s="124" t="s">
        <v>710</v>
      </c>
      <c r="G430" s="125" t="s">
        <v>163</v>
      </c>
      <c r="H430" s="126">
        <v>44.3</v>
      </c>
      <c r="I430" s="50"/>
      <c r="J430" s="127">
        <f>ROUND(I430*H430,2)</f>
        <v>0</v>
      </c>
      <c r="K430" s="124" t="s">
        <v>149</v>
      </c>
      <c r="L430" s="13"/>
      <c r="M430" s="128" t="s">
        <v>1</v>
      </c>
      <c r="N430" s="129" t="s">
        <v>37</v>
      </c>
      <c r="O430" s="130">
        <v>1.33</v>
      </c>
      <c r="P430" s="130">
        <f>O430*H430</f>
        <v>58.918999999999997</v>
      </c>
      <c r="Q430" s="130">
        <v>9.0299999999999998E-3</v>
      </c>
      <c r="R430" s="130">
        <f>Q430*H430</f>
        <v>0.40002899999999997</v>
      </c>
      <c r="S430" s="130">
        <v>0</v>
      </c>
      <c r="T430" s="131">
        <f>S430*H430</f>
        <v>0</v>
      </c>
      <c r="AR430" s="132" t="s">
        <v>227</v>
      </c>
      <c r="AT430" s="132" t="s">
        <v>145</v>
      </c>
      <c r="AU430" s="132" t="s">
        <v>82</v>
      </c>
      <c r="AY430" s="8" t="s">
        <v>143</v>
      </c>
      <c r="BE430" s="133">
        <f>IF(N430="základní",J430,0)</f>
        <v>0</v>
      </c>
      <c r="BF430" s="133">
        <f>IF(N430="snížená",J430,0)</f>
        <v>0</v>
      </c>
      <c r="BG430" s="133">
        <f>IF(N430="zákl. přenesená",J430,0)</f>
        <v>0</v>
      </c>
      <c r="BH430" s="133">
        <f>IF(N430="sníž. přenesená",J430,0)</f>
        <v>0</v>
      </c>
      <c r="BI430" s="133">
        <f>IF(N430="nulová",J430,0)</f>
        <v>0</v>
      </c>
      <c r="BJ430" s="8" t="s">
        <v>80</v>
      </c>
      <c r="BK430" s="133">
        <f>ROUND(I430*H430,2)</f>
        <v>0</v>
      </c>
      <c r="BL430" s="8" t="s">
        <v>227</v>
      </c>
      <c r="BM430" s="132" t="s">
        <v>997</v>
      </c>
    </row>
    <row r="431" spans="2:65" s="135" customFormat="1" x14ac:dyDescent="0.2">
      <c r="B431" s="134"/>
      <c r="D431" s="136" t="s">
        <v>152</v>
      </c>
      <c r="E431" s="137" t="s">
        <v>1</v>
      </c>
      <c r="F431" s="138" t="s">
        <v>706</v>
      </c>
      <c r="H431" s="137" t="s">
        <v>1</v>
      </c>
      <c r="I431" s="53"/>
      <c r="L431" s="134"/>
      <c r="M431" s="139"/>
      <c r="T431" s="140"/>
      <c r="AT431" s="137" t="s">
        <v>152</v>
      </c>
      <c r="AU431" s="137" t="s">
        <v>82</v>
      </c>
      <c r="AV431" s="135" t="s">
        <v>80</v>
      </c>
      <c r="AW431" s="135" t="s">
        <v>29</v>
      </c>
      <c r="AX431" s="135" t="s">
        <v>72</v>
      </c>
      <c r="AY431" s="137" t="s">
        <v>143</v>
      </c>
    </row>
    <row r="432" spans="2:65" s="142" customFormat="1" x14ac:dyDescent="0.2">
      <c r="B432" s="141"/>
      <c r="D432" s="136" t="s">
        <v>152</v>
      </c>
      <c r="E432" s="143" t="s">
        <v>1</v>
      </c>
      <c r="F432" s="144" t="s">
        <v>996</v>
      </c>
      <c r="H432" s="145">
        <v>44.3</v>
      </c>
      <c r="I432" s="54"/>
      <c r="L432" s="141"/>
      <c r="M432" s="146"/>
      <c r="T432" s="147"/>
      <c r="AT432" s="143" t="s">
        <v>152</v>
      </c>
      <c r="AU432" s="143" t="s">
        <v>82</v>
      </c>
      <c r="AV432" s="142" t="s">
        <v>82</v>
      </c>
      <c r="AW432" s="142" t="s">
        <v>29</v>
      </c>
      <c r="AX432" s="142" t="s">
        <v>80</v>
      </c>
      <c r="AY432" s="143" t="s">
        <v>143</v>
      </c>
    </row>
    <row r="433" spans="2:65" s="1" customFormat="1" ht="24.2" customHeight="1" x14ac:dyDescent="0.2">
      <c r="B433" s="13"/>
      <c r="C433" s="164" t="s">
        <v>721</v>
      </c>
      <c r="D433" s="164" t="s">
        <v>392</v>
      </c>
      <c r="E433" s="165" t="s">
        <v>713</v>
      </c>
      <c r="F433" s="166" t="s">
        <v>714</v>
      </c>
      <c r="G433" s="167" t="s">
        <v>163</v>
      </c>
      <c r="H433" s="168">
        <v>50.945</v>
      </c>
      <c r="I433" s="51"/>
      <c r="J433" s="169">
        <f>ROUND(I433*H433,2)</f>
        <v>0</v>
      </c>
      <c r="K433" s="166" t="s">
        <v>149</v>
      </c>
      <c r="L433" s="170"/>
      <c r="M433" s="171" t="s">
        <v>1</v>
      </c>
      <c r="N433" s="172" t="s">
        <v>37</v>
      </c>
      <c r="O433" s="130">
        <v>0</v>
      </c>
      <c r="P433" s="130">
        <f>O433*H433</f>
        <v>0</v>
      </c>
      <c r="Q433" s="130">
        <v>2.1999999999999999E-2</v>
      </c>
      <c r="R433" s="130">
        <f>Q433*H433</f>
        <v>1.12079</v>
      </c>
      <c r="S433" s="130">
        <v>0</v>
      </c>
      <c r="T433" s="131">
        <f>S433*H433</f>
        <v>0</v>
      </c>
      <c r="AR433" s="132" t="s">
        <v>328</v>
      </c>
      <c r="AT433" s="132" t="s">
        <v>392</v>
      </c>
      <c r="AU433" s="132" t="s">
        <v>82</v>
      </c>
      <c r="AY433" s="8" t="s">
        <v>143</v>
      </c>
      <c r="BE433" s="133">
        <f>IF(N433="základní",J433,0)</f>
        <v>0</v>
      </c>
      <c r="BF433" s="133">
        <f>IF(N433="snížená",J433,0)</f>
        <v>0</v>
      </c>
      <c r="BG433" s="133">
        <f>IF(N433="zákl. přenesená",J433,0)</f>
        <v>0</v>
      </c>
      <c r="BH433" s="133">
        <f>IF(N433="sníž. přenesená",J433,0)</f>
        <v>0</v>
      </c>
      <c r="BI433" s="133">
        <f>IF(N433="nulová",J433,0)</f>
        <v>0</v>
      </c>
      <c r="BJ433" s="8" t="s">
        <v>80</v>
      </c>
      <c r="BK433" s="133">
        <f>ROUND(I433*H433,2)</f>
        <v>0</v>
      </c>
      <c r="BL433" s="8" t="s">
        <v>227</v>
      </c>
      <c r="BM433" s="132" t="s">
        <v>998</v>
      </c>
    </row>
    <row r="434" spans="2:65" s="142" customFormat="1" x14ac:dyDescent="0.2">
      <c r="B434" s="141"/>
      <c r="D434" s="136" t="s">
        <v>152</v>
      </c>
      <c r="F434" s="144" t="s">
        <v>999</v>
      </c>
      <c r="H434" s="145">
        <v>50.945</v>
      </c>
      <c r="I434" s="54"/>
      <c r="L434" s="141"/>
      <c r="M434" s="146"/>
      <c r="T434" s="147"/>
      <c r="AT434" s="143" t="s">
        <v>152</v>
      </c>
      <c r="AU434" s="143" t="s">
        <v>82</v>
      </c>
      <c r="AV434" s="142" t="s">
        <v>82</v>
      </c>
      <c r="AW434" s="142" t="s">
        <v>3</v>
      </c>
      <c r="AX434" s="142" t="s">
        <v>80</v>
      </c>
      <c r="AY434" s="143" t="s">
        <v>143</v>
      </c>
    </row>
    <row r="435" spans="2:65" s="1" customFormat="1" ht="24.2" customHeight="1" x14ac:dyDescent="0.2">
      <c r="B435" s="13"/>
      <c r="C435" s="122" t="s">
        <v>727</v>
      </c>
      <c r="D435" s="122" t="s">
        <v>145</v>
      </c>
      <c r="E435" s="123" t="s">
        <v>718</v>
      </c>
      <c r="F435" s="124" t="s">
        <v>719</v>
      </c>
      <c r="G435" s="125" t="s">
        <v>163</v>
      </c>
      <c r="H435" s="126">
        <v>44.3</v>
      </c>
      <c r="I435" s="50"/>
      <c r="J435" s="127">
        <f>ROUND(I435*H435,2)</f>
        <v>0</v>
      </c>
      <c r="K435" s="124" t="s">
        <v>149</v>
      </c>
      <c r="L435" s="13"/>
      <c r="M435" s="128" t="s">
        <v>1</v>
      </c>
      <c r="N435" s="129" t="s">
        <v>37</v>
      </c>
      <c r="O435" s="130">
        <v>4.1000000000000002E-2</v>
      </c>
      <c r="P435" s="130">
        <f>O435*H435</f>
        <v>1.8163</v>
      </c>
      <c r="Q435" s="130">
        <v>5.0000000000000002E-5</v>
      </c>
      <c r="R435" s="130">
        <f>Q435*H435</f>
        <v>2.215E-3</v>
      </c>
      <c r="S435" s="130">
        <v>0</v>
      </c>
      <c r="T435" s="131">
        <f>S435*H435</f>
        <v>0</v>
      </c>
      <c r="AR435" s="132" t="s">
        <v>227</v>
      </c>
      <c r="AT435" s="132" t="s">
        <v>145</v>
      </c>
      <c r="AU435" s="132" t="s">
        <v>82</v>
      </c>
      <c r="AY435" s="8" t="s">
        <v>143</v>
      </c>
      <c r="BE435" s="133">
        <f>IF(N435="základní",J435,0)</f>
        <v>0</v>
      </c>
      <c r="BF435" s="133">
        <f>IF(N435="snížená",J435,0)</f>
        <v>0</v>
      </c>
      <c r="BG435" s="133">
        <f>IF(N435="zákl. přenesená",J435,0)</f>
        <v>0</v>
      </c>
      <c r="BH435" s="133">
        <f>IF(N435="sníž. přenesená",J435,0)</f>
        <v>0</v>
      </c>
      <c r="BI435" s="133">
        <f>IF(N435="nulová",J435,0)</f>
        <v>0</v>
      </c>
      <c r="BJ435" s="8" t="s">
        <v>80</v>
      </c>
      <c r="BK435" s="133">
        <f>ROUND(I435*H435,2)</f>
        <v>0</v>
      </c>
      <c r="BL435" s="8" t="s">
        <v>227</v>
      </c>
      <c r="BM435" s="132" t="s">
        <v>1000</v>
      </c>
    </row>
    <row r="436" spans="2:65" s="1" customFormat="1" ht="24.2" customHeight="1" x14ac:dyDescent="0.2">
      <c r="B436" s="13"/>
      <c r="C436" s="122" t="s">
        <v>733</v>
      </c>
      <c r="D436" s="122" t="s">
        <v>145</v>
      </c>
      <c r="E436" s="123" t="s">
        <v>722</v>
      </c>
      <c r="F436" s="124" t="s">
        <v>723</v>
      </c>
      <c r="G436" s="125" t="s">
        <v>198</v>
      </c>
      <c r="H436" s="126">
        <v>1.869</v>
      </c>
      <c r="I436" s="50"/>
      <c r="J436" s="127">
        <f>ROUND(I436*H436,2)</f>
        <v>0</v>
      </c>
      <c r="K436" s="124" t="s">
        <v>149</v>
      </c>
      <c r="L436" s="13"/>
      <c r="M436" s="128" t="s">
        <v>1</v>
      </c>
      <c r="N436" s="129" t="s">
        <v>37</v>
      </c>
      <c r="O436" s="130">
        <v>0.86099999999999999</v>
      </c>
      <c r="P436" s="130">
        <f>O436*H436</f>
        <v>1.6092089999999999</v>
      </c>
      <c r="Q436" s="130">
        <v>0</v>
      </c>
      <c r="R436" s="130">
        <f>Q436*H436</f>
        <v>0</v>
      </c>
      <c r="S436" s="130">
        <v>0</v>
      </c>
      <c r="T436" s="131">
        <f>S436*H436</f>
        <v>0</v>
      </c>
      <c r="AR436" s="132" t="s">
        <v>227</v>
      </c>
      <c r="AT436" s="132" t="s">
        <v>145</v>
      </c>
      <c r="AU436" s="132" t="s">
        <v>82</v>
      </c>
      <c r="AY436" s="8" t="s">
        <v>143</v>
      </c>
      <c r="BE436" s="133">
        <f>IF(N436="základní",J436,0)</f>
        <v>0</v>
      </c>
      <c r="BF436" s="133">
        <f>IF(N436="snížená",J436,0)</f>
        <v>0</v>
      </c>
      <c r="BG436" s="133">
        <f>IF(N436="zákl. přenesená",J436,0)</f>
        <v>0</v>
      </c>
      <c r="BH436" s="133">
        <f>IF(N436="sníž. přenesená",J436,0)</f>
        <v>0</v>
      </c>
      <c r="BI436" s="133">
        <f>IF(N436="nulová",J436,0)</f>
        <v>0</v>
      </c>
      <c r="BJ436" s="8" t="s">
        <v>80</v>
      </c>
      <c r="BK436" s="133">
        <f>ROUND(I436*H436,2)</f>
        <v>0</v>
      </c>
      <c r="BL436" s="8" t="s">
        <v>227</v>
      </c>
      <c r="BM436" s="132" t="s">
        <v>1001</v>
      </c>
    </row>
    <row r="437" spans="2:65" s="111" customFormat="1" ht="22.9" customHeight="1" x14ac:dyDescent="0.2">
      <c r="B437" s="110"/>
      <c r="D437" s="112" t="s">
        <v>71</v>
      </c>
      <c r="E437" s="120" t="s">
        <v>1002</v>
      </c>
      <c r="F437" s="120" t="s">
        <v>1003</v>
      </c>
      <c r="I437" s="56"/>
      <c r="J437" s="121">
        <f>BK437</f>
        <v>0</v>
      </c>
      <c r="L437" s="110"/>
      <c r="M437" s="115"/>
      <c r="P437" s="116">
        <f>SUM(P438:P446)</f>
        <v>3.688965</v>
      </c>
      <c r="R437" s="116">
        <f>SUM(R438:R446)</f>
        <v>2.8859250000000003E-2</v>
      </c>
      <c r="T437" s="117">
        <f>SUM(T438:T446)</f>
        <v>0</v>
      </c>
      <c r="AR437" s="112" t="s">
        <v>82</v>
      </c>
      <c r="AT437" s="118" t="s">
        <v>71</v>
      </c>
      <c r="AU437" s="118" t="s">
        <v>80</v>
      </c>
      <c r="AY437" s="112" t="s">
        <v>143</v>
      </c>
      <c r="BK437" s="119">
        <f>SUM(BK438:BK446)</f>
        <v>0</v>
      </c>
    </row>
    <row r="438" spans="2:65" s="1" customFormat="1" ht="21.75" customHeight="1" x14ac:dyDescent="0.2">
      <c r="B438" s="13"/>
      <c r="C438" s="122" t="s">
        <v>738</v>
      </c>
      <c r="D438" s="122" t="s">
        <v>145</v>
      </c>
      <c r="E438" s="123" t="s">
        <v>1004</v>
      </c>
      <c r="F438" s="124" t="s">
        <v>1005</v>
      </c>
      <c r="G438" s="125" t="s">
        <v>163</v>
      </c>
      <c r="H438" s="126">
        <v>8.3650000000000002</v>
      </c>
      <c r="I438" s="50"/>
      <c r="J438" s="127">
        <f>ROUND(I438*H438,2)</f>
        <v>0</v>
      </c>
      <c r="K438" s="124" t="s">
        <v>149</v>
      </c>
      <c r="L438" s="13"/>
      <c r="M438" s="128" t="s">
        <v>1</v>
      </c>
      <c r="N438" s="129" t="s">
        <v>37</v>
      </c>
      <c r="O438" s="130">
        <v>3.2000000000000001E-2</v>
      </c>
      <c r="P438" s="130">
        <f>O438*H438</f>
        <v>0.26768000000000003</v>
      </c>
      <c r="Q438" s="130">
        <v>0</v>
      </c>
      <c r="R438" s="130">
        <f>Q438*H438</f>
        <v>0</v>
      </c>
      <c r="S438" s="130">
        <v>0</v>
      </c>
      <c r="T438" s="131">
        <f>S438*H438</f>
        <v>0</v>
      </c>
      <c r="AR438" s="132" t="s">
        <v>227</v>
      </c>
      <c r="AT438" s="132" t="s">
        <v>145</v>
      </c>
      <c r="AU438" s="132" t="s">
        <v>82</v>
      </c>
      <c r="AY438" s="8" t="s">
        <v>143</v>
      </c>
      <c r="BE438" s="133">
        <f>IF(N438="základní",J438,0)</f>
        <v>0</v>
      </c>
      <c r="BF438" s="133">
        <f>IF(N438="snížená",J438,0)</f>
        <v>0</v>
      </c>
      <c r="BG438" s="133">
        <f>IF(N438="zákl. přenesená",J438,0)</f>
        <v>0</v>
      </c>
      <c r="BH438" s="133">
        <f>IF(N438="sníž. přenesená",J438,0)</f>
        <v>0</v>
      </c>
      <c r="BI438" s="133">
        <f>IF(N438="nulová",J438,0)</f>
        <v>0</v>
      </c>
      <c r="BJ438" s="8" t="s">
        <v>80</v>
      </c>
      <c r="BK438" s="133">
        <f>ROUND(I438*H438,2)</f>
        <v>0</v>
      </c>
      <c r="BL438" s="8" t="s">
        <v>227</v>
      </c>
      <c r="BM438" s="132" t="s">
        <v>1006</v>
      </c>
    </row>
    <row r="439" spans="2:65" s="135" customFormat="1" x14ac:dyDescent="0.2">
      <c r="B439" s="134"/>
      <c r="D439" s="136" t="s">
        <v>152</v>
      </c>
      <c r="E439" s="137" t="s">
        <v>1</v>
      </c>
      <c r="F439" s="138" t="s">
        <v>831</v>
      </c>
      <c r="H439" s="137" t="s">
        <v>1</v>
      </c>
      <c r="I439" s="53"/>
      <c r="L439" s="134"/>
      <c r="M439" s="139"/>
      <c r="T439" s="140"/>
      <c r="AT439" s="137" t="s">
        <v>152</v>
      </c>
      <c r="AU439" s="137" t="s">
        <v>82</v>
      </c>
      <c r="AV439" s="135" t="s">
        <v>80</v>
      </c>
      <c r="AW439" s="135" t="s">
        <v>29</v>
      </c>
      <c r="AX439" s="135" t="s">
        <v>72</v>
      </c>
      <c r="AY439" s="137" t="s">
        <v>143</v>
      </c>
    </row>
    <row r="440" spans="2:65" s="142" customFormat="1" x14ac:dyDescent="0.2">
      <c r="B440" s="141"/>
      <c r="D440" s="136" t="s">
        <v>152</v>
      </c>
      <c r="E440" s="143" t="s">
        <v>1</v>
      </c>
      <c r="F440" s="144" t="s">
        <v>1007</v>
      </c>
      <c r="H440" s="145">
        <v>2.56</v>
      </c>
      <c r="I440" s="54"/>
      <c r="L440" s="141"/>
      <c r="M440" s="146"/>
      <c r="T440" s="147"/>
      <c r="AT440" s="143" t="s">
        <v>152</v>
      </c>
      <c r="AU440" s="143" t="s">
        <v>82</v>
      </c>
      <c r="AV440" s="142" t="s">
        <v>82</v>
      </c>
      <c r="AW440" s="142" t="s">
        <v>29</v>
      </c>
      <c r="AX440" s="142" t="s">
        <v>72</v>
      </c>
      <c r="AY440" s="143" t="s">
        <v>143</v>
      </c>
    </row>
    <row r="441" spans="2:65" s="142" customFormat="1" x14ac:dyDescent="0.2">
      <c r="B441" s="141"/>
      <c r="D441" s="136" t="s">
        <v>152</v>
      </c>
      <c r="E441" s="143" t="s">
        <v>1</v>
      </c>
      <c r="F441" s="144" t="s">
        <v>1008</v>
      </c>
      <c r="H441" s="145">
        <v>2.4990000000000001</v>
      </c>
      <c r="I441" s="54"/>
      <c r="L441" s="141"/>
      <c r="M441" s="146"/>
      <c r="T441" s="147"/>
      <c r="AT441" s="143" t="s">
        <v>152</v>
      </c>
      <c r="AU441" s="143" t="s">
        <v>82</v>
      </c>
      <c r="AV441" s="142" t="s">
        <v>82</v>
      </c>
      <c r="AW441" s="142" t="s">
        <v>29</v>
      </c>
      <c r="AX441" s="142" t="s">
        <v>72</v>
      </c>
      <c r="AY441" s="143" t="s">
        <v>143</v>
      </c>
    </row>
    <row r="442" spans="2:65" s="142" customFormat="1" x14ac:dyDescent="0.2">
      <c r="B442" s="141"/>
      <c r="D442" s="136" t="s">
        <v>152</v>
      </c>
      <c r="E442" s="143" t="s">
        <v>1</v>
      </c>
      <c r="F442" s="144" t="s">
        <v>1009</v>
      </c>
      <c r="H442" s="145">
        <v>3.306</v>
      </c>
      <c r="I442" s="54"/>
      <c r="L442" s="141"/>
      <c r="M442" s="146"/>
      <c r="T442" s="147"/>
      <c r="AT442" s="143" t="s">
        <v>152</v>
      </c>
      <c r="AU442" s="143" t="s">
        <v>82</v>
      </c>
      <c r="AV442" s="142" t="s">
        <v>82</v>
      </c>
      <c r="AW442" s="142" t="s">
        <v>29</v>
      </c>
      <c r="AX442" s="142" t="s">
        <v>72</v>
      </c>
      <c r="AY442" s="143" t="s">
        <v>143</v>
      </c>
    </row>
    <row r="443" spans="2:65" s="149" customFormat="1" x14ac:dyDescent="0.2">
      <c r="B443" s="148"/>
      <c r="D443" s="136" t="s">
        <v>152</v>
      </c>
      <c r="E443" s="150" t="s">
        <v>1</v>
      </c>
      <c r="F443" s="151" t="s">
        <v>210</v>
      </c>
      <c r="H443" s="152">
        <v>8.3650000000000002</v>
      </c>
      <c r="I443" s="55"/>
      <c r="L443" s="148"/>
      <c r="M443" s="153"/>
      <c r="T443" s="154"/>
      <c r="AT443" s="150" t="s">
        <v>152</v>
      </c>
      <c r="AU443" s="150" t="s">
        <v>82</v>
      </c>
      <c r="AV443" s="149" t="s">
        <v>150</v>
      </c>
      <c r="AW443" s="149" t="s">
        <v>29</v>
      </c>
      <c r="AX443" s="149" t="s">
        <v>80</v>
      </c>
      <c r="AY443" s="150" t="s">
        <v>143</v>
      </c>
    </row>
    <row r="444" spans="2:65" s="1" customFormat="1" ht="24.2" customHeight="1" x14ac:dyDescent="0.2">
      <c r="B444" s="13"/>
      <c r="C444" s="122" t="s">
        <v>744</v>
      </c>
      <c r="D444" s="122" t="s">
        <v>145</v>
      </c>
      <c r="E444" s="123" t="s">
        <v>1010</v>
      </c>
      <c r="F444" s="124" t="s">
        <v>1011</v>
      </c>
      <c r="G444" s="125" t="s">
        <v>163</v>
      </c>
      <c r="H444" s="126">
        <v>8.3650000000000002</v>
      </c>
      <c r="I444" s="50"/>
      <c r="J444" s="127">
        <f>ROUND(I444*H444,2)</f>
        <v>0</v>
      </c>
      <c r="K444" s="124" t="s">
        <v>149</v>
      </c>
      <c r="L444" s="13"/>
      <c r="M444" s="128" t="s">
        <v>1</v>
      </c>
      <c r="N444" s="129" t="s">
        <v>37</v>
      </c>
      <c r="O444" s="130">
        <v>0.108</v>
      </c>
      <c r="P444" s="130">
        <f>O444*H444</f>
        <v>0.90342</v>
      </c>
      <c r="Q444" s="130">
        <v>2.9E-4</v>
      </c>
      <c r="R444" s="130">
        <f>Q444*H444</f>
        <v>2.4258500000000002E-3</v>
      </c>
      <c r="S444" s="130">
        <v>0</v>
      </c>
      <c r="T444" s="131">
        <f>S444*H444</f>
        <v>0</v>
      </c>
      <c r="AR444" s="132" t="s">
        <v>227</v>
      </c>
      <c r="AT444" s="132" t="s">
        <v>145</v>
      </c>
      <c r="AU444" s="132" t="s">
        <v>82</v>
      </c>
      <c r="AY444" s="8" t="s">
        <v>143</v>
      </c>
      <c r="BE444" s="133">
        <f>IF(N444="základní",J444,0)</f>
        <v>0</v>
      </c>
      <c r="BF444" s="133">
        <f>IF(N444="snížená",J444,0)</f>
        <v>0</v>
      </c>
      <c r="BG444" s="133">
        <f>IF(N444="zákl. přenesená",J444,0)</f>
        <v>0</v>
      </c>
      <c r="BH444" s="133">
        <f>IF(N444="sníž. přenesená",J444,0)</f>
        <v>0</v>
      </c>
      <c r="BI444" s="133">
        <f>IF(N444="nulová",J444,0)</f>
        <v>0</v>
      </c>
      <c r="BJ444" s="8" t="s">
        <v>80</v>
      </c>
      <c r="BK444" s="133">
        <f>ROUND(I444*H444,2)</f>
        <v>0</v>
      </c>
      <c r="BL444" s="8" t="s">
        <v>227</v>
      </c>
      <c r="BM444" s="132" t="s">
        <v>1012</v>
      </c>
    </row>
    <row r="445" spans="2:65" s="1" customFormat="1" ht="24.2" customHeight="1" x14ac:dyDescent="0.2">
      <c r="B445" s="13"/>
      <c r="C445" s="122" t="s">
        <v>750</v>
      </c>
      <c r="D445" s="122" t="s">
        <v>145</v>
      </c>
      <c r="E445" s="123" t="s">
        <v>1013</v>
      </c>
      <c r="F445" s="124" t="s">
        <v>1014</v>
      </c>
      <c r="G445" s="125" t="s">
        <v>163</v>
      </c>
      <c r="H445" s="126">
        <v>8.3650000000000002</v>
      </c>
      <c r="I445" s="50"/>
      <c r="J445" s="127">
        <f>ROUND(I445*H445,2)</f>
        <v>0</v>
      </c>
      <c r="K445" s="124" t="s">
        <v>149</v>
      </c>
      <c r="L445" s="13"/>
      <c r="M445" s="128" t="s">
        <v>1</v>
      </c>
      <c r="N445" s="129" t="s">
        <v>37</v>
      </c>
      <c r="O445" s="130">
        <v>0.21099999999999999</v>
      </c>
      <c r="P445" s="130">
        <f>O445*H445</f>
        <v>1.765015</v>
      </c>
      <c r="Q445" s="130">
        <v>6.6E-4</v>
      </c>
      <c r="R445" s="130">
        <f>Q445*H445</f>
        <v>5.5209000000000005E-3</v>
      </c>
      <c r="S445" s="130">
        <v>0</v>
      </c>
      <c r="T445" s="131">
        <f>S445*H445</f>
        <v>0</v>
      </c>
      <c r="AR445" s="132" t="s">
        <v>227</v>
      </c>
      <c r="AT445" s="132" t="s">
        <v>145</v>
      </c>
      <c r="AU445" s="132" t="s">
        <v>82</v>
      </c>
      <c r="AY445" s="8" t="s">
        <v>143</v>
      </c>
      <c r="BE445" s="133">
        <f>IF(N445="základní",J445,0)</f>
        <v>0</v>
      </c>
      <c r="BF445" s="133">
        <f>IF(N445="snížená",J445,0)</f>
        <v>0</v>
      </c>
      <c r="BG445" s="133">
        <f>IF(N445="zákl. přenesená",J445,0)</f>
        <v>0</v>
      </c>
      <c r="BH445" s="133">
        <f>IF(N445="sníž. přenesená",J445,0)</f>
        <v>0</v>
      </c>
      <c r="BI445" s="133">
        <f>IF(N445="nulová",J445,0)</f>
        <v>0</v>
      </c>
      <c r="BJ445" s="8" t="s">
        <v>80</v>
      </c>
      <c r="BK445" s="133">
        <f>ROUND(I445*H445,2)</f>
        <v>0</v>
      </c>
      <c r="BL445" s="8" t="s">
        <v>227</v>
      </c>
      <c r="BM445" s="132" t="s">
        <v>1015</v>
      </c>
    </row>
    <row r="446" spans="2:65" s="1" customFormat="1" ht="24.2" customHeight="1" x14ac:dyDescent="0.2">
      <c r="B446" s="13"/>
      <c r="C446" s="122" t="s">
        <v>754</v>
      </c>
      <c r="D446" s="122" t="s">
        <v>145</v>
      </c>
      <c r="E446" s="123" t="s">
        <v>1016</v>
      </c>
      <c r="F446" s="124" t="s">
        <v>1017</v>
      </c>
      <c r="G446" s="125" t="s">
        <v>163</v>
      </c>
      <c r="H446" s="126">
        <v>8.3650000000000002</v>
      </c>
      <c r="I446" s="50"/>
      <c r="J446" s="127">
        <f>ROUND(I446*H446,2)</f>
        <v>0</v>
      </c>
      <c r="K446" s="124" t="s">
        <v>149</v>
      </c>
      <c r="L446" s="13"/>
      <c r="M446" s="128" t="s">
        <v>1</v>
      </c>
      <c r="N446" s="129" t="s">
        <v>37</v>
      </c>
      <c r="O446" s="130">
        <v>0.09</v>
      </c>
      <c r="P446" s="130">
        <f>O446*H446</f>
        <v>0.75285000000000002</v>
      </c>
      <c r="Q446" s="130">
        <v>2.5000000000000001E-3</v>
      </c>
      <c r="R446" s="130">
        <f>Q446*H446</f>
        <v>2.0912500000000001E-2</v>
      </c>
      <c r="S446" s="130">
        <v>0</v>
      </c>
      <c r="T446" s="131">
        <f>S446*H446</f>
        <v>0</v>
      </c>
      <c r="AR446" s="132" t="s">
        <v>227</v>
      </c>
      <c r="AT446" s="132" t="s">
        <v>145</v>
      </c>
      <c r="AU446" s="132" t="s">
        <v>82</v>
      </c>
      <c r="AY446" s="8" t="s">
        <v>143</v>
      </c>
      <c r="BE446" s="133">
        <f>IF(N446="základní",J446,0)</f>
        <v>0</v>
      </c>
      <c r="BF446" s="133">
        <f>IF(N446="snížená",J446,0)</f>
        <v>0</v>
      </c>
      <c r="BG446" s="133">
        <f>IF(N446="zákl. přenesená",J446,0)</f>
        <v>0</v>
      </c>
      <c r="BH446" s="133">
        <f>IF(N446="sníž. přenesená",J446,0)</f>
        <v>0</v>
      </c>
      <c r="BI446" s="133">
        <f>IF(N446="nulová",J446,0)</f>
        <v>0</v>
      </c>
      <c r="BJ446" s="8" t="s">
        <v>80</v>
      </c>
      <c r="BK446" s="133">
        <f>ROUND(I446*H446,2)</f>
        <v>0</v>
      </c>
      <c r="BL446" s="8" t="s">
        <v>227</v>
      </c>
      <c r="BM446" s="132" t="s">
        <v>1018</v>
      </c>
    </row>
    <row r="447" spans="2:65" s="111" customFormat="1" ht="22.9" customHeight="1" x14ac:dyDescent="0.2">
      <c r="B447" s="110"/>
      <c r="D447" s="112" t="s">
        <v>71</v>
      </c>
      <c r="E447" s="120" t="s">
        <v>725</v>
      </c>
      <c r="F447" s="120" t="s">
        <v>726</v>
      </c>
      <c r="I447" s="56"/>
      <c r="J447" s="121">
        <f>BK447</f>
        <v>0</v>
      </c>
      <c r="L447" s="110"/>
      <c r="M447" s="115"/>
      <c r="P447" s="116">
        <f>SUM(P448:P456)</f>
        <v>37.15</v>
      </c>
      <c r="R447" s="116">
        <f>SUM(R448:R456)</f>
        <v>0.12025</v>
      </c>
      <c r="T447" s="117">
        <f>SUM(T448:T456)</f>
        <v>3.0000000000000001E-3</v>
      </c>
      <c r="AR447" s="112" t="s">
        <v>82</v>
      </c>
      <c r="AT447" s="118" t="s">
        <v>71</v>
      </c>
      <c r="AU447" s="118" t="s">
        <v>80</v>
      </c>
      <c r="AY447" s="112" t="s">
        <v>143</v>
      </c>
      <c r="BK447" s="119">
        <f>SUM(BK448:BK456)</f>
        <v>0</v>
      </c>
    </row>
    <row r="448" spans="2:65" s="1" customFormat="1" ht="24.2" customHeight="1" x14ac:dyDescent="0.2">
      <c r="B448" s="13"/>
      <c r="C448" s="122" t="s">
        <v>759</v>
      </c>
      <c r="D448" s="122" t="s">
        <v>145</v>
      </c>
      <c r="E448" s="123" t="s">
        <v>728</v>
      </c>
      <c r="F448" s="124" t="s">
        <v>729</v>
      </c>
      <c r="G448" s="125" t="s">
        <v>163</v>
      </c>
      <c r="H448" s="126">
        <v>100</v>
      </c>
      <c r="I448" s="50"/>
      <c r="J448" s="127">
        <f>ROUND(I448*H448,2)</f>
        <v>0</v>
      </c>
      <c r="K448" s="124" t="s">
        <v>149</v>
      </c>
      <c r="L448" s="13"/>
      <c r="M448" s="128" t="s">
        <v>1</v>
      </c>
      <c r="N448" s="129" t="s">
        <v>37</v>
      </c>
      <c r="O448" s="130">
        <v>2.9000000000000001E-2</v>
      </c>
      <c r="P448" s="130">
        <f>O448*H448</f>
        <v>2.9000000000000004</v>
      </c>
      <c r="Q448" s="130">
        <v>0</v>
      </c>
      <c r="R448" s="130">
        <f>Q448*H448</f>
        <v>0</v>
      </c>
      <c r="S448" s="130">
        <v>3.0000000000000001E-5</v>
      </c>
      <c r="T448" s="131">
        <f>S448*H448</f>
        <v>3.0000000000000001E-3</v>
      </c>
      <c r="AR448" s="132" t="s">
        <v>227</v>
      </c>
      <c r="AT448" s="132" t="s">
        <v>145</v>
      </c>
      <c r="AU448" s="132" t="s">
        <v>82</v>
      </c>
      <c r="AY448" s="8" t="s">
        <v>143</v>
      </c>
      <c r="BE448" s="133">
        <f>IF(N448="základní",J448,0)</f>
        <v>0</v>
      </c>
      <c r="BF448" s="133">
        <f>IF(N448="snížená",J448,0)</f>
        <v>0</v>
      </c>
      <c r="BG448" s="133">
        <f>IF(N448="zákl. přenesená",J448,0)</f>
        <v>0</v>
      </c>
      <c r="BH448" s="133">
        <f>IF(N448="sníž. přenesená",J448,0)</f>
        <v>0</v>
      </c>
      <c r="BI448" s="133">
        <f>IF(N448="nulová",J448,0)</f>
        <v>0</v>
      </c>
      <c r="BJ448" s="8" t="s">
        <v>80</v>
      </c>
      <c r="BK448" s="133">
        <f>ROUND(I448*H448,2)</f>
        <v>0</v>
      </c>
      <c r="BL448" s="8" t="s">
        <v>227</v>
      </c>
      <c r="BM448" s="132" t="s">
        <v>1019</v>
      </c>
    </row>
    <row r="449" spans="2:65" s="135" customFormat="1" x14ac:dyDescent="0.2">
      <c r="B449" s="134"/>
      <c r="D449" s="136" t="s">
        <v>152</v>
      </c>
      <c r="E449" s="137" t="s">
        <v>1</v>
      </c>
      <c r="F449" s="138" t="s">
        <v>731</v>
      </c>
      <c r="H449" s="137" t="s">
        <v>1</v>
      </c>
      <c r="I449" s="53"/>
      <c r="L449" s="134"/>
      <c r="M449" s="139"/>
      <c r="T449" s="140"/>
      <c r="AT449" s="137" t="s">
        <v>152</v>
      </c>
      <c r="AU449" s="137" t="s">
        <v>82</v>
      </c>
      <c r="AV449" s="135" t="s">
        <v>80</v>
      </c>
      <c r="AW449" s="135" t="s">
        <v>29</v>
      </c>
      <c r="AX449" s="135" t="s">
        <v>72</v>
      </c>
      <c r="AY449" s="137" t="s">
        <v>143</v>
      </c>
    </row>
    <row r="450" spans="2:65" s="142" customFormat="1" x14ac:dyDescent="0.2">
      <c r="B450" s="141"/>
      <c r="D450" s="136" t="s">
        <v>152</v>
      </c>
      <c r="E450" s="143" t="s">
        <v>1</v>
      </c>
      <c r="F450" s="144" t="s">
        <v>732</v>
      </c>
      <c r="H450" s="145">
        <v>100</v>
      </c>
      <c r="I450" s="54"/>
      <c r="L450" s="141"/>
      <c r="M450" s="146"/>
      <c r="T450" s="147"/>
      <c r="AT450" s="143" t="s">
        <v>152</v>
      </c>
      <c r="AU450" s="143" t="s">
        <v>82</v>
      </c>
      <c r="AV450" s="142" t="s">
        <v>82</v>
      </c>
      <c r="AW450" s="142" t="s">
        <v>29</v>
      </c>
      <c r="AX450" s="142" t="s">
        <v>80</v>
      </c>
      <c r="AY450" s="143" t="s">
        <v>143</v>
      </c>
    </row>
    <row r="451" spans="2:65" s="1" customFormat="1" ht="16.5" customHeight="1" x14ac:dyDescent="0.2">
      <c r="B451" s="13"/>
      <c r="C451" s="164" t="s">
        <v>764</v>
      </c>
      <c r="D451" s="164" t="s">
        <v>392</v>
      </c>
      <c r="E451" s="165" t="s">
        <v>734</v>
      </c>
      <c r="F451" s="166" t="s">
        <v>735</v>
      </c>
      <c r="G451" s="167" t="s">
        <v>163</v>
      </c>
      <c r="H451" s="168">
        <v>105</v>
      </c>
      <c r="I451" s="51"/>
      <c r="J451" s="169">
        <f>ROUND(I451*H451,2)</f>
        <v>0</v>
      </c>
      <c r="K451" s="166" t="s">
        <v>149</v>
      </c>
      <c r="L451" s="170"/>
      <c r="M451" s="171" t="s">
        <v>1</v>
      </c>
      <c r="N451" s="172" t="s">
        <v>37</v>
      </c>
      <c r="O451" s="130">
        <v>0</v>
      </c>
      <c r="P451" s="130">
        <f>O451*H451</f>
        <v>0</v>
      </c>
      <c r="Q451" s="130">
        <v>5.0000000000000002E-5</v>
      </c>
      <c r="R451" s="130">
        <f>Q451*H451</f>
        <v>5.2500000000000003E-3</v>
      </c>
      <c r="S451" s="130">
        <v>0</v>
      </c>
      <c r="T451" s="131">
        <f>S451*H451</f>
        <v>0</v>
      </c>
      <c r="AR451" s="132" t="s">
        <v>328</v>
      </c>
      <c r="AT451" s="132" t="s">
        <v>392</v>
      </c>
      <c r="AU451" s="132" t="s">
        <v>82</v>
      </c>
      <c r="AY451" s="8" t="s">
        <v>143</v>
      </c>
      <c r="BE451" s="133">
        <f>IF(N451="základní",J451,0)</f>
        <v>0</v>
      </c>
      <c r="BF451" s="133">
        <f>IF(N451="snížená",J451,0)</f>
        <v>0</v>
      </c>
      <c r="BG451" s="133">
        <f>IF(N451="zákl. přenesená",J451,0)</f>
        <v>0</v>
      </c>
      <c r="BH451" s="133">
        <f>IF(N451="sníž. přenesená",J451,0)</f>
        <v>0</v>
      </c>
      <c r="BI451" s="133">
        <f>IF(N451="nulová",J451,0)</f>
        <v>0</v>
      </c>
      <c r="BJ451" s="8" t="s">
        <v>80</v>
      </c>
      <c r="BK451" s="133">
        <f>ROUND(I451*H451,2)</f>
        <v>0</v>
      </c>
      <c r="BL451" s="8" t="s">
        <v>227</v>
      </c>
      <c r="BM451" s="132" t="s">
        <v>1020</v>
      </c>
    </row>
    <row r="452" spans="2:65" s="142" customFormat="1" x14ac:dyDescent="0.2">
      <c r="B452" s="141"/>
      <c r="D452" s="136" t="s">
        <v>152</v>
      </c>
      <c r="F452" s="144" t="s">
        <v>737</v>
      </c>
      <c r="H452" s="145">
        <v>105</v>
      </c>
      <c r="I452" s="54"/>
      <c r="L452" s="141"/>
      <c r="M452" s="146"/>
      <c r="T452" s="147"/>
      <c r="AT452" s="143" t="s">
        <v>152</v>
      </c>
      <c r="AU452" s="143" t="s">
        <v>82</v>
      </c>
      <c r="AV452" s="142" t="s">
        <v>82</v>
      </c>
      <c r="AW452" s="142" t="s">
        <v>3</v>
      </c>
      <c r="AX452" s="142" t="s">
        <v>80</v>
      </c>
      <c r="AY452" s="143" t="s">
        <v>143</v>
      </c>
    </row>
    <row r="453" spans="2:65" s="1" customFormat="1" ht="24.2" customHeight="1" x14ac:dyDescent="0.2">
      <c r="B453" s="13"/>
      <c r="C453" s="122" t="s">
        <v>769</v>
      </c>
      <c r="D453" s="122" t="s">
        <v>145</v>
      </c>
      <c r="E453" s="123" t="s">
        <v>739</v>
      </c>
      <c r="F453" s="124" t="s">
        <v>740</v>
      </c>
      <c r="G453" s="125" t="s">
        <v>163</v>
      </c>
      <c r="H453" s="126">
        <v>250</v>
      </c>
      <c r="I453" s="50"/>
      <c r="J453" s="127">
        <f>ROUND(I453*H453,2)</f>
        <v>0</v>
      </c>
      <c r="K453" s="124" t="s">
        <v>149</v>
      </c>
      <c r="L453" s="13"/>
      <c r="M453" s="128" t="s">
        <v>1</v>
      </c>
      <c r="N453" s="129" t="s">
        <v>37</v>
      </c>
      <c r="O453" s="130">
        <v>3.3000000000000002E-2</v>
      </c>
      <c r="P453" s="130">
        <f>O453*H453</f>
        <v>8.25</v>
      </c>
      <c r="Q453" s="130">
        <v>2.0000000000000001E-4</v>
      </c>
      <c r="R453" s="130">
        <f>Q453*H453</f>
        <v>0.05</v>
      </c>
      <c r="S453" s="130">
        <v>0</v>
      </c>
      <c r="T453" s="131">
        <f>S453*H453</f>
        <v>0</v>
      </c>
      <c r="AR453" s="132" t="s">
        <v>227</v>
      </c>
      <c r="AT453" s="132" t="s">
        <v>145</v>
      </c>
      <c r="AU453" s="132" t="s">
        <v>82</v>
      </c>
      <c r="AY453" s="8" t="s">
        <v>143</v>
      </c>
      <c r="BE453" s="133">
        <f>IF(N453="základní",J453,0)</f>
        <v>0</v>
      </c>
      <c r="BF453" s="133">
        <f>IF(N453="snížená",J453,0)</f>
        <v>0</v>
      </c>
      <c r="BG453" s="133">
        <f>IF(N453="zákl. přenesená",J453,0)</f>
        <v>0</v>
      </c>
      <c r="BH453" s="133">
        <f>IF(N453="sníž. přenesená",J453,0)</f>
        <v>0</v>
      </c>
      <c r="BI453" s="133">
        <f>IF(N453="nulová",J453,0)</f>
        <v>0</v>
      </c>
      <c r="BJ453" s="8" t="s">
        <v>80</v>
      </c>
      <c r="BK453" s="133">
        <f>ROUND(I453*H453,2)</f>
        <v>0</v>
      </c>
      <c r="BL453" s="8" t="s">
        <v>227</v>
      </c>
      <c r="BM453" s="132" t="s">
        <v>1021</v>
      </c>
    </row>
    <row r="454" spans="2:65" s="135" customFormat="1" ht="22.5" x14ac:dyDescent="0.2">
      <c r="B454" s="134"/>
      <c r="D454" s="136" t="s">
        <v>152</v>
      </c>
      <c r="E454" s="137" t="s">
        <v>1</v>
      </c>
      <c r="F454" s="138" t="s">
        <v>742</v>
      </c>
      <c r="H454" s="137" t="s">
        <v>1</v>
      </c>
      <c r="I454" s="53"/>
      <c r="L454" s="134"/>
      <c r="M454" s="139"/>
      <c r="T454" s="140"/>
      <c r="AT454" s="137" t="s">
        <v>152</v>
      </c>
      <c r="AU454" s="137" t="s">
        <v>82</v>
      </c>
      <c r="AV454" s="135" t="s">
        <v>80</v>
      </c>
      <c r="AW454" s="135" t="s">
        <v>29</v>
      </c>
      <c r="AX454" s="135" t="s">
        <v>72</v>
      </c>
      <c r="AY454" s="137" t="s">
        <v>143</v>
      </c>
    </row>
    <row r="455" spans="2:65" s="142" customFormat="1" x14ac:dyDescent="0.2">
      <c r="B455" s="141"/>
      <c r="D455" s="136" t="s">
        <v>152</v>
      </c>
      <c r="E455" s="143" t="s">
        <v>1</v>
      </c>
      <c r="F455" s="144" t="s">
        <v>743</v>
      </c>
      <c r="H455" s="145">
        <v>250</v>
      </c>
      <c r="I455" s="54"/>
      <c r="L455" s="141"/>
      <c r="M455" s="146"/>
      <c r="T455" s="147"/>
      <c r="AT455" s="143" t="s">
        <v>152</v>
      </c>
      <c r="AU455" s="143" t="s">
        <v>82</v>
      </c>
      <c r="AV455" s="142" t="s">
        <v>82</v>
      </c>
      <c r="AW455" s="142" t="s">
        <v>29</v>
      </c>
      <c r="AX455" s="142" t="s">
        <v>80</v>
      </c>
      <c r="AY455" s="143" t="s">
        <v>143</v>
      </c>
    </row>
    <row r="456" spans="2:65" s="1" customFormat="1" ht="33" customHeight="1" x14ac:dyDescent="0.2">
      <c r="B456" s="13"/>
      <c r="C456" s="122" t="s">
        <v>774</v>
      </c>
      <c r="D456" s="122" t="s">
        <v>145</v>
      </c>
      <c r="E456" s="123" t="s">
        <v>745</v>
      </c>
      <c r="F456" s="124" t="s">
        <v>746</v>
      </c>
      <c r="G456" s="125" t="s">
        <v>163</v>
      </c>
      <c r="H456" s="126">
        <v>250</v>
      </c>
      <c r="I456" s="50"/>
      <c r="J456" s="127">
        <f>ROUND(I456*H456,2)</f>
        <v>0</v>
      </c>
      <c r="K456" s="124" t="s">
        <v>149</v>
      </c>
      <c r="L456" s="13"/>
      <c r="M456" s="128" t="s">
        <v>1</v>
      </c>
      <c r="N456" s="129" t="s">
        <v>37</v>
      </c>
      <c r="O456" s="130">
        <v>0.104</v>
      </c>
      <c r="P456" s="130">
        <f>O456*H456</f>
        <v>26</v>
      </c>
      <c r="Q456" s="130">
        <v>2.5999999999999998E-4</v>
      </c>
      <c r="R456" s="130">
        <f>Q456*H456</f>
        <v>6.4999999999999988E-2</v>
      </c>
      <c r="S456" s="130">
        <v>0</v>
      </c>
      <c r="T456" s="131">
        <f>S456*H456</f>
        <v>0</v>
      </c>
      <c r="AR456" s="132" t="s">
        <v>227</v>
      </c>
      <c r="AT456" s="132" t="s">
        <v>145</v>
      </c>
      <c r="AU456" s="132" t="s">
        <v>82</v>
      </c>
      <c r="AY456" s="8" t="s">
        <v>143</v>
      </c>
      <c r="BE456" s="133">
        <f>IF(N456="základní",J456,0)</f>
        <v>0</v>
      </c>
      <c r="BF456" s="133">
        <f>IF(N456="snížená",J456,0)</f>
        <v>0</v>
      </c>
      <c r="BG456" s="133">
        <f>IF(N456="zákl. přenesená",J456,0)</f>
        <v>0</v>
      </c>
      <c r="BH456" s="133">
        <f>IF(N456="sníž. přenesená",J456,0)</f>
        <v>0</v>
      </c>
      <c r="BI456" s="133">
        <f>IF(N456="nulová",J456,0)</f>
        <v>0</v>
      </c>
      <c r="BJ456" s="8" t="s">
        <v>80</v>
      </c>
      <c r="BK456" s="133">
        <f>ROUND(I456*H456,2)</f>
        <v>0</v>
      </c>
      <c r="BL456" s="8" t="s">
        <v>227</v>
      </c>
      <c r="BM456" s="132" t="s">
        <v>1022</v>
      </c>
    </row>
    <row r="457" spans="2:65" s="111" customFormat="1" ht="22.9" customHeight="1" x14ac:dyDescent="0.2">
      <c r="B457" s="110"/>
      <c r="D457" s="112" t="s">
        <v>71</v>
      </c>
      <c r="E457" s="120" t="s">
        <v>748</v>
      </c>
      <c r="F457" s="120" t="s">
        <v>749</v>
      </c>
      <c r="I457" s="56"/>
      <c r="J457" s="121">
        <f>BK457</f>
        <v>0</v>
      </c>
      <c r="L457" s="110"/>
      <c r="M457" s="115"/>
      <c r="P457" s="116">
        <f>SUM(P458:P462)</f>
        <v>99.202199000000007</v>
      </c>
      <c r="R457" s="116">
        <f>SUM(R458:R462)</f>
        <v>1.6486899000000002</v>
      </c>
      <c r="T457" s="117">
        <f>SUM(T458:T462)</f>
        <v>0</v>
      </c>
      <c r="AR457" s="112" t="s">
        <v>82</v>
      </c>
      <c r="AT457" s="118" t="s">
        <v>71</v>
      </c>
      <c r="AU457" s="118" t="s">
        <v>80</v>
      </c>
      <c r="AY457" s="112" t="s">
        <v>143</v>
      </c>
      <c r="BK457" s="119">
        <f>SUM(BK458:BK462)</f>
        <v>0</v>
      </c>
    </row>
    <row r="458" spans="2:65" s="1" customFormat="1" ht="37.9" customHeight="1" x14ac:dyDescent="0.2">
      <c r="B458" s="13"/>
      <c r="C458" s="122" t="s">
        <v>778</v>
      </c>
      <c r="D458" s="122" t="s">
        <v>145</v>
      </c>
      <c r="E458" s="123" t="s">
        <v>751</v>
      </c>
      <c r="F458" s="124" t="s">
        <v>752</v>
      </c>
      <c r="G458" s="125" t="s">
        <v>163</v>
      </c>
      <c r="H458" s="126">
        <v>78.930000000000007</v>
      </c>
      <c r="I458" s="50"/>
      <c r="J458" s="127">
        <f>ROUND(I458*H458,2)</f>
        <v>0</v>
      </c>
      <c r="K458" s="124" t="s">
        <v>149</v>
      </c>
      <c r="L458" s="13"/>
      <c r="M458" s="128" t="s">
        <v>1</v>
      </c>
      <c r="N458" s="129" t="s">
        <v>37</v>
      </c>
      <c r="O458" s="130">
        <v>0.46800000000000003</v>
      </c>
      <c r="P458" s="130">
        <f>O458*H458</f>
        <v>36.939240000000005</v>
      </c>
      <c r="Q458" s="130">
        <v>2.027E-2</v>
      </c>
      <c r="R458" s="130">
        <f>Q458*H458</f>
        <v>1.5999111000000001</v>
      </c>
      <c r="S458" s="130">
        <v>0</v>
      </c>
      <c r="T458" s="131">
        <f>S458*H458</f>
        <v>0</v>
      </c>
      <c r="AR458" s="132" t="s">
        <v>227</v>
      </c>
      <c r="AT458" s="132" t="s">
        <v>145</v>
      </c>
      <c r="AU458" s="132" t="s">
        <v>82</v>
      </c>
      <c r="AY458" s="8" t="s">
        <v>143</v>
      </c>
      <c r="BE458" s="133">
        <f>IF(N458="základní",J458,0)</f>
        <v>0</v>
      </c>
      <c r="BF458" s="133">
        <f>IF(N458="snížená",J458,0)</f>
        <v>0</v>
      </c>
      <c r="BG458" s="133">
        <f>IF(N458="zákl. přenesená",J458,0)</f>
        <v>0</v>
      </c>
      <c r="BH458" s="133">
        <f>IF(N458="sníž. přenesená",J458,0)</f>
        <v>0</v>
      </c>
      <c r="BI458" s="133">
        <f>IF(N458="nulová",J458,0)</f>
        <v>0</v>
      </c>
      <c r="BJ458" s="8" t="s">
        <v>80</v>
      </c>
      <c r="BK458" s="133">
        <f>ROUND(I458*H458,2)</f>
        <v>0</v>
      </c>
      <c r="BL458" s="8" t="s">
        <v>227</v>
      </c>
      <c r="BM458" s="132" t="s">
        <v>1023</v>
      </c>
    </row>
    <row r="459" spans="2:65" s="1" customFormat="1" ht="16.5" customHeight="1" x14ac:dyDescent="0.2">
      <c r="B459" s="13"/>
      <c r="C459" s="122" t="s">
        <v>782</v>
      </c>
      <c r="D459" s="122" t="s">
        <v>145</v>
      </c>
      <c r="E459" s="123" t="s">
        <v>755</v>
      </c>
      <c r="F459" s="124" t="s">
        <v>756</v>
      </c>
      <c r="G459" s="125" t="s">
        <v>163</v>
      </c>
      <c r="H459" s="126">
        <v>78.930000000000007</v>
      </c>
      <c r="I459" s="50"/>
      <c r="J459" s="127">
        <f>ROUND(I459*H459,2)</f>
        <v>0</v>
      </c>
      <c r="K459" s="124" t="s">
        <v>149</v>
      </c>
      <c r="L459" s="13"/>
      <c r="M459" s="128" t="s">
        <v>1</v>
      </c>
      <c r="N459" s="129" t="s">
        <v>37</v>
      </c>
      <c r="O459" s="130">
        <v>0.76500000000000001</v>
      </c>
      <c r="P459" s="130">
        <f>O459*H459</f>
        <v>60.381450000000008</v>
      </c>
      <c r="Q459" s="130">
        <v>0</v>
      </c>
      <c r="R459" s="130">
        <f>Q459*H459</f>
        <v>0</v>
      </c>
      <c r="S459" s="130">
        <v>0</v>
      </c>
      <c r="T459" s="131">
        <f>S459*H459</f>
        <v>0</v>
      </c>
      <c r="AR459" s="132" t="s">
        <v>227</v>
      </c>
      <c r="AT459" s="132" t="s">
        <v>145</v>
      </c>
      <c r="AU459" s="132" t="s">
        <v>82</v>
      </c>
      <c r="AY459" s="8" t="s">
        <v>143</v>
      </c>
      <c r="BE459" s="133">
        <f>IF(N459="základní",J459,0)</f>
        <v>0</v>
      </c>
      <c r="BF459" s="133">
        <f>IF(N459="snížená",J459,0)</f>
        <v>0</v>
      </c>
      <c r="BG459" s="133">
        <f>IF(N459="zákl. přenesená",J459,0)</f>
        <v>0</v>
      </c>
      <c r="BH459" s="133">
        <f>IF(N459="sníž. přenesená",J459,0)</f>
        <v>0</v>
      </c>
      <c r="BI459" s="133">
        <f>IF(N459="nulová",J459,0)</f>
        <v>0</v>
      </c>
      <c r="BJ459" s="8" t="s">
        <v>80</v>
      </c>
      <c r="BK459" s="133">
        <f>ROUND(I459*H459,2)</f>
        <v>0</v>
      </c>
      <c r="BL459" s="8" t="s">
        <v>227</v>
      </c>
      <c r="BM459" s="132" t="s">
        <v>1024</v>
      </c>
    </row>
    <row r="460" spans="2:65" s="1" customFormat="1" ht="16.5" customHeight="1" x14ac:dyDescent="0.2">
      <c r="B460" s="13"/>
      <c r="C460" s="164" t="s">
        <v>786</v>
      </c>
      <c r="D460" s="164" t="s">
        <v>392</v>
      </c>
      <c r="E460" s="165" t="s">
        <v>760</v>
      </c>
      <c r="F460" s="166" t="s">
        <v>761</v>
      </c>
      <c r="G460" s="167" t="s">
        <v>163</v>
      </c>
      <c r="H460" s="168">
        <v>81.298000000000002</v>
      </c>
      <c r="I460" s="51"/>
      <c r="J460" s="169">
        <f>ROUND(I460*H460,2)</f>
        <v>0</v>
      </c>
      <c r="K460" s="166" t="s">
        <v>149</v>
      </c>
      <c r="L460" s="170"/>
      <c r="M460" s="171" t="s">
        <v>1</v>
      </c>
      <c r="N460" s="172" t="s">
        <v>37</v>
      </c>
      <c r="O460" s="130">
        <v>0</v>
      </c>
      <c r="P460" s="130">
        <f>O460*H460</f>
        <v>0</v>
      </c>
      <c r="Q460" s="130">
        <v>5.9999999999999995E-4</v>
      </c>
      <c r="R460" s="130">
        <f>Q460*H460</f>
        <v>4.8778799999999997E-2</v>
      </c>
      <c r="S460" s="130">
        <v>0</v>
      </c>
      <c r="T460" s="131">
        <f>S460*H460</f>
        <v>0</v>
      </c>
      <c r="AR460" s="132" t="s">
        <v>328</v>
      </c>
      <c r="AT460" s="132" t="s">
        <v>392</v>
      </c>
      <c r="AU460" s="132" t="s">
        <v>82</v>
      </c>
      <c r="AY460" s="8" t="s">
        <v>143</v>
      </c>
      <c r="BE460" s="133">
        <f>IF(N460="základní",J460,0)</f>
        <v>0</v>
      </c>
      <c r="BF460" s="133">
        <f>IF(N460="snížená",J460,0)</f>
        <v>0</v>
      </c>
      <c r="BG460" s="133">
        <f>IF(N460="zákl. přenesená",J460,0)</f>
        <v>0</v>
      </c>
      <c r="BH460" s="133">
        <f>IF(N460="sníž. přenesená",J460,0)</f>
        <v>0</v>
      </c>
      <c r="BI460" s="133">
        <f>IF(N460="nulová",J460,0)</f>
        <v>0</v>
      </c>
      <c r="BJ460" s="8" t="s">
        <v>80</v>
      </c>
      <c r="BK460" s="133">
        <f>ROUND(I460*H460,2)</f>
        <v>0</v>
      </c>
      <c r="BL460" s="8" t="s">
        <v>227</v>
      </c>
      <c r="BM460" s="132" t="s">
        <v>1025</v>
      </c>
    </row>
    <row r="461" spans="2:65" s="142" customFormat="1" x14ac:dyDescent="0.2">
      <c r="B461" s="141"/>
      <c r="D461" s="136" t="s">
        <v>152</v>
      </c>
      <c r="F461" s="144" t="s">
        <v>1026</v>
      </c>
      <c r="H461" s="145">
        <v>81.298000000000002</v>
      </c>
      <c r="I461" s="54"/>
      <c r="L461" s="141"/>
      <c r="M461" s="146"/>
      <c r="T461" s="147"/>
      <c r="AT461" s="143" t="s">
        <v>152</v>
      </c>
      <c r="AU461" s="143" t="s">
        <v>82</v>
      </c>
      <c r="AV461" s="142" t="s">
        <v>82</v>
      </c>
      <c r="AW461" s="142" t="s">
        <v>3</v>
      </c>
      <c r="AX461" s="142" t="s">
        <v>80</v>
      </c>
      <c r="AY461" s="143" t="s">
        <v>143</v>
      </c>
    </row>
    <row r="462" spans="2:65" s="1" customFormat="1" ht="24.2" customHeight="1" x14ac:dyDescent="0.2">
      <c r="B462" s="13"/>
      <c r="C462" s="122" t="s">
        <v>1027</v>
      </c>
      <c r="D462" s="122" t="s">
        <v>145</v>
      </c>
      <c r="E462" s="123" t="s">
        <v>765</v>
      </c>
      <c r="F462" s="124" t="s">
        <v>766</v>
      </c>
      <c r="G462" s="125" t="s">
        <v>198</v>
      </c>
      <c r="H462" s="126">
        <v>1.649</v>
      </c>
      <c r="I462" s="50"/>
      <c r="J462" s="127">
        <f>ROUND(I462*H462,2)</f>
        <v>0</v>
      </c>
      <c r="K462" s="124" t="s">
        <v>149</v>
      </c>
      <c r="L462" s="13"/>
      <c r="M462" s="128" t="s">
        <v>1</v>
      </c>
      <c r="N462" s="129" t="s">
        <v>37</v>
      </c>
      <c r="O462" s="130">
        <v>1.141</v>
      </c>
      <c r="P462" s="130">
        <f>O462*H462</f>
        <v>1.8815090000000001</v>
      </c>
      <c r="Q462" s="130">
        <v>0</v>
      </c>
      <c r="R462" s="130">
        <f>Q462*H462</f>
        <v>0</v>
      </c>
      <c r="S462" s="130">
        <v>0</v>
      </c>
      <c r="T462" s="131">
        <f>S462*H462</f>
        <v>0</v>
      </c>
      <c r="AR462" s="132" t="s">
        <v>227</v>
      </c>
      <c r="AT462" s="132" t="s">
        <v>145</v>
      </c>
      <c r="AU462" s="132" t="s">
        <v>82</v>
      </c>
      <c r="AY462" s="8" t="s">
        <v>143</v>
      </c>
      <c r="BE462" s="133">
        <f>IF(N462="základní",J462,0)</f>
        <v>0</v>
      </c>
      <c r="BF462" s="133">
        <f>IF(N462="snížená",J462,0)</f>
        <v>0</v>
      </c>
      <c r="BG462" s="133">
        <f>IF(N462="zákl. přenesená",J462,0)</f>
        <v>0</v>
      </c>
      <c r="BH462" s="133">
        <f>IF(N462="sníž. přenesená",J462,0)</f>
        <v>0</v>
      </c>
      <c r="BI462" s="133">
        <f>IF(N462="nulová",J462,0)</f>
        <v>0</v>
      </c>
      <c r="BJ462" s="8" t="s">
        <v>80</v>
      </c>
      <c r="BK462" s="133">
        <f>ROUND(I462*H462,2)</f>
        <v>0</v>
      </c>
      <c r="BL462" s="8" t="s">
        <v>227</v>
      </c>
      <c r="BM462" s="132" t="s">
        <v>1028</v>
      </c>
    </row>
    <row r="463" spans="2:65" s="111" customFormat="1" ht="25.9" customHeight="1" x14ac:dyDescent="0.2">
      <c r="B463" s="110"/>
      <c r="D463" s="112" t="s">
        <v>71</v>
      </c>
      <c r="E463" s="113" t="s">
        <v>768</v>
      </c>
      <c r="F463" s="113" t="s">
        <v>90</v>
      </c>
      <c r="I463" s="56"/>
      <c r="J463" s="114">
        <f>BK463</f>
        <v>0</v>
      </c>
      <c r="L463" s="110"/>
      <c r="M463" s="115"/>
      <c r="P463" s="116">
        <f>SUM(P464:P468)</f>
        <v>0</v>
      </c>
      <c r="R463" s="116">
        <f>SUM(R464:R468)</f>
        <v>0</v>
      </c>
      <c r="T463" s="117">
        <f>SUM(T464:T468)</f>
        <v>0</v>
      </c>
      <c r="AR463" s="112" t="s">
        <v>150</v>
      </c>
      <c r="AT463" s="118" t="s">
        <v>71</v>
      </c>
      <c r="AU463" s="118" t="s">
        <v>72</v>
      </c>
      <c r="AY463" s="112" t="s">
        <v>143</v>
      </c>
      <c r="BK463" s="119">
        <f>SUM(BK464:BK468)</f>
        <v>0</v>
      </c>
    </row>
    <row r="464" spans="2:65" s="1" customFormat="1" ht="21.75" customHeight="1" x14ac:dyDescent="0.2">
      <c r="B464" s="13"/>
      <c r="C464" s="122" t="s">
        <v>1029</v>
      </c>
      <c r="D464" s="122" t="s">
        <v>145</v>
      </c>
      <c r="E464" s="123" t="s">
        <v>770</v>
      </c>
      <c r="F464" s="124" t="s">
        <v>771</v>
      </c>
      <c r="G464" s="125" t="s">
        <v>460</v>
      </c>
      <c r="H464" s="126">
        <v>1</v>
      </c>
      <c r="I464" s="50"/>
      <c r="J464" s="127">
        <f>ROUND(I464*H464,2)</f>
        <v>0</v>
      </c>
      <c r="K464" s="124" t="s">
        <v>1</v>
      </c>
      <c r="L464" s="13"/>
      <c r="M464" s="128" t="s">
        <v>1</v>
      </c>
      <c r="N464" s="129" t="s">
        <v>37</v>
      </c>
      <c r="O464" s="130">
        <v>0</v>
      </c>
      <c r="P464" s="130">
        <f>O464*H464</f>
        <v>0</v>
      </c>
      <c r="Q464" s="130">
        <v>0</v>
      </c>
      <c r="R464" s="130">
        <f>Q464*H464</f>
        <v>0</v>
      </c>
      <c r="S464" s="130">
        <v>0</v>
      </c>
      <c r="T464" s="131">
        <f>S464*H464</f>
        <v>0</v>
      </c>
      <c r="AR464" s="132" t="s">
        <v>772</v>
      </c>
      <c r="AT464" s="132" t="s">
        <v>145</v>
      </c>
      <c r="AU464" s="132" t="s">
        <v>80</v>
      </c>
      <c r="AY464" s="8" t="s">
        <v>143</v>
      </c>
      <c r="BE464" s="133">
        <f>IF(N464="základní",J464,0)</f>
        <v>0</v>
      </c>
      <c r="BF464" s="133">
        <f>IF(N464="snížená",J464,0)</f>
        <v>0</v>
      </c>
      <c r="BG464" s="133">
        <f>IF(N464="zákl. přenesená",J464,0)</f>
        <v>0</v>
      </c>
      <c r="BH464" s="133">
        <f>IF(N464="sníž. přenesená",J464,0)</f>
        <v>0</v>
      </c>
      <c r="BI464" s="133">
        <f>IF(N464="nulová",J464,0)</f>
        <v>0</v>
      </c>
      <c r="BJ464" s="8" t="s">
        <v>80</v>
      </c>
      <c r="BK464" s="133">
        <f>ROUND(I464*H464,2)</f>
        <v>0</v>
      </c>
      <c r="BL464" s="8" t="s">
        <v>772</v>
      </c>
      <c r="BM464" s="132" t="s">
        <v>1030</v>
      </c>
    </row>
    <row r="465" spans="2:65" s="1" customFormat="1" ht="37.9" customHeight="1" x14ac:dyDescent="0.2">
      <c r="B465" s="13"/>
      <c r="C465" s="122" t="s">
        <v>1031</v>
      </c>
      <c r="D465" s="122" t="s">
        <v>145</v>
      </c>
      <c r="E465" s="123" t="s">
        <v>775</v>
      </c>
      <c r="F465" s="124" t="s">
        <v>776</v>
      </c>
      <c r="G465" s="125" t="s">
        <v>460</v>
      </c>
      <c r="H465" s="126">
        <v>1</v>
      </c>
      <c r="I465" s="50"/>
      <c r="J465" s="127">
        <f>ROUND(I465*H465,2)</f>
        <v>0</v>
      </c>
      <c r="K465" s="124" t="s">
        <v>1</v>
      </c>
      <c r="L465" s="13"/>
      <c r="M465" s="128" t="s">
        <v>1</v>
      </c>
      <c r="N465" s="129" t="s">
        <v>37</v>
      </c>
      <c r="O465" s="130">
        <v>0</v>
      </c>
      <c r="P465" s="130">
        <f>O465*H465</f>
        <v>0</v>
      </c>
      <c r="Q465" s="130">
        <v>0</v>
      </c>
      <c r="R465" s="130">
        <f>Q465*H465</f>
        <v>0</v>
      </c>
      <c r="S465" s="130">
        <v>0</v>
      </c>
      <c r="T465" s="131">
        <f>S465*H465</f>
        <v>0</v>
      </c>
      <c r="AR465" s="132" t="s">
        <v>772</v>
      </c>
      <c r="AT465" s="132" t="s">
        <v>145</v>
      </c>
      <c r="AU465" s="132" t="s">
        <v>80</v>
      </c>
      <c r="AY465" s="8" t="s">
        <v>143</v>
      </c>
      <c r="BE465" s="133">
        <f>IF(N465="základní",J465,0)</f>
        <v>0</v>
      </c>
      <c r="BF465" s="133">
        <f>IF(N465="snížená",J465,0)</f>
        <v>0</v>
      </c>
      <c r="BG465" s="133">
        <f>IF(N465="zákl. přenesená",J465,0)</f>
        <v>0</v>
      </c>
      <c r="BH465" s="133">
        <f>IF(N465="sníž. přenesená",J465,0)</f>
        <v>0</v>
      </c>
      <c r="BI465" s="133">
        <f>IF(N465="nulová",J465,0)</f>
        <v>0</v>
      </c>
      <c r="BJ465" s="8" t="s">
        <v>80</v>
      </c>
      <c r="BK465" s="133">
        <f>ROUND(I465*H465,2)</f>
        <v>0</v>
      </c>
      <c r="BL465" s="8" t="s">
        <v>772</v>
      </c>
      <c r="BM465" s="132" t="s">
        <v>1032</v>
      </c>
    </row>
    <row r="466" spans="2:65" s="1" customFormat="1" ht="16.5" customHeight="1" x14ac:dyDescent="0.2">
      <c r="B466" s="13"/>
      <c r="C466" s="122" t="s">
        <v>1033</v>
      </c>
      <c r="D466" s="122" t="s">
        <v>145</v>
      </c>
      <c r="E466" s="123" t="s">
        <v>779</v>
      </c>
      <c r="F466" s="124" t="s">
        <v>780</v>
      </c>
      <c r="G466" s="125" t="s">
        <v>460</v>
      </c>
      <c r="H466" s="126">
        <v>1</v>
      </c>
      <c r="I466" s="50"/>
      <c r="J466" s="127">
        <f>ROUND(I466*H466,2)</f>
        <v>0</v>
      </c>
      <c r="K466" s="124" t="s">
        <v>1</v>
      </c>
      <c r="L466" s="13"/>
      <c r="M466" s="128" t="s">
        <v>1</v>
      </c>
      <c r="N466" s="129" t="s">
        <v>37</v>
      </c>
      <c r="O466" s="130">
        <v>0</v>
      </c>
      <c r="P466" s="130">
        <f>O466*H466</f>
        <v>0</v>
      </c>
      <c r="Q466" s="130">
        <v>0</v>
      </c>
      <c r="R466" s="130">
        <f>Q466*H466</f>
        <v>0</v>
      </c>
      <c r="S466" s="130">
        <v>0</v>
      </c>
      <c r="T466" s="131">
        <f>S466*H466</f>
        <v>0</v>
      </c>
      <c r="AR466" s="132" t="s">
        <v>772</v>
      </c>
      <c r="AT466" s="132" t="s">
        <v>145</v>
      </c>
      <c r="AU466" s="132" t="s">
        <v>80</v>
      </c>
      <c r="AY466" s="8" t="s">
        <v>143</v>
      </c>
      <c r="BE466" s="133">
        <f>IF(N466="základní",J466,0)</f>
        <v>0</v>
      </c>
      <c r="BF466" s="133">
        <f>IF(N466="snížená",J466,0)</f>
        <v>0</v>
      </c>
      <c r="BG466" s="133">
        <f>IF(N466="zákl. přenesená",J466,0)</f>
        <v>0</v>
      </c>
      <c r="BH466" s="133">
        <f>IF(N466="sníž. přenesená",J466,0)</f>
        <v>0</v>
      </c>
      <c r="BI466" s="133">
        <f>IF(N466="nulová",J466,0)</f>
        <v>0</v>
      </c>
      <c r="BJ466" s="8" t="s">
        <v>80</v>
      </c>
      <c r="BK466" s="133">
        <f>ROUND(I466*H466,2)</f>
        <v>0</v>
      </c>
      <c r="BL466" s="8" t="s">
        <v>772</v>
      </c>
      <c r="BM466" s="132" t="s">
        <v>1034</v>
      </c>
    </row>
    <row r="467" spans="2:65" s="1" customFormat="1" ht="33" customHeight="1" x14ac:dyDescent="0.2">
      <c r="B467" s="13"/>
      <c r="C467" s="122" t="s">
        <v>1035</v>
      </c>
      <c r="D467" s="122" t="s">
        <v>145</v>
      </c>
      <c r="E467" s="123" t="s">
        <v>783</v>
      </c>
      <c r="F467" s="124" t="s">
        <v>784</v>
      </c>
      <c r="G467" s="125" t="s">
        <v>460</v>
      </c>
      <c r="H467" s="126">
        <v>2</v>
      </c>
      <c r="I467" s="50"/>
      <c r="J467" s="127">
        <f>ROUND(I467*H467,2)</f>
        <v>0</v>
      </c>
      <c r="K467" s="124" t="s">
        <v>1</v>
      </c>
      <c r="L467" s="13"/>
      <c r="M467" s="128" t="s">
        <v>1</v>
      </c>
      <c r="N467" s="129" t="s">
        <v>37</v>
      </c>
      <c r="O467" s="130">
        <v>0</v>
      </c>
      <c r="P467" s="130">
        <f>O467*H467</f>
        <v>0</v>
      </c>
      <c r="Q467" s="130">
        <v>0</v>
      </c>
      <c r="R467" s="130">
        <f>Q467*H467</f>
        <v>0</v>
      </c>
      <c r="S467" s="130">
        <v>0</v>
      </c>
      <c r="T467" s="131">
        <f>S467*H467</f>
        <v>0</v>
      </c>
      <c r="AR467" s="132" t="s">
        <v>772</v>
      </c>
      <c r="AT467" s="132" t="s">
        <v>145</v>
      </c>
      <c r="AU467" s="132" t="s">
        <v>80</v>
      </c>
      <c r="AY467" s="8" t="s">
        <v>143</v>
      </c>
      <c r="BE467" s="133">
        <f>IF(N467="základní",J467,0)</f>
        <v>0</v>
      </c>
      <c r="BF467" s="133">
        <f>IF(N467="snížená",J467,0)</f>
        <v>0</v>
      </c>
      <c r="BG467" s="133">
        <f>IF(N467="zákl. přenesená",J467,0)</f>
        <v>0</v>
      </c>
      <c r="BH467" s="133">
        <f>IF(N467="sníž. přenesená",J467,0)</f>
        <v>0</v>
      </c>
      <c r="BI467" s="133">
        <f>IF(N467="nulová",J467,0)</f>
        <v>0</v>
      </c>
      <c r="BJ467" s="8" t="s">
        <v>80</v>
      </c>
      <c r="BK467" s="133">
        <f>ROUND(I467*H467,2)</f>
        <v>0</v>
      </c>
      <c r="BL467" s="8" t="s">
        <v>772</v>
      </c>
      <c r="BM467" s="132" t="s">
        <v>1036</v>
      </c>
    </row>
    <row r="468" spans="2:65" s="1" customFormat="1" ht="37.9" customHeight="1" x14ac:dyDescent="0.2">
      <c r="B468" s="13"/>
      <c r="C468" s="122" t="s">
        <v>1037</v>
      </c>
      <c r="D468" s="122" t="s">
        <v>145</v>
      </c>
      <c r="E468" s="123" t="s">
        <v>787</v>
      </c>
      <c r="F468" s="124" t="s">
        <v>788</v>
      </c>
      <c r="G468" s="125" t="s">
        <v>460</v>
      </c>
      <c r="H468" s="126">
        <v>3</v>
      </c>
      <c r="I468" s="50"/>
      <c r="J468" s="127">
        <f>ROUND(I468*H468,2)</f>
        <v>0</v>
      </c>
      <c r="K468" s="124" t="s">
        <v>1</v>
      </c>
      <c r="L468" s="13"/>
      <c r="M468" s="173" t="s">
        <v>1</v>
      </c>
      <c r="N468" s="174" t="s">
        <v>37</v>
      </c>
      <c r="O468" s="175">
        <v>0</v>
      </c>
      <c r="P468" s="175">
        <f>O468*H468</f>
        <v>0</v>
      </c>
      <c r="Q468" s="175">
        <v>0</v>
      </c>
      <c r="R468" s="175">
        <f>Q468*H468</f>
        <v>0</v>
      </c>
      <c r="S468" s="175">
        <v>0</v>
      </c>
      <c r="T468" s="176">
        <f>S468*H468</f>
        <v>0</v>
      </c>
      <c r="AR468" s="132" t="s">
        <v>772</v>
      </c>
      <c r="AT468" s="132" t="s">
        <v>145</v>
      </c>
      <c r="AU468" s="132" t="s">
        <v>80</v>
      </c>
      <c r="AY468" s="8" t="s">
        <v>143</v>
      </c>
      <c r="BE468" s="133">
        <f>IF(N468="základní",J468,0)</f>
        <v>0</v>
      </c>
      <c r="BF468" s="133">
        <f>IF(N468="snížená",J468,0)</f>
        <v>0</v>
      </c>
      <c r="BG468" s="133">
        <f>IF(N468="zákl. přenesená",J468,0)</f>
        <v>0</v>
      </c>
      <c r="BH468" s="133">
        <f>IF(N468="sníž. přenesená",J468,0)</f>
        <v>0</v>
      </c>
      <c r="BI468" s="133">
        <f>IF(N468="nulová",J468,0)</f>
        <v>0</v>
      </c>
      <c r="BJ468" s="8" t="s">
        <v>80</v>
      </c>
      <c r="BK468" s="133">
        <f>ROUND(I468*H468,2)</f>
        <v>0</v>
      </c>
      <c r="BL468" s="8" t="s">
        <v>772</v>
      </c>
      <c r="BM468" s="132" t="s">
        <v>1038</v>
      </c>
    </row>
    <row r="469" spans="2:65" s="1" customFormat="1" ht="6.95" customHeight="1" x14ac:dyDescent="0.2">
      <c r="B469" s="16"/>
      <c r="C469" s="17"/>
      <c r="D469" s="17"/>
      <c r="E469" s="17"/>
      <c r="F469" s="17"/>
      <c r="G469" s="17"/>
      <c r="H469" s="17"/>
      <c r="I469" s="17"/>
      <c r="J469" s="17"/>
      <c r="K469" s="17"/>
      <c r="L469" s="13"/>
    </row>
  </sheetData>
  <sheetProtection algorithmName="SHA-512" hashValue="ogbm5OrOwUtsUDeq137H3+na/vpa49ECn9UWJs53fQkfaMVXmxVGF2EfaAN3vJOk4rklSHEjcUPMnrR8ukHcwg==" saltValue="EafCT2Jlc/cZ75KxMr5u4A==" spinCount="100000" sheet="1" objects="1" scenarios="1"/>
  <autoFilter ref="C137:K468" xr:uid="{00000000-0009-0000-0000-000002000000}"/>
  <mergeCells count="9">
    <mergeCell ref="E87:H87"/>
    <mergeCell ref="E128:H128"/>
    <mergeCell ref="E130:H13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412"/>
  <sheetViews>
    <sheetView showGridLines="0" topLeftCell="A183" workbookViewId="0">
      <selection activeCell="E216" sqref="E216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8" t="s">
        <v>5</v>
      </c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8" t="s">
        <v>88</v>
      </c>
    </row>
    <row r="3" spans="2:46" ht="6.95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82</v>
      </c>
    </row>
    <row r="4" spans="2:46" ht="24.95" customHeight="1" x14ac:dyDescent="0.2">
      <c r="B4" s="11"/>
      <c r="D4" s="59" t="s">
        <v>99</v>
      </c>
      <c r="L4" s="11"/>
      <c r="M4" s="65" t="s">
        <v>10</v>
      </c>
      <c r="AT4" s="8" t="s">
        <v>3</v>
      </c>
    </row>
    <row r="5" spans="2:46" ht="6.95" customHeight="1" x14ac:dyDescent="0.2">
      <c r="B5" s="11"/>
      <c r="L5" s="11"/>
    </row>
    <row r="6" spans="2:46" ht="12" customHeight="1" x14ac:dyDescent="0.2">
      <c r="B6" s="11"/>
      <c r="D6" s="63" t="s">
        <v>14</v>
      </c>
      <c r="L6" s="11"/>
    </row>
    <row r="7" spans="2:46" ht="26.25" customHeight="1" x14ac:dyDescent="0.2">
      <c r="B7" s="11"/>
      <c r="E7" s="224" t="str">
        <f>'Rekapitulace stavby'!K6</f>
        <v>Výtahy TF ČZU Praha - zřízení bezbariérového vstupu a provozu všech podlaží hlavní budovy</v>
      </c>
      <c r="F7" s="225"/>
      <c r="G7" s="225"/>
      <c r="H7" s="225"/>
      <c r="L7" s="11"/>
    </row>
    <row r="8" spans="2:46" s="1" customFormat="1" ht="12" customHeight="1" x14ac:dyDescent="0.2">
      <c r="B8" s="13"/>
      <c r="D8" s="63" t="s">
        <v>100</v>
      </c>
      <c r="L8" s="13"/>
    </row>
    <row r="9" spans="2:46" s="1" customFormat="1" ht="16.5" customHeight="1" x14ac:dyDescent="0.2">
      <c r="B9" s="13"/>
      <c r="E9" s="189" t="s">
        <v>1039</v>
      </c>
      <c r="F9" s="223"/>
      <c r="G9" s="223"/>
      <c r="H9" s="223"/>
      <c r="L9" s="13"/>
    </row>
    <row r="10" spans="2:46" s="1" customFormat="1" x14ac:dyDescent="0.2">
      <c r="B10" s="13"/>
      <c r="L10" s="13"/>
    </row>
    <row r="11" spans="2:46" s="1" customFormat="1" ht="12" customHeight="1" x14ac:dyDescent="0.2">
      <c r="B11" s="13"/>
      <c r="D11" s="63" t="s">
        <v>16</v>
      </c>
      <c r="F11" s="61" t="s">
        <v>1</v>
      </c>
      <c r="I11" s="63" t="s">
        <v>17</v>
      </c>
      <c r="J11" s="61" t="s">
        <v>1</v>
      </c>
      <c r="L11" s="13"/>
    </row>
    <row r="12" spans="2:46" s="1" customFormat="1" ht="12" customHeight="1" x14ac:dyDescent="0.2">
      <c r="B12" s="13"/>
      <c r="D12" s="63" t="s">
        <v>18</v>
      </c>
      <c r="F12" s="61" t="s">
        <v>19</v>
      </c>
      <c r="I12" s="63" t="s">
        <v>20</v>
      </c>
      <c r="J12" s="66">
        <f>'Rekapitulace stavby'!AN8</f>
        <v>0</v>
      </c>
      <c r="L12" s="13"/>
    </row>
    <row r="13" spans="2:46" s="1" customFormat="1" ht="10.9" customHeight="1" x14ac:dyDescent="0.2">
      <c r="B13" s="13"/>
      <c r="L13" s="13"/>
    </row>
    <row r="14" spans="2:46" s="1" customFormat="1" ht="12" customHeight="1" x14ac:dyDescent="0.2">
      <c r="B14" s="13"/>
      <c r="D14" s="63" t="s">
        <v>21</v>
      </c>
      <c r="I14" s="63" t="s">
        <v>22</v>
      </c>
      <c r="J14" s="61" t="s">
        <v>1</v>
      </c>
      <c r="L14" s="13"/>
    </row>
    <row r="15" spans="2:46" s="1" customFormat="1" ht="18" customHeight="1" x14ac:dyDescent="0.2">
      <c r="B15" s="13"/>
      <c r="E15" s="61" t="s">
        <v>23</v>
      </c>
      <c r="I15" s="63" t="s">
        <v>24</v>
      </c>
      <c r="J15" s="61" t="s">
        <v>1</v>
      </c>
      <c r="L15" s="13"/>
    </row>
    <row r="16" spans="2:46" s="1" customFormat="1" ht="6.95" customHeight="1" x14ac:dyDescent="0.2">
      <c r="B16" s="13"/>
      <c r="L16" s="13"/>
    </row>
    <row r="17" spans="2:12" s="1" customFormat="1" ht="12" customHeight="1" x14ac:dyDescent="0.2">
      <c r="B17" s="13"/>
      <c r="D17" s="63" t="s">
        <v>25</v>
      </c>
      <c r="I17" s="63" t="s">
        <v>22</v>
      </c>
      <c r="J17" s="61" t="str">
        <f>'Rekapitulace stavby'!AN13</f>
        <v/>
      </c>
      <c r="L17" s="13"/>
    </row>
    <row r="18" spans="2:12" s="1" customFormat="1" ht="18" customHeight="1" x14ac:dyDescent="0.2">
      <c r="B18" s="13"/>
      <c r="E18" s="211" t="str">
        <f>'Rekapitulace stavby'!E14</f>
        <v xml:space="preserve"> </v>
      </c>
      <c r="F18" s="211"/>
      <c r="G18" s="211"/>
      <c r="H18" s="211"/>
      <c r="I18" s="63" t="s">
        <v>24</v>
      </c>
      <c r="J18" s="61" t="str">
        <f>'Rekapitulace stavby'!AN14</f>
        <v/>
      </c>
      <c r="L18" s="13"/>
    </row>
    <row r="19" spans="2:12" s="1" customFormat="1" ht="6.95" customHeight="1" x14ac:dyDescent="0.2">
      <c r="B19" s="13"/>
      <c r="L19" s="13"/>
    </row>
    <row r="20" spans="2:12" s="1" customFormat="1" ht="12" customHeight="1" x14ac:dyDescent="0.2">
      <c r="B20" s="13"/>
      <c r="D20" s="63" t="s">
        <v>27</v>
      </c>
      <c r="I20" s="63" t="s">
        <v>22</v>
      </c>
      <c r="J20" s="61" t="s">
        <v>1</v>
      </c>
      <c r="L20" s="13"/>
    </row>
    <row r="21" spans="2:12" s="1" customFormat="1" ht="18" customHeight="1" x14ac:dyDescent="0.2">
      <c r="B21" s="13"/>
      <c r="E21" s="61" t="s">
        <v>28</v>
      </c>
      <c r="I21" s="63" t="s">
        <v>24</v>
      </c>
      <c r="J21" s="61" t="s">
        <v>1</v>
      </c>
      <c r="L21" s="13"/>
    </row>
    <row r="22" spans="2:12" s="1" customFormat="1" ht="6.95" customHeight="1" x14ac:dyDescent="0.2">
      <c r="B22" s="13"/>
      <c r="L22" s="13"/>
    </row>
    <row r="23" spans="2:12" s="1" customFormat="1" ht="12" customHeight="1" x14ac:dyDescent="0.2">
      <c r="B23" s="13"/>
      <c r="D23" s="63" t="s">
        <v>30</v>
      </c>
      <c r="I23" s="63" t="s">
        <v>22</v>
      </c>
      <c r="J23" s="61" t="str">
        <f>IF('Rekapitulace stavby'!AN19="","",'Rekapitulace stavby'!AN19)</f>
        <v/>
      </c>
      <c r="L23" s="13"/>
    </row>
    <row r="24" spans="2:12" s="1" customFormat="1" ht="18" customHeight="1" x14ac:dyDescent="0.2">
      <c r="B24" s="13"/>
      <c r="E24" s="61" t="str">
        <f>IF('Rekapitulace stavby'!E20="","",'Rekapitulace stavby'!E20)</f>
        <v xml:space="preserve"> </v>
      </c>
      <c r="I24" s="63" t="s">
        <v>24</v>
      </c>
      <c r="J24" s="61" t="str">
        <f>IF('Rekapitulace stavby'!AN20="","",'Rekapitulace stavby'!AN20)</f>
        <v/>
      </c>
      <c r="L24" s="13"/>
    </row>
    <row r="25" spans="2:12" s="1" customFormat="1" ht="6.95" customHeight="1" x14ac:dyDescent="0.2">
      <c r="B25" s="13"/>
      <c r="L25" s="13"/>
    </row>
    <row r="26" spans="2:12" s="1" customFormat="1" ht="12" customHeight="1" x14ac:dyDescent="0.2">
      <c r="B26" s="13"/>
      <c r="D26" s="63" t="s">
        <v>31</v>
      </c>
      <c r="L26" s="13"/>
    </row>
    <row r="27" spans="2:12" s="68" customFormat="1" ht="16.5" customHeight="1" x14ac:dyDescent="0.2">
      <c r="B27" s="67"/>
      <c r="E27" s="214" t="s">
        <v>1</v>
      </c>
      <c r="F27" s="214"/>
      <c r="G27" s="214"/>
      <c r="H27" s="214"/>
      <c r="L27" s="67"/>
    </row>
    <row r="28" spans="2:12" s="1" customFormat="1" ht="6.95" customHeight="1" x14ac:dyDescent="0.2">
      <c r="B28" s="13"/>
      <c r="L28" s="13"/>
    </row>
    <row r="29" spans="2:12" s="1" customFormat="1" ht="6.95" customHeight="1" x14ac:dyDescent="0.2">
      <c r="B29" s="13"/>
      <c r="D29" s="22"/>
      <c r="E29" s="22"/>
      <c r="F29" s="22"/>
      <c r="G29" s="22"/>
      <c r="H29" s="22"/>
      <c r="I29" s="22"/>
      <c r="J29" s="22"/>
      <c r="K29" s="22"/>
      <c r="L29" s="13"/>
    </row>
    <row r="30" spans="2:12" s="1" customFormat="1" ht="25.35" customHeight="1" x14ac:dyDescent="0.2">
      <c r="B30" s="13"/>
      <c r="D30" s="69" t="s">
        <v>32</v>
      </c>
      <c r="J30" s="70">
        <f>ROUND(J137, 2)</f>
        <v>0</v>
      </c>
      <c r="L30" s="13"/>
    </row>
    <row r="31" spans="2:12" s="1" customFormat="1" ht="6.95" customHeight="1" x14ac:dyDescent="0.2">
      <c r="B31" s="13"/>
      <c r="D31" s="22"/>
      <c r="E31" s="22"/>
      <c r="F31" s="22"/>
      <c r="G31" s="22"/>
      <c r="H31" s="22"/>
      <c r="I31" s="22"/>
      <c r="J31" s="22"/>
      <c r="K31" s="22"/>
      <c r="L31" s="13"/>
    </row>
    <row r="32" spans="2:12" s="1" customFormat="1" ht="14.45" customHeight="1" x14ac:dyDescent="0.2">
      <c r="B32" s="13"/>
      <c r="F32" s="71" t="s">
        <v>34</v>
      </c>
      <c r="I32" s="71" t="s">
        <v>33</v>
      </c>
      <c r="J32" s="71" t="s">
        <v>35</v>
      </c>
      <c r="L32" s="13"/>
    </row>
    <row r="33" spans="2:12" s="1" customFormat="1" ht="14.45" customHeight="1" x14ac:dyDescent="0.2">
      <c r="B33" s="13"/>
      <c r="D33" s="52" t="s">
        <v>36</v>
      </c>
      <c r="E33" s="63" t="s">
        <v>37</v>
      </c>
      <c r="F33" s="72">
        <f>ROUND((SUM(BE137:BE411)),  2)</f>
        <v>0</v>
      </c>
      <c r="I33" s="73">
        <v>0.21</v>
      </c>
      <c r="J33" s="72">
        <f>ROUND(((SUM(BE137:BE411))*I33),  2)</f>
        <v>0</v>
      </c>
      <c r="L33" s="13"/>
    </row>
    <row r="34" spans="2:12" s="1" customFormat="1" ht="14.45" customHeight="1" x14ac:dyDescent="0.2">
      <c r="B34" s="13"/>
      <c r="E34" s="63" t="s">
        <v>38</v>
      </c>
      <c r="F34" s="72">
        <f>ROUND((SUM(BF137:BF411)),  2)</f>
        <v>0</v>
      </c>
      <c r="I34" s="73">
        <v>0.12</v>
      </c>
      <c r="J34" s="72">
        <f>ROUND(((SUM(BF137:BF411))*I34),  2)</f>
        <v>0</v>
      </c>
      <c r="L34" s="13"/>
    </row>
    <row r="35" spans="2:12" s="1" customFormat="1" ht="14.45" hidden="1" customHeight="1" x14ac:dyDescent="0.2">
      <c r="B35" s="13"/>
      <c r="E35" s="63" t="s">
        <v>39</v>
      </c>
      <c r="F35" s="72">
        <f>ROUND((SUM(BG137:BG411)),  2)</f>
        <v>0</v>
      </c>
      <c r="I35" s="73">
        <v>0.21</v>
      </c>
      <c r="J35" s="72">
        <f>0</f>
        <v>0</v>
      </c>
      <c r="L35" s="13"/>
    </row>
    <row r="36" spans="2:12" s="1" customFormat="1" ht="14.45" hidden="1" customHeight="1" x14ac:dyDescent="0.2">
      <c r="B36" s="13"/>
      <c r="E36" s="63" t="s">
        <v>40</v>
      </c>
      <c r="F36" s="72">
        <f>ROUND((SUM(BH137:BH411)),  2)</f>
        <v>0</v>
      </c>
      <c r="I36" s="73">
        <v>0.12</v>
      </c>
      <c r="J36" s="72">
        <f>0</f>
        <v>0</v>
      </c>
      <c r="L36" s="13"/>
    </row>
    <row r="37" spans="2:12" s="1" customFormat="1" ht="14.45" hidden="1" customHeight="1" x14ac:dyDescent="0.2">
      <c r="B37" s="13"/>
      <c r="E37" s="63" t="s">
        <v>41</v>
      </c>
      <c r="F37" s="72">
        <f>ROUND((SUM(BI137:BI411)),  2)</f>
        <v>0</v>
      </c>
      <c r="I37" s="73">
        <v>0</v>
      </c>
      <c r="J37" s="72">
        <f>0</f>
        <v>0</v>
      </c>
      <c r="L37" s="13"/>
    </row>
    <row r="38" spans="2:12" s="1" customFormat="1" ht="6.95" customHeight="1" x14ac:dyDescent="0.2">
      <c r="B38" s="13"/>
      <c r="L38" s="13"/>
    </row>
    <row r="39" spans="2:12" s="1" customFormat="1" ht="25.35" customHeight="1" x14ac:dyDescent="0.2">
      <c r="B39" s="13"/>
      <c r="C39" s="74"/>
      <c r="D39" s="75" t="s">
        <v>42</v>
      </c>
      <c r="E39" s="76"/>
      <c r="F39" s="76"/>
      <c r="G39" s="77" t="s">
        <v>43</v>
      </c>
      <c r="H39" s="78" t="s">
        <v>44</v>
      </c>
      <c r="I39" s="76"/>
      <c r="J39" s="79">
        <f>SUM(J30:J37)</f>
        <v>0</v>
      </c>
      <c r="K39" s="80"/>
      <c r="L39" s="13"/>
    </row>
    <row r="40" spans="2:12" s="1" customFormat="1" ht="14.45" customHeight="1" x14ac:dyDescent="0.2">
      <c r="B40" s="13"/>
      <c r="L40" s="13"/>
    </row>
    <row r="41" spans="2:12" ht="14.45" customHeight="1" x14ac:dyDescent="0.2">
      <c r="B41" s="11"/>
      <c r="L41" s="11"/>
    </row>
    <row r="42" spans="2:12" ht="14.45" customHeight="1" x14ac:dyDescent="0.2">
      <c r="B42" s="11"/>
      <c r="L42" s="11"/>
    </row>
    <row r="43" spans="2:12" ht="14.45" customHeight="1" x14ac:dyDescent="0.2">
      <c r="B43" s="11"/>
      <c r="L43" s="11"/>
    </row>
    <row r="44" spans="2:12" ht="14.45" customHeight="1" x14ac:dyDescent="0.2">
      <c r="B44" s="11"/>
      <c r="L44" s="11"/>
    </row>
    <row r="45" spans="2:12" ht="14.45" customHeight="1" x14ac:dyDescent="0.2">
      <c r="B45" s="11"/>
      <c r="L45" s="11"/>
    </row>
    <row r="46" spans="2:12" ht="14.45" customHeight="1" x14ac:dyDescent="0.2">
      <c r="B46" s="11"/>
      <c r="L46" s="11"/>
    </row>
    <row r="47" spans="2:12" ht="14.45" customHeight="1" x14ac:dyDescent="0.2">
      <c r="B47" s="11"/>
      <c r="L47" s="11"/>
    </row>
    <row r="48" spans="2:12" ht="14.45" customHeight="1" x14ac:dyDescent="0.2">
      <c r="B48" s="11"/>
      <c r="L48" s="11"/>
    </row>
    <row r="49" spans="2:12" ht="14.45" customHeight="1" x14ac:dyDescent="0.2">
      <c r="B49" s="11"/>
      <c r="L49" s="11"/>
    </row>
    <row r="50" spans="2:12" s="1" customFormat="1" ht="14.45" customHeight="1" x14ac:dyDescent="0.2">
      <c r="B50" s="13"/>
      <c r="D50" s="81" t="s">
        <v>45</v>
      </c>
      <c r="E50" s="82"/>
      <c r="F50" s="82"/>
      <c r="G50" s="81" t="s">
        <v>46</v>
      </c>
      <c r="H50" s="82"/>
      <c r="I50" s="82"/>
      <c r="J50" s="82"/>
      <c r="K50" s="82"/>
      <c r="L50" s="13"/>
    </row>
    <row r="51" spans="2:12" x14ac:dyDescent="0.2">
      <c r="B51" s="11"/>
      <c r="L51" s="11"/>
    </row>
    <row r="52" spans="2:12" x14ac:dyDescent="0.2">
      <c r="B52" s="11"/>
      <c r="L52" s="11"/>
    </row>
    <row r="53" spans="2:12" x14ac:dyDescent="0.2">
      <c r="B53" s="11"/>
      <c r="L53" s="11"/>
    </row>
    <row r="54" spans="2:12" x14ac:dyDescent="0.2">
      <c r="B54" s="11"/>
      <c r="L54" s="11"/>
    </row>
    <row r="55" spans="2:12" x14ac:dyDescent="0.2">
      <c r="B55" s="11"/>
      <c r="L55" s="11"/>
    </row>
    <row r="56" spans="2:12" x14ac:dyDescent="0.2">
      <c r="B56" s="11"/>
      <c r="L56" s="11"/>
    </row>
    <row r="57" spans="2:12" x14ac:dyDescent="0.2">
      <c r="B57" s="11"/>
      <c r="L57" s="11"/>
    </row>
    <row r="58" spans="2:12" x14ac:dyDescent="0.2">
      <c r="B58" s="11"/>
      <c r="L58" s="11"/>
    </row>
    <row r="59" spans="2:12" x14ac:dyDescent="0.2">
      <c r="B59" s="11"/>
      <c r="L59" s="11"/>
    </row>
    <row r="60" spans="2:12" x14ac:dyDescent="0.2">
      <c r="B60" s="11"/>
      <c r="L60" s="11"/>
    </row>
    <row r="61" spans="2:12" s="1" customFormat="1" ht="12.75" x14ac:dyDescent="0.2">
      <c r="B61" s="13"/>
      <c r="D61" s="83" t="s">
        <v>47</v>
      </c>
      <c r="E61" s="84"/>
      <c r="F61" s="85" t="s">
        <v>48</v>
      </c>
      <c r="G61" s="83" t="s">
        <v>47</v>
      </c>
      <c r="H61" s="84"/>
      <c r="I61" s="84"/>
      <c r="J61" s="86" t="s">
        <v>48</v>
      </c>
      <c r="K61" s="84"/>
      <c r="L61" s="13"/>
    </row>
    <row r="62" spans="2:12" x14ac:dyDescent="0.2">
      <c r="B62" s="11"/>
      <c r="L62" s="11"/>
    </row>
    <row r="63" spans="2:12" x14ac:dyDescent="0.2">
      <c r="B63" s="11"/>
      <c r="L63" s="11"/>
    </row>
    <row r="64" spans="2:12" x14ac:dyDescent="0.2">
      <c r="B64" s="11"/>
      <c r="L64" s="11"/>
    </row>
    <row r="65" spans="2:12" s="1" customFormat="1" ht="12.75" x14ac:dyDescent="0.2">
      <c r="B65" s="13"/>
      <c r="D65" s="81" t="s">
        <v>49</v>
      </c>
      <c r="E65" s="82"/>
      <c r="F65" s="82"/>
      <c r="G65" s="81" t="s">
        <v>50</v>
      </c>
      <c r="H65" s="82"/>
      <c r="I65" s="82"/>
      <c r="J65" s="82"/>
      <c r="K65" s="82"/>
      <c r="L65" s="13"/>
    </row>
    <row r="66" spans="2:12" x14ac:dyDescent="0.2">
      <c r="B66" s="11"/>
      <c r="L66" s="11"/>
    </row>
    <row r="67" spans="2:12" x14ac:dyDescent="0.2">
      <c r="B67" s="11"/>
      <c r="L67" s="11"/>
    </row>
    <row r="68" spans="2:12" x14ac:dyDescent="0.2">
      <c r="B68" s="11"/>
      <c r="L68" s="11"/>
    </row>
    <row r="69" spans="2:12" x14ac:dyDescent="0.2">
      <c r="B69" s="11"/>
      <c r="L69" s="11"/>
    </row>
    <row r="70" spans="2:12" x14ac:dyDescent="0.2">
      <c r="B70" s="11"/>
      <c r="L70" s="11"/>
    </row>
    <row r="71" spans="2:12" x14ac:dyDescent="0.2">
      <c r="B71" s="11"/>
      <c r="L71" s="11"/>
    </row>
    <row r="72" spans="2:12" x14ac:dyDescent="0.2">
      <c r="B72" s="11"/>
      <c r="L72" s="11"/>
    </row>
    <row r="73" spans="2:12" x14ac:dyDescent="0.2">
      <c r="B73" s="11"/>
      <c r="L73" s="11"/>
    </row>
    <row r="74" spans="2:12" x14ac:dyDescent="0.2">
      <c r="B74" s="11"/>
      <c r="L74" s="11"/>
    </row>
    <row r="75" spans="2:12" x14ac:dyDescent="0.2">
      <c r="B75" s="11"/>
      <c r="L75" s="11"/>
    </row>
    <row r="76" spans="2:12" s="1" customFormat="1" ht="12.75" x14ac:dyDescent="0.2">
      <c r="B76" s="13"/>
      <c r="D76" s="83" t="s">
        <v>47</v>
      </c>
      <c r="E76" s="84"/>
      <c r="F76" s="85" t="s">
        <v>48</v>
      </c>
      <c r="G76" s="83" t="s">
        <v>47</v>
      </c>
      <c r="H76" s="84"/>
      <c r="I76" s="84"/>
      <c r="J76" s="86" t="s">
        <v>48</v>
      </c>
      <c r="K76" s="84"/>
      <c r="L76" s="13"/>
    </row>
    <row r="77" spans="2:12" s="1" customFormat="1" ht="14.45" customHeight="1" x14ac:dyDescent="0.2"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3"/>
    </row>
    <row r="81" spans="2:47" s="1" customFormat="1" ht="6.95" customHeight="1" x14ac:dyDescent="0.2">
      <c r="B81" s="18"/>
      <c r="C81" s="19"/>
      <c r="D81" s="19"/>
      <c r="E81" s="19"/>
      <c r="F81" s="19"/>
      <c r="G81" s="19"/>
      <c r="H81" s="19"/>
      <c r="I81" s="19"/>
      <c r="J81" s="19"/>
      <c r="K81" s="19"/>
      <c r="L81" s="13"/>
    </row>
    <row r="82" spans="2:47" s="1" customFormat="1" ht="24.95" customHeight="1" x14ac:dyDescent="0.2">
      <c r="B82" s="13"/>
      <c r="C82" s="59" t="s">
        <v>102</v>
      </c>
      <c r="L82" s="13"/>
    </row>
    <row r="83" spans="2:47" s="1" customFormat="1" ht="6.95" customHeight="1" x14ac:dyDescent="0.2">
      <c r="B83" s="13"/>
      <c r="L83" s="13"/>
    </row>
    <row r="84" spans="2:47" s="1" customFormat="1" ht="12" customHeight="1" x14ac:dyDescent="0.2">
      <c r="B84" s="13"/>
      <c r="C84" s="63" t="s">
        <v>14</v>
      </c>
      <c r="L84" s="13"/>
    </row>
    <row r="85" spans="2:47" s="1" customFormat="1" ht="26.25" customHeight="1" x14ac:dyDescent="0.2">
      <c r="B85" s="13"/>
      <c r="E85" s="224" t="str">
        <f>E7</f>
        <v>Výtahy TF ČZU Praha - zřízení bezbariérového vstupu a provozu všech podlaží hlavní budovy</v>
      </c>
      <c r="F85" s="225"/>
      <c r="G85" s="225"/>
      <c r="H85" s="225"/>
      <c r="L85" s="13"/>
    </row>
    <row r="86" spans="2:47" s="1" customFormat="1" ht="12" customHeight="1" x14ac:dyDescent="0.2">
      <c r="B86" s="13"/>
      <c r="C86" s="63" t="s">
        <v>100</v>
      </c>
      <c r="L86" s="13"/>
    </row>
    <row r="87" spans="2:47" s="1" customFormat="1" ht="16.5" customHeight="1" x14ac:dyDescent="0.2">
      <c r="B87" s="13"/>
      <c r="E87" s="189" t="str">
        <f>E9</f>
        <v>03 - Budova III</v>
      </c>
      <c r="F87" s="223"/>
      <c r="G87" s="223"/>
      <c r="H87" s="223"/>
      <c r="L87" s="13"/>
    </row>
    <row r="88" spans="2:47" s="1" customFormat="1" ht="6.95" customHeight="1" x14ac:dyDescent="0.2">
      <c r="B88" s="13"/>
      <c r="L88" s="13"/>
    </row>
    <row r="89" spans="2:47" s="1" customFormat="1" ht="12" customHeight="1" x14ac:dyDescent="0.2">
      <c r="B89" s="13"/>
      <c r="C89" s="63" t="s">
        <v>18</v>
      </c>
      <c r="F89" s="61" t="str">
        <f>F12</f>
        <v>parc.č. 1640</v>
      </c>
      <c r="I89" s="63" t="s">
        <v>20</v>
      </c>
      <c r="J89" s="66">
        <f>IF(J12="","",J12)</f>
        <v>0</v>
      </c>
      <c r="L89" s="13"/>
    </row>
    <row r="90" spans="2:47" s="1" customFormat="1" ht="6.95" customHeight="1" x14ac:dyDescent="0.2">
      <c r="B90" s="13"/>
      <c r="L90" s="13"/>
    </row>
    <row r="91" spans="2:47" s="1" customFormat="1" ht="40.15" customHeight="1" x14ac:dyDescent="0.2">
      <c r="B91" s="13"/>
      <c r="C91" s="63" t="s">
        <v>21</v>
      </c>
      <c r="F91" s="61" t="str">
        <f>E15</f>
        <v>ČZU v Praze, Kamýcká 129, 165 00 P6</v>
      </c>
      <c r="I91" s="63" t="s">
        <v>27</v>
      </c>
      <c r="J91" s="64" t="str">
        <f>E21</f>
        <v>RH-ARCHITEKTI s.r.o., Vltavská 207/20, 150 00 P5</v>
      </c>
      <c r="L91" s="13"/>
    </row>
    <row r="92" spans="2:47" s="1" customFormat="1" ht="15.2" customHeight="1" x14ac:dyDescent="0.2">
      <c r="B92" s="13"/>
      <c r="C92" s="63" t="s">
        <v>25</v>
      </c>
      <c r="F92" s="61" t="str">
        <f>IF(E18="","",E18)</f>
        <v xml:space="preserve"> </v>
      </c>
      <c r="I92" s="63" t="s">
        <v>30</v>
      </c>
      <c r="J92" s="64" t="str">
        <f>E24</f>
        <v xml:space="preserve"> </v>
      </c>
      <c r="L92" s="13"/>
    </row>
    <row r="93" spans="2:47" s="1" customFormat="1" ht="10.35" customHeight="1" x14ac:dyDescent="0.2">
      <c r="B93" s="13"/>
      <c r="L93" s="13"/>
    </row>
    <row r="94" spans="2:47" s="1" customFormat="1" ht="29.25" customHeight="1" x14ac:dyDescent="0.2">
      <c r="B94" s="13"/>
      <c r="C94" s="87" t="s">
        <v>103</v>
      </c>
      <c r="D94" s="74"/>
      <c r="E94" s="74"/>
      <c r="F94" s="74"/>
      <c r="G94" s="74"/>
      <c r="H94" s="74"/>
      <c r="I94" s="74"/>
      <c r="J94" s="88" t="s">
        <v>104</v>
      </c>
      <c r="K94" s="74"/>
      <c r="L94" s="13"/>
    </row>
    <row r="95" spans="2:47" s="1" customFormat="1" ht="10.35" customHeight="1" x14ac:dyDescent="0.2">
      <c r="B95" s="13"/>
      <c r="L95" s="13"/>
    </row>
    <row r="96" spans="2:47" s="1" customFormat="1" ht="22.9" customHeight="1" x14ac:dyDescent="0.2">
      <c r="B96" s="13"/>
      <c r="C96" s="89" t="s">
        <v>105</v>
      </c>
      <c r="J96" s="70">
        <f>J137</f>
        <v>0</v>
      </c>
      <c r="L96" s="13"/>
      <c r="AU96" s="8" t="s">
        <v>106</v>
      </c>
    </row>
    <row r="97" spans="2:12" s="91" customFormat="1" ht="24.95" customHeight="1" x14ac:dyDescent="0.2">
      <c r="B97" s="90"/>
      <c r="D97" s="92" t="s">
        <v>107</v>
      </c>
      <c r="E97" s="93"/>
      <c r="F97" s="93"/>
      <c r="G97" s="93"/>
      <c r="H97" s="93"/>
      <c r="I97" s="93"/>
      <c r="J97" s="94">
        <f>J138</f>
        <v>0</v>
      </c>
      <c r="L97" s="90"/>
    </row>
    <row r="98" spans="2:12" s="96" customFormat="1" ht="19.899999999999999" customHeight="1" x14ac:dyDescent="0.2">
      <c r="B98" s="95"/>
      <c r="D98" s="97" t="s">
        <v>108</v>
      </c>
      <c r="E98" s="98"/>
      <c r="F98" s="98"/>
      <c r="G98" s="98"/>
      <c r="H98" s="98"/>
      <c r="I98" s="98"/>
      <c r="J98" s="99">
        <f>J139</f>
        <v>0</v>
      </c>
      <c r="L98" s="95"/>
    </row>
    <row r="99" spans="2:12" s="96" customFormat="1" ht="19.899999999999999" customHeight="1" x14ac:dyDescent="0.2">
      <c r="B99" s="95"/>
      <c r="D99" s="97" t="s">
        <v>109</v>
      </c>
      <c r="E99" s="98"/>
      <c r="F99" s="98"/>
      <c r="G99" s="98"/>
      <c r="H99" s="98"/>
      <c r="I99" s="98"/>
      <c r="J99" s="99">
        <f>J167</f>
        <v>0</v>
      </c>
      <c r="L99" s="95"/>
    </row>
    <row r="100" spans="2:12" s="96" customFormat="1" ht="19.899999999999999" customHeight="1" x14ac:dyDescent="0.2">
      <c r="B100" s="95"/>
      <c r="D100" s="97" t="s">
        <v>110</v>
      </c>
      <c r="E100" s="98"/>
      <c r="F100" s="98"/>
      <c r="G100" s="98"/>
      <c r="H100" s="98"/>
      <c r="I100" s="98"/>
      <c r="J100" s="99">
        <f>J198</f>
        <v>0</v>
      </c>
      <c r="L100" s="95"/>
    </row>
    <row r="101" spans="2:12" s="96" customFormat="1" ht="19.899999999999999" customHeight="1" x14ac:dyDescent="0.2">
      <c r="B101" s="95"/>
      <c r="D101" s="97" t="s">
        <v>111</v>
      </c>
      <c r="E101" s="98"/>
      <c r="F101" s="98"/>
      <c r="G101" s="98"/>
      <c r="H101" s="98"/>
      <c r="I101" s="98"/>
      <c r="J101" s="99">
        <f>J226</f>
        <v>0</v>
      </c>
      <c r="L101" s="95"/>
    </row>
    <row r="102" spans="2:12" s="96" customFormat="1" ht="19.899999999999999" customHeight="1" x14ac:dyDescent="0.2">
      <c r="B102" s="95"/>
      <c r="D102" s="97" t="s">
        <v>112</v>
      </c>
      <c r="E102" s="98"/>
      <c r="F102" s="98"/>
      <c r="G102" s="98"/>
      <c r="H102" s="98"/>
      <c r="I102" s="98"/>
      <c r="J102" s="99">
        <f>J251</f>
        <v>0</v>
      </c>
      <c r="L102" s="95"/>
    </row>
    <row r="103" spans="2:12" s="96" customFormat="1" ht="19.899999999999999" customHeight="1" x14ac:dyDescent="0.2">
      <c r="B103" s="95"/>
      <c r="D103" s="97" t="s">
        <v>113</v>
      </c>
      <c r="E103" s="98"/>
      <c r="F103" s="98"/>
      <c r="G103" s="98"/>
      <c r="H103" s="98"/>
      <c r="I103" s="98"/>
      <c r="J103" s="99">
        <f>J259</f>
        <v>0</v>
      </c>
      <c r="L103" s="95"/>
    </row>
    <row r="104" spans="2:12" s="96" customFormat="1" ht="19.899999999999999" customHeight="1" x14ac:dyDescent="0.2">
      <c r="B104" s="95"/>
      <c r="D104" s="97" t="s">
        <v>114</v>
      </c>
      <c r="E104" s="98"/>
      <c r="F104" s="98"/>
      <c r="G104" s="98"/>
      <c r="H104" s="98"/>
      <c r="I104" s="98"/>
      <c r="J104" s="99">
        <f>J287</f>
        <v>0</v>
      </c>
      <c r="L104" s="95"/>
    </row>
    <row r="105" spans="2:12" s="96" customFormat="1" ht="19.899999999999999" customHeight="1" x14ac:dyDescent="0.2">
      <c r="B105" s="95"/>
      <c r="D105" s="97" t="s">
        <v>115</v>
      </c>
      <c r="E105" s="98"/>
      <c r="F105" s="98"/>
      <c r="G105" s="98"/>
      <c r="H105" s="98"/>
      <c r="I105" s="98"/>
      <c r="J105" s="99">
        <f>J293</f>
        <v>0</v>
      </c>
      <c r="L105" s="95"/>
    </row>
    <row r="106" spans="2:12" s="91" customFormat="1" ht="24.95" customHeight="1" x14ac:dyDescent="0.2">
      <c r="B106" s="90"/>
      <c r="D106" s="92" t="s">
        <v>116</v>
      </c>
      <c r="E106" s="93"/>
      <c r="F106" s="93"/>
      <c r="G106" s="93"/>
      <c r="H106" s="93"/>
      <c r="I106" s="93"/>
      <c r="J106" s="94">
        <f>J295</f>
        <v>0</v>
      </c>
      <c r="L106" s="90"/>
    </row>
    <row r="107" spans="2:12" s="96" customFormat="1" ht="19.899999999999999" customHeight="1" x14ac:dyDescent="0.2">
      <c r="B107" s="95"/>
      <c r="D107" s="97" t="s">
        <v>117</v>
      </c>
      <c r="E107" s="98"/>
      <c r="F107" s="98"/>
      <c r="G107" s="98"/>
      <c r="H107" s="98"/>
      <c r="I107" s="98"/>
      <c r="J107" s="99">
        <f>J296</f>
        <v>0</v>
      </c>
      <c r="L107" s="95"/>
    </row>
    <row r="108" spans="2:12" s="96" customFormat="1" ht="19.899999999999999" customHeight="1" x14ac:dyDescent="0.2">
      <c r="B108" s="95"/>
      <c r="D108" s="97" t="s">
        <v>118</v>
      </c>
      <c r="E108" s="98"/>
      <c r="F108" s="98"/>
      <c r="G108" s="98"/>
      <c r="H108" s="98"/>
      <c r="I108" s="98"/>
      <c r="J108" s="99">
        <f>J325</f>
        <v>0</v>
      </c>
      <c r="L108" s="95"/>
    </row>
    <row r="109" spans="2:12" s="96" customFormat="1" ht="19.899999999999999" customHeight="1" x14ac:dyDescent="0.2">
      <c r="B109" s="95"/>
      <c r="D109" s="97" t="s">
        <v>119</v>
      </c>
      <c r="E109" s="98"/>
      <c r="F109" s="98"/>
      <c r="G109" s="98"/>
      <c r="H109" s="98"/>
      <c r="I109" s="98"/>
      <c r="J109" s="99">
        <f>J330</f>
        <v>0</v>
      </c>
      <c r="L109" s="95"/>
    </row>
    <row r="110" spans="2:12" s="96" customFormat="1" ht="19.899999999999999" customHeight="1" x14ac:dyDescent="0.2">
      <c r="B110" s="95"/>
      <c r="D110" s="97" t="s">
        <v>120</v>
      </c>
      <c r="E110" s="98"/>
      <c r="F110" s="98"/>
      <c r="G110" s="98"/>
      <c r="H110" s="98"/>
      <c r="I110" s="98"/>
      <c r="J110" s="99">
        <f>J332</f>
        <v>0</v>
      </c>
      <c r="L110" s="95"/>
    </row>
    <row r="111" spans="2:12" s="96" customFormat="1" ht="19.899999999999999" customHeight="1" x14ac:dyDescent="0.2">
      <c r="B111" s="95"/>
      <c r="D111" s="97" t="s">
        <v>121</v>
      </c>
      <c r="E111" s="98"/>
      <c r="F111" s="98"/>
      <c r="G111" s="98"/>
      <c r="H111" s="98"/>
      <c r="I111" s="98"/>
      <c r="J111" s="99">
        <f>J334</f>
        <v>0</v>
      </c>
      <c r="L111" s="95"/>
    </row>
    <row r="112" spans="2:12" s="96" customFormat="1" ht="19.899999999999999" customHeight="1" x14ac:dyDescent="0.2">
      <c r="B112" s="95"/>
      <c r="D112" s="97" t="s">
        <v>122</v>
      </c>
      <c r="E112" s="98"/>
      <c r="F112" s="98"/>
      <c r="G112" s="98"/>
      <c r="H112" s="98"/>
      <c r="I112" s="98"/>
      <c r="J112" s="99">
        <f>J351</f>
        <v>0</v>
      </c>
      <c r="L112" s="95"/>
    </row>
    <row r="113" spans="2:12" s="96" customFormat="1" ht="19.899999999999999" customHeight="1" x14ac:dyDescent="0.2">
      <c r="B113" s="95"/>
      <c r="D113" s="97" t="s">
        <v>123</v>
      </c>
      <c r="E113" s="98"/>
      <c r="F113" s="98"/>
      <c r="G113" s="98"/>
      <c r="H113" s="98"/>
      <c r="I113" s="98"/>
      <c r="J113" s="99">
        <f>J365</f>
        <v>0</v>
      </c>
      <c r="L113" s="95"/>
    </row>
    <row r="114" spans="2:12" s="96" customFormat="1" ht="19.899999999999999" customHeight="1" x14ac:dyDescent="0.2">
      <c r="B114" s="95"/>
      <c r="D114" s="97" t="s">
        <v>124</v>
      </c>
      <c r="E114" s="98"/>
      <c r="F114" s="98"/>
      <c r="G114" s="98"/>
      <c r="H114" s="98"/>
      <c r="I114" s="98"/>
      <c r="J114" s="99">
        <f>J375</f>
        <v>0</v>
      </c>
      <c r="L114" s="95"/>
    </row>
    <row r="115" spans="2:12" s="96" customFormat="1" ht="19.899999999999999" customHeight="1" x14ac:dyDescent="0.2">
      <c r="B115" s="95"/>
      <c r="D115" s="97" t="s">
        <v>125</v>
      </c>
      <c r="E115" s="98"/>
      <c r="F115" s="98"/>
      <c r="G115" s="98"/>
      <c r="H115" s="98"/>
      <c r="I115" s="98"/>
      <c r="J115" s="99">
        <f>J389</f>
        <v>0</v>
      </c>
      <c r="L115" s="95"/>
    </row>
    <row r="116" spans="2:12" s="96" customFormat="1" ht="19.899999999999999" customHeight="1" x14ac:dyDescent="0.2">
      <c r="B116" s="95"/>
      <c r="D116" s="97" t="s">
        <v>126</v>
      </c>
      <c r="E116" s="98"/>
      <c r="F116" s="98"/>
      <c r="G116" s="98"/>
      <c r="H116" s="98"/>
      <c r="I116" s="98"/>
      <c r="J116" s="99">
        <f>J399</f>
        <v>0</v>
      </c>
      <c r="L116" s="95"/>
    </row>
    <row r="117" spans="2:12" s="91" customFormat="1" ht="24.95" customHeight="1" x14ac:dyDescent="0.2">
      <c r="B117" s="90"/>
      <c r="D117" s="92" t="s">
        <v>127</v>
      </c>
      <c r="E117" s="93"/>
      <c r="F117" s="93"/>
      <c r="G117" s="93"/>
      <c r="H117" s="93"/>
      <c r="I117" s="93"/>
      <c r="J117" s="94">
        <f>J405</f>
        <v>0</v>
      </c>
      <c r="L117" s="90"/>
    </row>
    <row r="118" spans="2:12" s="1" customFormat="1" ht="21.75" customHeight="1" x14ac:dyDescent="0.2">
      <c r="B118" s="13"/>
      <c r="L118" s="13"/>
    </row>
    <row r="119" spans="2:12" s="1" customFormat="1" ht="6.95" customHeight="1" x14ac:dyDescent="0.2">
      <c r="B119" s="16"/>
      <c r="C119" s="17"/>
      <c r="D119" s="17"/>
      <c r="E119" s="17"/>
      <c r="F119" s="17"/>
      <c r="G119" s="17"/>
      <c r="H119" s="17"/>
      <c r="I119" s="17"/>
      <c r="J119" s="17"/>
      <c r="K119" s="17"/>
      <c r="L119" s="13"/>
    </row>
    <row r="123" spans="2:12" s="1" customFormat="1" ht="6.95" customHeight="1" x14ac:dyDescent="0.2">
      <c r="B123" s="18"/>
      <c r="C123" s="19"/>
      <c r="D123" s="19"/>
      <c r="E123" s="19"/>
      <c r="F123" s="19"/>
      <c r="G123" s="19"/>
      <c r="H123" s="19"/>
      <c r="I123" s="19"/>
      <c r="J123" s="19"/>
      <c r="K123" s="19"/>
      <c r="L123" s="13"/>
    </row>
    <row r="124" spans="2:12" s="1" customFormat="1" ht="24.95" customHeight="1" x14ac:dyDescent="0.2">
      <c r="B124" s="13"/>
      <c r="C124" s="59" t="s">
        <v>128</v>
      </c>
      <c r="L124" s="13"/>
    </row>
    <row r="125" spans="2:12" s="1" customFormat="1" ht="6.95" customHeight="1" x14ac:dyDescent="0.2">
      <c r="B125" s="13"/>
      <c r="L125" s="13"/>
    </row>
    <row r="126" spans="2:12" s="1" customFormat="1" ht="12" customHeight="1" x14ac:dyDescent="0.2">
      <c r="B126" s="13"/>
      <c r="C126" s="63" t="s">
        <v>14</v>
      </c>
      <c r="L126" s="13"/>
    </row>
    <row r="127" spans="2:12" s="1" customFormat="1" ht="26.25" customHeight="1" x14ac:dyDescent="0.2">
      <c r="B127" s="13"/>
      <c r="E127" s="224" t="str">
        <f>E7</f>
        <v>Výtahy TF ČZU Praha - zřízení bezbariérového vstupu a provozu všech podlaží hlavní budovy</v>
      </c>
      <c r="F127" s="225"/>
      <c r="G127" s="225"/>
      <c r="H127" s="225"/>
      <c r="L127" s="13"/>
    </row>
    <row r="128" spans="2:12" s="1" customFormat="1" ht="12" customHeight="1" x14ac:dyDescent="0.2">
      <c r="B128" s="13"/>
      <c r="C128" s="63" t="s">
        <v>100</v>
      </c>
      <c r="L128" s="13"/>
    </row>
    <row r="129" spans="2:65" s="1" customFormat="1" ht="16.5" customHeight="1" x14ac:dyDescent="0.2">
      <c r="B129" s="13"/>
      <c r="E129" s="189" t="str">
        <f>E9</f>
        <v>03 - Budova III</v>
      </c>
      <c r="F129" s="223"/>
      <c r="G129" s="223"/>
      <c r="H129" s="223"/>
      <c r="L129" s="13"/>
    </row>
    <row r="130" spans="2:65" s="1" customFormat="1" ht="6.95" customHeight="1" x14ac:dyDescent="0.2">
      <c r="B130" s="13"/>
      <c r="L130" s="13"/>
    </row>
    <row r="131" spans="2:65" s="1" customFormat="1" ht="12" customHeight="1" x14ac:dyDescent="0.2">
      <c r="B131" s="13"/>
      <c r="C131" s="63" t="s">
        <v>18</v>
      </c>
      <c r="F131" s="61" t="str">
        <f>F12</f>
        <v>parc.č. 1640</v>
      </c>
      <c r="I131" s="63" t="s">
        <v>20</v>
      </c>
      <c r="J131" s="66">
        <f>IF(J12="","",J12)</f>
        <v>0</v>
      </c>
      <c r="L131" s="13"/>
    </row>
    <row r="132" spans="2:65" s="1" customFormat="1" ht="6.95" customHeight="1" x14ac:dyDescent="0.2">
      <c r="B132" s="13"/>
      <c r="L132" s="13"/>
    </row>
    <row r="133" spans="2:65" s="1" customFormat="1" ht="40.15" customHeight="1" x14ac:dyDescent="0.2">
      <c r="B133" s="13"/>
      <c r="C133" s="63" t="s">
        <v>21</v>
      </c>
      <c r="F133" s="61" t="str">
        <f>E15</f>
        <v>ČZU v Praze, Kamýcká 129, 165 00 P6</v>
      </c>
      <c r="I133" s="63" t="s">
        <v>27</v>
      </c>
      <c r="J133" s="64" t="str">
        <f>E21</f>
        <v>RH-ARCHITEKTI s.r.o., Vltavská 207/20, 150 00 P5</v>
      </c>
      <c r="L133" s="13"/>
    </row>
    <row r="134" spans="2:65" s="1" customFormat="1" ht="15.2" customHeight="1" x14ac:dyDescent="0.2">
      <c r="B134" s="13"/>
      <c r="C134" s="63" t="s">
        <v>25</v>
      </c>
      <c r="F134" s="61" t="str">
        <f>IF(E18="","",E18)</f>
        <v xml:space="preserve"> </v>
      </c>
      <c r="I134" s="63" t="s">
        <v>30</v>
      </c>
      <c r="J134" s="64" t="str">
        <f>E24</f>
        <v xml:space="preserve"> </v>
      </c>
      <c r="L134" s="13"/>
    </row>
    <row r="135" spans="2:65" s="1" customFormat="1" ht="10.35" customHeight="1" x14ac:dyDescent="0.2">
      <c r="B135" s="13"/>
      <c r="L135" s="13"/>
    </row>
    <row r="136" spans="2:65" s="104" customFormat="1" ht="29.25" customHeight="1" x14ac:dyDescent="0.2">
      <c r="B136" s="100"/>
      <c r="C136" s="101" t="s">
        <v>129</v>
      </c>
      <c r="D136" s="102" t="s">
        <v>57</v>
      </c>
      <c r="E136" s="102" t="s">
        <v>53</v>
      </c>
      <c r="F136" s="102" t="s">
        <v>54</v>
      </c>
      <c r="G136" s="102" t="s">
        <v>130</v>
      </c>
      <c r="H136" s="102" t="s">
        <v>131</v>
      </c>
      <c r="I136" s="102" t="s">
        <v>132</v>
      </c>
      <c r="J136" s="102" t="s">
        <v>104</v>
      </c>
      <c r="K136" s="103" t="s">
        <v>133</v>
      </c>
      <c r="L136" s="100"/>
      <c r="M136" s="26" t="s">
        <v>1</v>
      </c>
      <c r="N136" s="27" t="s">
        <v>36</v>
      </c>
      <c r="O136" s="27" t="s">
        <v>134</v>
      </c>
      <c r="P136" s="27" t="s">
        <v>135</v>
      </c>
      <c r="Q136" s="27" t="s">
        <v>136</v>
      </c>
      <c r="R136" s="27" t="s">
        <v>137</v>
      </c>
      <c r="S136" s="27" t="s">
        <v>138</v>
      </c>
      <c r="T136" s="28" t="s">
        <v>139</v>
      </c>
    </row>
    <row r="137" spans="2:65" s="1" customFormat="1" ht="22.9" customHeight="1" x14ac:dyDescent="0.25">
      <c r="B137" s="13"/>
      <c r="C137" s="105" t="s">
        <v>140</v>
      </c>
      <c r="J137" s="106">
        <f>BK137</f>
        <v>0</v>
      </c>
      <c r="L137" s="13"/>
      <c r="M137" s="29"/>
      <c r="N137" s="22"/>
      <c r="O137" s="22"/>
      <c r="P137" s="107">
        <f>P138+P295+P405</f>
        <v>1249.3401910000002</v>
      </c>
      <c r="Q137" s="22"/>
      <c r="R137" s="107">
        <f>R138+R295+R405</f>
        <v>56.220171310000012</v>
      </c>
      <c r="S137" s="22"/>
      <c r="T137" s="108">
        <f>T138+T295+T405</f>
        <v>8.6469429999999985</v>
      </c>
      <c r="AT137" s="8" t="s">
        <v>71</v>
      </c>
      <c r="AU137" s="8" t="s">
        <v>106</v>
      </c>
      <c r="BK137" s="109">
        <f>BK138+BK295+BK405</f>
        <v>0</v>
      </c>
    </row>
    <row r="138" spans="2:65" s="111" customFormat="1" ht="25.9" customHeight="1" x14ac:dyDescent="0.2">
      <c r="B138" s="110"/>
      <c r="D138" s="112" t="s">
        <v>71</v>
      </c>
      <c r="E138" s="113" t="s">
        <v>141</v>
      </c>
      <c r="F138" s="113" t="s">
        <v>142</v>
      </c>
      <c r="J138" s="114">
        <f>BK138</f>
        <v>0</v>
      </c>
      <c r="L138" s="110"/>
      <c r="M138" s="115"/>
      <c r="P138" s="116">
        <f>P139+P167+P198+P226+P251+P259+P287+P293</f>
        <v>624.56351600000005</v>
      </c>
      <c r="R138" s="116">
        <f>R139+R167+R198+R226+R251+R259+R287+R293</f>
        <v>48.052450430000007</v>
      </c>
      <c r="T138" s="117">
        <f>T139+T167+T198+T226+T251+T259+T287+T293</f>
        <v>7.0902629999999993</v>
      </c>
      <c r="AR138" s="112" t="s">
        <v>80</v>
      </c>
      <c r="AT138" s="118" t="s">
        <v>71</v>
      </c>
      <c r="AU138" s="118" t="s">
        <v>72</v>
      </c>
      <c r="AY138" s="112" t="s">
        <v>143</v>
      </c>
      <c r="BK138" s="119">
        <f>BK139+BK167+BK198+BK226+BK251+BK259+BK287+BK293</f>
        <v>0</v>
      </c>
    </row>
    <row r="139" spans="2:65" s="111" customFormat="1" ht="22.9" customHeight="1" x14ac:dyDescent="0.2">
      <c r="B139" s="110"/>
      <c r="D139" s="112" t="s">
        <v>71</v>
      </c>
      <c r="E139" s="120" t="s">
        <v>80</v>
      </c>
      <c r="F139" s="120" t="s">
        <v>144</v>
      </c>
      <c r="J139" s="121">
        <f>BK139</f>
        <v>0</v>
      </c>
      <c r="L139" s="110"/>
      <c r="M139" s="115"/>
      <c r="P139" s="116">
        <f>SUM(P140:P166)</f>
        <v>243.56142400000002</v>
      </c>
      <c r="R139" s="116">
        <f>SUM(R140:R166)</f>
        <v>3.3580800000000001E-2</v>
      </c>
      <c r="T139" s="117">
        <f>SUM(T140:T166)</f>
        <v>0</v>
      </c>
      <c r="AR139" s="112" t="s">
        <v>80</v>
      </c>
      <c r="AT139" s="118" t="s">
        <v>71</v>
      </c>
      <c r="AU139" s="118" t="s">
        <v>80</v>
      </c>
      <c r="AY139" s="112" t="s">
        <v>143</v>
      </c>
      <c r="BK139" s="119">
        <f>SUM(BK140:BK166)</f>
        <v>0</v>
      </c>
    </row>
    <row r="140" spans="2:65" s="1" customFormat="1" ht="33" customHeight="1" x14ac:dyDescent="0.2">
      <c r="B140" s="13"/>
      <c r="C140" s="122" t="s">
        <v>80</v>
      </c>
      <c r="D140" s="122" t="s">
        <v>145</v>
      </c>
      <c r="E140" s="123" t="s">
        <v>146</v>
      </c>
      <c r="F140" s="124" t="s">
        <v>147</v>
      </c>
      <c r="G140" s="125" t="s">
        <v>148</v>
      </c>
      <c r="H140" s="126">
        <v>6.0019999999999998</v>
      </c>
      <c r="I140" s="50"/>
      <c r="J140" s="127">
        <f>ROUND(I140*H140,2)</f>
        <v>0</v>
      </c>
      <c r="K140" s="124" t="s">
        <v>149</v>
      </c>
      <c r="L140" s="13"/>
      <c r="M140" s="128" t="s">
        <v>1</v>
      </c>
      <c r="N140" s="129" t="s">
        <v>37</v>
      </c>
      <c r="O140" s="130">
        <v>9.5739999999999998</v>
      </c>
      <c r="P140" s="130">
        <f>O140*H140</f>
        <v>57.463147999999997</v>
      </c>
      <c r="Q140" s="130">
        <v>0</v>
      </c>
      <c r="R140" s="130">
        <f>Q140*H140</f>
        <v>0</v>
      </c>
      <c r="S140" s="130">
        <v>0</v>
      </c>
      <c r="T140" s="131">
        <f>S140*H140</f>
        <v>0</v>
      </c>
      <c r="AR140" s="132" t="s">
        <v>150</v>
      </c>
      <c r="AT140" s="132" t="s">
        <v>145</v>
      </c>
      <c r="AU140" s="132" t="s">
        <v>82</v>
      </c>
      <c r="AY140" s="8" t="s">
        <v>143</v>
      </c>
      <c r="BE140" s="133">
        <f>IF(N140="základní",J140,0)</f>
        <v>0</v>
      </c>
      <c r="BF140" s="133">
        <f>IF(N140="snížená",J140,0)</f>
        <v>0</v>
      </c>
      <c r="BG140" s="133">
        <f>IF(N140="zákl. přenesená",J140,0)</f>
        <v>0</v>
      </c>
      <c r="BH140" s="133">
        <f>IF(N140="sníž. přenesená",J140,0)</f>
        <v>0</v>
      </c>
      <c r="BI140" s="133">
        <f>IF(N140="nulová",J140,0)</f>
        <v>0</v>
      </c>
      <c r="BJ140" s="8" t="s">
        <v>80</v>
      </c>
      <c r="BK140" s="133">
        <f>ROUND(I140*H140,2)</f>
        <v>0</v>
      </c>
      <c r="BL140" s="8" t="s">
        <v>150</v>
      </c>
      <c r="BM140" s="132" t="s">
        <v>1040</v>
      </c>
    </row>
    <row r="141" spans="2:65" s="135" customFormat="1" x14ac:dyDescent="0.2">
      <c r="B141" s="134"/>
      <c r="D141" s="136" t="s">
        <v>152</v>
      </c>
      <c r="E141" s="137" t="s">
        <v>1</v>
      </c>
      <c r="F141" s="138" t="s">
        <v>153</v>
      </c>
      <c r="H141" s="137" t="s">
        <v>1</v>
      </c>
      <c r="I141" s="53"/>
      <c r="L141" s="134"/>
      <c r="M141" s="139"/>
      <c r="T141" s="140"/>
      <c r="AT141" s="137" t="s">
        <v>152</v>
      </c>
      <c r="AU141" s="137" t="s">
        <v>82</v>
      </c>
      <c r="AV141" s="135" t="s">
        <v>80</v>
      </c>
      <c r="AW141" s="135" t="s">
        <v>29</v>
      </c>
      <c r="AX141" s="135" t="s">
        <v>72</v>
      </c>
      <c r="AY141" s="137" t="s">
        <v>143</v>
      </c>
    </row>
    <row r="142" spans="2:65" s="142" customFormat="1" x14ac:dyDescent="0.2">
      <c r="B142" s="141"/>
      <c r="D142" s="136" t="s">
        <v>152</v>
      </c>
      <c r="E142" s="143" t="s">
        <v>1</v>
      </c>
      <c r="F142" s="144" t="s">
        <v>1041</v>
      </c>
      <c r="H142" s="145">
        <v>6.0019999999999998</v>
      </c>
      <c r="I142" s="54"/>
      <c r="L142" s="141"/>
      <c r="M142" s="146"/>
      <c r="T142" s="147"/>
      <c r="AT142" s="143" t="s">
        <v>152</v>
      </c>
      <c r="AU142" s="143" t="s">
        <v>82</v>
      </c>
      <c r="AV142" s="142" t="s">
        <v>82</v>
      </c>
      <c r="AW142" s="142" t="s">
        <v>29</v>
      </c>
      <c r="AX142" s="142" t="s">
        <v>80</v>
      </c>
      <c r="AY142" s="143" t="s">
        <v>143</v>
      </c>
    </row>
    <row r="143" spans="2:65" s="1" customFormat="1" ht="24.2" customHeight="1" x14ac:dyDescent="0.2">
      <c r="B143" s="13"/>
      <c r="C143" s="122" t="s">
        <v>82</v>
      </c>
      <c r="D143" s="122" t="s">
        <v>145</v>
      </c>
      <c r="E143" s="123" t="s">
        <v>155</v>
      </c>
      <c r="F143" s="124" t="s">
        <v>156</v>
      </c>
      <c r="G143" s="125" t="s">
        <v>148</v>
      </c>
      <c r="H143" s="126">
        <v>54.014000000000003</v>
      </c>
      <c r="I143" s="50"/>
      <c r="J143" s="127">
        <f>ROUND(I143*H143,2)</f>
        <v>0</v>
      </c>
      <c r="K143" s="124" t="s">
        <v>149</v>
      </c>
      <c r="L143" s="13"/>
      <c r="M143" s="128" t="s">
        <v>1</v>
      </c>
      <c r="N143" s="129" t="s">
        <v>37</v>
      </c>
      <c r="O143" s="130">
        <v>2.41</v>
      </c>
      <c r="P143" s="130">
        <f>O143*H143</f>
        <v>130.17374000000001</v>
      </c>
      <c r="Q143" s="130">
        <v>0</v>
      </c>
      <c r="R143" s="130">
        <f>Q143*H143</f>
        <v>0</v>
      </c>
      <c r="S143" s="130">
        <v>0</v>
      </c>
      <c r="T143" s="131">
        <f>S143*H143</f>
        <v>0</v>
      </c>
      <c r="AR143" s="132" t="s">
        <v>150</v>
      </c>
      <c r="AT143" s="132" t="s">
        <v>145</v>
      </c>
      <c r="AU143" s="132" t="s">
        <v>82</v>
      </c>
      <c r="AY143" s="8" t="s">
        <v>143</v>
      </c>
      <c r="BE143" s="133">
        <f>IF(N143="základní",J143,0)</f>
        <v>0</v>
      </c>
      <c r="BF143" s="133">
        <f>IF(N143="snížená",J143,0)</f>
        <v>0</v>
      </c>
      <c r="BG143" s="133">
        <f>IF(N143="zákl. přenesená",J143,0)</f>
        <v>0</v>
      </c>
      <c r="BH143" s="133">
        <f>IF(N143="sníž. přenesená",J143,0)</f>
        <v>0</v>
      </c>
      <c r="BI143" s="133">
        <f>IF(N143="nulová",J143,0)</f>
        <v>0</v>
      </c>
      <c r="BJ143" s="8" t="s">
        <v>80</v>
      </c>
      <c r="BK143" s="133">
        <f>ROUND(I143*H143,2)</f>
        <v>0</v>
      </c>
      <c r="BL143" s="8" t="s">
        <v>150</v>
      </c>
      <c r="BM143" s="132" t="s">
        <v>1042</v>
      </c>
    </row>
    <row r="144" spans="2:65" s="135" customFormat="1" x14ac:dyDescent="0.2">
      <c r="B144" s="134"/>
      <c r="D144" s="136" t="s">
        <v>152</v>
      </c>
      <c r="E144" s="137" t="s">
        <v>1</v>
      </c>
      <c r="F144" s="138" t="s">
        <v>158</v>
      </c>
      <c r="H144" s="137" t="s">
        <v>1</v>
      </c>
      <c r="I144" s="53"/>
      <c r="L144" s="134"/>
      <c r="M144" s="139"/>
      <c r="T144" s="140"/>
      <c r="AT144" s="137" t="s">
        <v>152</v>
      </c>
      <c r="AU144" s="137" t="s">
        <v>82</v>
      </c>
      <c r="AV144" s="135" t="s">
        <v>80</v>
      </c>
      <c r="AW144" s="135" t="s">
        <v>29</v>
      </c>
      <c r="AX144" s="135" t="s">
        <v>72</v>
      </c>
      <c r="AY144" s="137" t="s">
        <v>143</v>
      </c>
    </row>
    <row r="145" spans="2:65" s="142" customFormat="1" x14ac:dyDescent="0.2">
      <c r="B145" s="141"/>
      <c r="D145" s="136" t="s">
        <v>152</v>
      </c>
      <c r="E145" s="143" t="s">
        <v>1</v>
      </c>
      <c r="F145" s="144" t="s">
        <v>1043</v>
      </c>
      <c r="H145" s="145">
        <v>54.014000000000003</v>
      </c>
      <c r="I145" s="54"/>
      <c r="L145" s="141"/>
      <c r="M145" s="146"/>
      <c r="T145" s="147"/>
      <c r="AT145" s="143" t="s">
        <v>152</v>
      </c>
      <c r="AU145" s="143" t="s">
        <v>82</v>
      </c>
      <c r="AV145" s="142" t="s">
        <v>82</v>
      </c>
      <c r="AW145" s="142" t="s">
        <v>29</v>
      </c>
      <c r="AX145" s="142" t="s">
        <v>80</v>
      </c>
      <c r="AY145" s="143" t="s">
        <v>143</v>
      </c>
    </row>
    <row r="146" spans="2:65" s="1" customFormat="1" ht="21.75" customHeight="1" x14ac:dyDescent="0.2">
      <c r="B146" s="13"/>
      <c r="C146" s="122" t="s">
        <v>160</v>
      </c>
      <c r="D146" s="122" t="s">
        <v>145</v>
      </c>
      <c r="E146" s="123" t="s">
        <v>161</v>
      </c>
      <c r="F146" s="124" t="s">
        <v>162</v>
      </c>
      <c r="G146" s="125" t="s">
        <v>163</v>
      </c>
      <c r="H146" s="126">
        <v>46.64</v>
      </c>
      <c r="I146" s="50"/>
      <c r="J146" s="127">
        <f>ROUND(I146*H146,2)</f>
        <v>0</v>
      </c>
      <c r="K146" s="124" t="s">
        <v>149</v>
      </c>
      <c r="L146" s="13"/>
      <c r="M146" s="128" t="s">
        <v>1</v>
      </c>
      <c r="N146" s="129" t="s">
        <v>37</v>
      </c>
      <c r="O146" s="130">
        <v>0.26200000000000001</v>
      </c>
      <c r="P146" s="130">
        <f>O146*H146</f>
        <v>12.21968</v>
      </c>
      <c r="Q146" s="130">
        <v>7.2000000000000005E-4</v>
      </c>
      <c r="R146" s="130">
        <f>Q146*H146</f>
        <v>3.3580800000000001E-2</v>
      </c>
      <c r="S146" s="130">
        <v>0</v>
      </c>
      <c r="T146" s="131">
        <f>S146*H146</f>
        <v>0</v>
      </c>
      <c r="AR146" s="132" t="s">
        <v>150</v>
      </c>
      <c r="AT146" s="132" t="s">
        <v>145</v>
      </c>
      <c r="AU146" s="132" t="s">
        <v>82</v>
      </c>
      <c r="AY146" s="8" t="s">
        <v>143</v>
      </c>
      <c r="BE146" s="133">
        <f>IF(N146="základní",J146,0)</f>
        <v>0</v>
      </c>
      <c r="BF146" s="133">
        <f>IF(N146="snížená",J146,0)</f>
        <v>0</v>
      </c>
      <c r="BG146" s="133">
        <f>IF(N146="zákl. přenesená",J146,0)</f>
        <v>0</v>
      </c>
      <c r="BH146" s="133">
        <f>IF(N146="sníž. přenesená",J146,0)</f>
        <v>0</v>
      </c>
      <c r="BI146" s="133">
        <f>IF(N146="nulová",J146,0)</f>
        <v>0</v>
      </c>
      <c r="BJ146" s="8" t="s">
        <v>80</v>
      </c>
      <c r="BK146" s="133">
        <f>ROUND(I146*H146,2)</f>
        <v>0</v>
      </c>
      <c r="BL146" s="8" t="s">
        <v>150</v>
      </c>
      <c r="BM146" s="132" t="s">
        <v>1044</v>
      </c>
    </row>
    <row r="147" spans="2:65" s="142" customFormat="1" x14ac:dyDescent="0.2">
      <c r="B147" s="141"/>
      <c r="D147" s="136" t="s">
        <v>152</v>
      </c>
      <c r="E147" s="143" t="s">
        <v>1</v>
      </c>
      <c r="F147" s="144" t="s">
        <v>1045</v>
      </c>
      <c r="H147" s="145">
        <v>46.64</v>
      </c>
      <c r="I147" s="54"/>
      <c r="L147" s="141"/>
      <c r="M147" s="146"/>
      <c r="T147" s="147"/>
      <c r="AT147" s="143" t="s">
        <v>152</v>
      </c>
      <c r="AU147" s="143" t="s">
        <v>82</v>
      </c>
      <c r="AV147" s="142" t="s">
        <v>82</v>
      </c>
      <c r="AW147" s="142" t="s">
        <v>29</v>
      </c>
      <c r="AX147" s="142" t="s">
        <v>80</v>
      </c>
      <c r="AY147" s="143" t="s">
        <v>143</v>
      </c>
    </row>
    <row r="148" spans="2:65" s="1" customFormat="1" ht="21.75" customHeight="1" x14ac:dyDescent="0.2">
      <c r="B148" s="13"/>
      <c r="C148" s="122" t="s">
        <v>150</v>
      </c>
      <c r="D148" s="122" t="s">
        <v>145</v>
      </c>
      <c r="E148" s="123" t="s">
        <v>166</v>
      </c>
      <c r="F148" s="124" t="s">
        <v>167</v>
      </c>
      <c r="G148" s="125" t="s">
        <v>163</v>
      </c>
      <c r="H148" s="126">
        <v>46.64</v>
      </c>
      <c r="I148" s="50"/>
      <c r="J148" s="127">
        <f>ROUND(I148*H148,2)</f>
        <v>0</v>
      </c>
      <c r="K148" s="124" t="s">
        <v>149</v>
      </c>
      <c r="L148" s="13"/>
      <c r="M148" s="128" t="s">
        <v>1</v>
      </c>
      <c r="N148" s="129" t="s">
        <v>37</v>
      </c>
      <c r="O148" s="130">
        <v>0.17100000000000001</v>
      </c>
      <c r="P148" s="130">
        <f>O148*H148</f>
        <v>7.9754400000000008</v>
      </c>
      <c r="Q148" s="130">
        <v>0</v>
      </c>
      <c r="R148" s="130">
        <f>Q148*H148</f>
        <v>0</v>
      </c>
      <c r="S148" s="130">
        <v>0</v>
      </c>
      <c r="T148" s="131">
        <f>S148*H148</f>
        <v>0</v>
      </c>
      <c r="AR148" s="132" t="s">
        <v>150</v>
      </c>
      <c r="AT148" s="132" t="s">
        <v>145</v>
      </c>
      <c r="AU148" s="132" t="s">
        <v>82</v>
      </c>
      <c r="AY148" s="8" t="s">
        <v>143</v>
      </c>
      <c r="BE148" s="133">
        <f>IF(N148="základní",J148,0)</f>
        <v>0</v>
      </c>
      <c r="BF148" s="133">
        <f>IF(N148="snížená",J148,0)</f>
        <v>0</v>
      </c>
      <c r="BG148" s="133">
        <f>IF(N148="zákl. přenesená",J148,0)</f>
        <v>0</v>
      </c>
      <c r="BH148" s="133">
        <f>IF(N148="sníž. přenesená",J148,0)</f>
        <v>0</v>
      </c>
      <c r="BI148" s="133">
        <f>IF(N148="nulová",J148,0)</f>
        <v>0</v>
      </c>
      <c r="BJ148" s="8" t="s">
        <v>80</v>
      </c>
      <c r="BK148" s="133">
        <f>ROUND(I148*H148,2)</f>
        <v>0</v>
      </c>
      <c r="BL148" s="8" t="s">
        <v>150</v>
      </c>
      <c r="BM148" s="132" t="s">
        <v>1046</v>
      </c>
    </row>
    <row r="149" spans="2:65" s="1" customFormat="1" ht="33" customHeight="1" x14ac:dyDescent="0.2">
      <c r="B149" s="13"/>
      <c r="C149" s="122" t="s">
        <v>169</v>
      </c>
      <c r="D149" s="122" t="s">
        <v>145</v>
      </c>
      <c r="E149" s="123" t="s">
        <v>170</v>
      </c>
      <c r="F149" s="124" t="s">
        <v>171</v>
      </c>
      <c r="G149" s="125" t="s">
        <v>148</v>
      </c>
      <c r="H149" s="126">
        <v>60.015999999999998</v>
      </c>
      <c r="I149" s="50"/>
      <c r="J149" s="127">
        <f>ROUND(I149*H149,2)</f>
        <v>0</v>
      </c>
      <c r="K149" s="124" t="s">
        <v>149</v>
      </c>
      <c r="L149" s="13"/>
      <c r="M149" s="128" t="s">
        <v>1</v>
      </c>
      <c r="N149" s="129" t="s">
        <v>37</v>
      </c>
      <c r="O149" s="130">
        <v>0.14799999999999999</v>
      </c>
      <c r="P149" s="130">
        <f>O149*H149</f>
        <v>8.8823679999999996</v>
      </c>
      <c r="Q149" s="130">
        <v>0</v>
      </c>
      <c r="R149" s="130">
        <f>Q149*H149</f>
        <v>0</v>
      </c>
      <c r="S149" s="130">
        <v>0</v>
      </c>
      <c r="T149" s="131">
        <f>S149*H149</f>
        <v>0</v>
      </c>
      <c r="AR149" s="132" t="s">
        <v>150</v>
      </c>
      <c r="AT149" s="132" t="s">
        <v>145</v>
      </c>
      <c r="AU149" s="132" t="s">
        <v>82</v>
      </c>
      <c r="AY149" s="8" t="s">
        <v>143</v>
      </c>
      <c r="BE149" s="133">
        <f>IF(N149="základní",J149,0)</f>
        <v>0</v>
      </c>
      <c r="BF149" s="133">
        <f>IF(N149="snížená",J149,0)</f>
        <v>0</v>
      </c>
      <c r="BG149" s="133">
        <f>IF(N149="zákl. přenesená",J149,0)</f>
        <v>0</v>
      </c>
      <c r="BH149" s="133">
        <f>IF(N149="sníž. přenesená",J149,0)</f>
        <v>0</v>
      </c>
      <c r="BI149" s="133">
        <f>IF(N149="nulová",J149,0)</f>
        <v>0</v>
      </c>
      <c r="BJ149" s="8" t="s">
        <v>80</v>
      </c>
      <c r="BK149" s="133">
        <f>ROUND(I149*H149,2)</f>
        <v>0</v>
      </c>
      <c r="BL149" s="8" t="s">
        <v>150</v>
      </c>
      <c r="BM149" s="132" t="s">
        <v>1047</v>
      </c>
    </row>
    <row r="150" spans="2:65" s="142" customFormat="1" x14ac:dyDescent="0.2">
      <c r="B150" s="141"/>
      <c r="D150" s="136" t="s">
        <v>152</v>
      </c>
      <c r="E150" s="143" t="s">
        <v>1</v>
      </c>
      <c r="F150" s="144" t="s">
        <v>1048</v>
      </c>
      <c r="H150" s="145">
        <v>60.015999999999998</v>
      </c>
      <c r="I150" s="54"/>
      <c r="L150" s="141"/>
      <c r="M150" s="146"/>
      <c r="T150" s="147"/>
      <c r="AT150" s="143" t="s">
        <v>152</v>
      </c>
      <c r="AU150" s="143" t="s">
        <v>82</v>
      </c>
      <c r="AV150" s="142" t="s">
        <v>82</v>
      </c>
      <c r="AW150" s="142" t="s">
        <v>29</v>
      </c>
      <c r="AX150" s="142" t="s">
        <v>80</v>
      </c>
      <c r="AY150" s="143" t="s">
        <v>143</v>
      </c>
    </row>
    <row r="151" spans="2:65" s="1" customFormat="1" ht="37.9" customHeight="1" x14ac:dyDescent="0.2">
      <c r="B151" s="13"/>
      <c r="C151" s="122" t="s">
        <v>174</v>
      </c>
      <c r="D151" s="122" t="s">
        <v>145</v>
      </c>
      <c r="E151" s="123" t="s">
        <v>175</v>
      </c>
      <c r="F151" s="124" t="s">
        <v>176</v>
      </c>
      <c r="G151" s="125" t="s">
        <v>148</v>
      </c>
      <c r="H151" s="126">
        <v>48.472000000000001</v>
      </c>
      <c r="I151" s="50"/>
      <c r="J151" s="127">
        <f>ROUND(I151*H151,2)</f>
        <v>0</v>
      </c>
      <c r="K151" s="124" t="s">
        <v>149</v>
      </c>
      <c r="L151" s="13"/>
      <c r="M151" s="128" t="s">
        <v>1</v>
      </c>
      <c r="N151" s="129" t="s">
        <v>37</v>
      </c>
      <c r="O151" s="130">
        <v>0.08</v>
      </c>
      <c r="P151" s="130">
        <f>O151*H151</f>
        <v>3.8777600000000003</v>
      </c>
      <c r="Q151" s="130">
        <v>0</v>
      </c>
      <c r="R151" s="130">
        <f>Q151*H151</f>
        <v>0</v>
      </c>
      <c r="S151" s="130">
        <v>0</v>
      </c>
      <c r="T151" s="131">
        <f>S151*H151</f>
        <v>0</v>
      </c>
      <c r="AR151" s="132" t="s">
        <v>150</v>
      </c>
      <c r="AT151" s="132" t="s">
        <v>145</v>
      </c>
      <c r="AU151" s="132" t="s">
        <v>82</v>
      </c>
      <c r="AY151" s="8" t="s">
        <v>143</v>
      </c>
      <c r="BE151" s="133">
        <f>IF(N151="základní",J151,0)</f>
        <v>0</v>
      </c>
      <c r="BF151" s="133">
        <f>IF(N151="snížená",J151,0)</f>
        <v>0</v>
      </c>
      <c r="BG151" s="133">
        <f>IF(N151="zákl. přenesená",J151,0)</f>
        <v>0</v>
      </c>
      <c r="BH151" s="133">
        <f>IF(N151="sníž. přenesená",J151,0)</f>
        <v>0</v>
      </c>
      <c r="BI151" s="133">
        <f>IF(N151="nulová",J151,0)</f>
        <v>0</v>
      </c>
      <c r="BJ151" s="8" t="s">
        <v>80</v>
      </c>
      <c r="BK151" s="133">
        <f>ROUND(I151*H151,2)</f>
        <v>0</v>
      </c>
      <c r="BL151" s="8" t="s">
        <v>150</v>
      </c>
      <c r="BM151" s="132" t="s">
        <v>1049</v>
      </c>
    </row>
    <row r="152" spans="2:65" s="135" customFormat="1" x14ac:dyDescent="0.2">
      <c r="B152" s="134"/>
      <c r="D152" s="136" t="s">
        <v>152</v>
      </c>
      <c r="E152" s="137" t="s">
        <v>1</v>
      </c>
      <c r="F152" s="138" t="s">
        <v>178</v>
      </c>
      <c r="H152" s="137" t="s">
        <v>1</v>
      </c>
      <c r="I152" s="53"/>
      <c r="L152" s="134"/>
      <c r="M152" s="139"/>
      <c r="T152" s="140"/>
      <c r="AT152" s="137" t="s">
        <v>152</v>
      </c>
      <c r="AU152" s="137" t="s">
        <v>82</v>
      </c>
      <c r="AV152" s="135" t="s">
        <v>80</v>
      </c>
      <c r="AW152" s="135" t="s">
        <v>29</v>
      </c>
      <c r="AX152" s="135" t="s">
        <v>72</v>
      </c>
      <c r="AY152" s="137" t="s">
        <v>143</v>
      </c>
    </row>
    <row r="153" spans="2:65" s="142" customFormat="1" x14ac:dyDescent="0.2">
      <c r="B153" s="141"/>
      <c r="D153" s="136" t="s">
        <v>152</v>
      </c>
      <c r="E153" s="143" t="s">
        <v>1</v>
      </c>
      <c r="F153" s="144" t="s">
        <v>1050</v>
      </c>
      <c r="H153" s="145">
        <v>48.472000000000001</v>
      </c>
      <c r="I153" s="54"/>
      <c r="L153" s="141"/>
      <c r="M153" s="146"/>
      <c r="T153" s="147"/>
      <c r="AT153" s="143" t="s">
        <v>152</v>
      </c>
      <c r="AU153" s="143" t="s">
        <v>82</v>
      </c>
      <c r="AV153" s="142" t="s">
        <v>82</v>
      </c>
      <c r="AW153" s="142" t="s">
        <v>29</v>
      </c>
      <c r="AX153" s="142" t="s">
        <v>80</v>
      </c>
      <c r="AY153" s="143" t="s">
        <v>143</v>
      </c>
    </row>
    <row r="154" spans="2:65" s="1" customFormat="1" ht="37.9" customHeight="1" x14ac:dyDescent="0.2">
      <c r="B154" s="13"/>
      <c r="C154" s="122" t="s">
        <v>180</v>
      </c>
      <c r="D154" s="122" t="s">
        <v>145</v>
      </c>
      <c r="E154" s="123" t="s">
        <v>181</v>
      </c>
      <c r="F154" s="124" t="s">
        <v>182</v>
      </c>
      <c r="G154" s="125" t="s">
        <v>148</v>
      </c>
      <c r="H154" s="126">
        <v>35.78</v>
      </c>
      <c r="I154" s="50"/>
      <c r="J154" s="127">
        <f>ROUND(I154*H154,2)</f>
        <v>0</v>
      </c>
      <c r="K154" s="124" t="s">
        <v>149</v>
      </c>
      <c r="L154" s="13"/>
      <c r="M154" s="128" t="s">
        <v>1</v>
      </c>
      <c r="N154" s="129" t="s">
        <v>37</v>
      </c>
      <c r="O154" s="130">
        <v>9.9000000000000005E-2</v>
      </c>
      <c r="P154" s="130">
        <f>O154*H154</f>
        <v>3.5422200000000004</v>
      </c>
      <c r="Q154" s="130">
        <v>0</v>
      </c>
      <c r="R154" s="130">
        <f>Q154*H154</f>
        <v>0</v>
      </c>
      <c r="S154" s="130">
        <v>0</v>
      </c>
      <c r="T154" s="131">
        <f>S154*H154</f>
        <v>0</v>
      </c>
      <c r="AR154" s="132" t="s">
        <v>150</v>
      </c>
      <c r="AT154" s="132" t="s">
        <v>145</v>
      </c>
      <c r="AU154" s="132" t="s">
        <v>82</v>
      </c>
      <c r="AY154" s="8" t="s">
        <v>143</v>
      </c>
      <c r="BE154" s="133">
        <f>IF(N154="základní",J154,0)</f>
        <v>0</v>
      </c>
      <c r="BF154" s="133">
        <f>IF(N154="snížená",J154,0)</f>
        <v>0</v>
      </c>
      <c r="BG154" s="133">
        <f>IF(N154="zákl. přenesená",J154,0)</f>
        <v>0</v>
      </c>
      <c r="BH154" s="133">
        <f>IF(N154="sníž. přenesená",J154,0)</f>
        <v>0</v>
      </c>
      <c r="BI154" s="133">
        <f>IF(N154="nulová",J154,0)</f>
        <v>0</v>
      </c>
      <c r="BJ154" s="8" t="s">
        <v>80</v>
      </c>
      <c r="BK154" s="133">
        <f>ROUND(I154*H154,2)</f>
        <v>0</v>
      </c>
      <c r="BL154" s="8" t="s">
        <v>150</v>
      </c>
      <c r="BM154" s="132" t="s">
        <v>1051</v>
      </c>
    </row>
    <row r="155" spans="2:65" s="135" customFormat="1" x14ac:dyDescent="0.2">
      <c r="B155" s="134"/>
      <c r="D155" s="136" t="s">
        <v>152</v>
      </c>
      <c r="E155" s="137" t="s">
        <v>1</v>
      </c>
      <c r="F155" s="138" t="s">
        <v>184</v>
      </c>
      <c r="H155" s="137" t="s">
        <v>1</v>
      </c>
      <c r="I155" s="53"/>
      <c r="L155" s="134"/>
      <c r="M155" s="139"/>
      <c r="T155" s="140"/>
      <c r="AT155" s="137" t="s">
        <v>152</v>
      </c>
      <c r="AU155" s="137" t="s">
        <v>82</v>
      </c>
      <c r="AV155" s="135" t="s">
        <v>80</v>
      </c>
      <c r="AW155" s="135" t="s">
        <v>29</v>
      </c>
      <c r="AX155" s="135" t="s">
        <v>72</v>
      </c>
      <c r="AY155" s="137" t="s">
        <v>143</v>
      </c>
    </row>
    <row r="156" spans="2:65" s="142" customFormat="1" x14ac:dyDescent="0.2">
      <c r="B156" s="141"/>
      <c r="D156" s="136" t="s">
        <v>152</v>
      </c>
      <c r="E156" s="143" t="s">
        <v>1</v>
      </c>
      <c r="F156" s="144" t="s">
        <v>1052</v>
      </c>
      <c r="H156" s="145">
        <v>35.78</v>
      </c>
      <c r="I156" s="54"/>
      <c r="L156" s="141"/>
      <c r="M156" s="146"/>
      <c r="T156" s="147"/>
      <c r="AT156" s="143" t="s">
        <v>152</v>
      </c>
      <c r="AU156" s="143" t="s">
        <v>82</v>
      </c>
      <c r="AV156" s="142" t="s">
        <v>82</v>
      </c>
      <c r="AW156" s="142" t="s">
        <v>29</v>
      </c>
      <c r="AX156" s="142" t="s">
        <v>80</v>
      </c>
      <c r="AY156" s="143" t="s">
        <v>143</v>
      </c>
    </row>
    <row r="157" spans="2:65" s="1" customFormat="1" ht="37.9" customHeight="1" x14ac:dyDescent="0.2">
      <c r="B157" s="13"/>
      <c r="C157" s="122" t="s">
        <v>186</v>
      </c>
      <c r="D157" s="122" t="s">
        <v>145</v>
      </c>
      <c r="E157" s="123" t="s">
        <v>187</v>
      </c>
      <c r="F157" s="124" t="s">
        <v>188</v>
      </c>
      <c r="G157" s="125" t="s">
        <v>148</v>
      </c>
      <c r="H157" s="126">
        <v>357.8</v>
      </c>
      <c r="I157" s="50"/>
      <c r="J157" s="127">
        <f>ROUND(I157*H157,2)</f>
        <v>0</v>
      </c>
      <c r="K157" s="124" t="s">
        <v>149</v>
      </c>
      <c r="L157" s="13"/>
      <c r="M157" s="128" t="s">
        <v>1</v>
      </c>
      <c r="N157" s="129" t="s">
        <v>37</v>
      </c>
      <c r="O157" s="130">
        <v>6.0000000000000001E-3</v>
      </c>
      <c r="P157" s="130">
        <f>O157*H157</f>
        <v>2.1468000000000003</v>
      </c>
      <c r="Q157" s="130">
        <v>0</v>
      </c>
      <c r="R157" s="130">
        <f>Q157*H157</f>
        <v>0</v>
      </c>
      <c r="S157" s="130">
        <v>0</v>
      </c>
      <c r="T157" s="131">
        <f>S157*H157</f>
        <v>0</v>
      </c>
      <c r="AR157" s="132" t="s">
        <v>150</v>
      </c>
      <c r="AT157" s="132" t="s">
        <v>145</v>
      </c>
      <c r="AU157" s="132" t="s">
        <v>82</v>
      </c>
      <c r="AY157" s="8" t="s">
        <v>143</v>
      </c>
      <c r="BE157" s="133">
        <f>IF(N157="základní",J157,0)</f>
        <v>0</v>
      </c>
      <c r="BF157" s="133">
        <f>IF(N157="snížená",J157,0)</f>
        <v>0</v>
      </c>
      <c r="BG157" s="133">
        <f>IF(N157="zákl. přenesená",J157,0)</f>
        <v>0</v>
      </c>
      <c r="BH157" s="133">
        <f>IF(N157="sníž. přenesená",J157,0)</f>
        <v>0</v>
      </c>
      <c r="BI157" s="133">
        <f>IF(N157="nulová",J157,0)</f>
        <v>0</v>
      </c>
      <c r="BJ157" s="8" t="s">
        <v>80</v>
      </c>
      <c r="BK157" s="133">
        <f>ROUND(I157*H157,2)</f>
        <v>0</v>
      </c>
      <c r="BL157" s="8" t="s">
        <v>150</v>
      </c>
      <c r="BM157" s="132" t="s">
        <v>1053</v>
      </c>
    </row>
    <row r="158" spans="2:65" s="142" customFormat="1" x14ac:dyDescent="0.2">
      <c r="B158" s="141"/>
      <c r="D158" s="136" t="s">
        <v>152</v>
      </c>
      <c r="F158" s="144" t="s">
        <v>1054</v>
      </c>
      <c r="H158" s="145">
        <v>357.8</v>
      </c>
      <c r="I158" s="54"/>
      <c r="L158" s="141"/>
      <c r="M158" s="146"/>
      <c r="T158" s="147"/>
      <c r="AT158" s="143" t="s">
        <v>152</v>
      </c>
      <c r="AU158" s="143" t="s">
        <v>82</v>
      </c>
      <c r="AV158" s="142" t="s">
        <v>82</v>
      </c>
      <c r="AW158" s="142" t="s">
        <v>3</v>
      </c>
      <c r="AX158" s="142" t="s">
        <v>80</v>
      </c>
      <c r="AY158" s="143" t="s">
        <v>143</v>
      </c>
    </row>
    <row r="159" spans="2:65" s="1" customFormat="1" ht="24.2" customHeight="1" x14ac:dyDescent="0.2">
      <c r="B159" s="13"/>
      <c r="C159" s="122" t="s">
        <v>191</v>
      </c>
      <c r="D159" s="122" t="s">
        <v>145</v>
      </c>
      <c r="E159" s="123" t="s">
        <v>192</v>
      </c>
      <c r="F159" s="124" t="s">
        <v>193</v>
      </c>
      <c r="G159" s="125" t="s">
        <v>148</v>
      </c>
      <c r="H159" s="126">
        <v>24.236000000000001</v>
      </c>
      <c r="I159" s="50"/>
      <c r="J159" s="127">
        <f>ROUND(I159*H159,2)</f>
        <v>0</v>
      </c>
      <c r="K159" s="124" t="s">
        <v>149</v>
      </c>
      <c r="L159" s="13"/>
      <c r="M159" s="128" t="s">
        <v>1</v>
      </c>
      <c r="N159" s="129" t="s">
        <v>37</v>
      </c>
      <c r="O159" s="130">
        <v>7.1999999999999995E-2</v>
      </c>
      <c r="P159" s="130">
        <f>O159*H159</f>
        <v>1.7449919999999999</v>
      </c>
      <c r="Q159" s="130">
        <v>0</v>
      </c>
      <c r="R159" s="130">
        <f>Q159*H159</f>
        <v>0</v>
      </c>
      <c r="S159" s="130">
        <v>0</v>
      </c>
      <c r="T159" s="131">
        <f>S159*H159</f>
        <v>0</v>
      </c>
      <c r="AR159" s="132" t="s">
        <v>150</v>
      </c>
      <c r="AT159" s="132" t="s">
        <v>145</v>
      </c>
      <c r="AU159" s="132" t="s">
        <v>82</v>
      </c>
      <c r="AY159" s="8" t="s">
        <v>143</v>
      </c>
      <c r="BE159" s="133">
        <f>IF(N159="základní",J159,0)</f>
        <v>0</v>
      </c>
      <c r="BF159" s="133">
        <f>IF(N159="snížená",J159,0)</f>
        <v>0</v>
      </c>
      <c r="BG159" s="133">
        <f>IF(N159="zákl. přenesená",J159,0)</f>
        <v>0</v>
      </c>
      <c r="BH159" s="133">
        <f>IF(N159="sníž. přenesená",J159,0)</f>
        <v>0</v>
      </c>
      <c r="BI159" s="133">
        <f>IF(N159="nulová",J159,0)</f>
        <v>0</v>
      </c>
      <c r="BJ159" s="8" t="s">
        <v>80</v>
      </c>
      <c r="BK159" s="133">
        <f>ROUND(I159*H159,2)</f>
        <v>0</v>
      </c>
      <c r="BL159" s="8" t="s">
        <v>150</v>
      </c>
      <c r="BM159" s="132" t="s">
        <v>1055</v>
      </c>
    </row>
    <row r="160" spans="2:65" s="1" customFormat="1" ht="33" customHeight="1" x14ac:dyDescent="0.2">
      <c r="B160" s="13"/>
      <c r="C160" s="122" t="s">
        <v>195</v>
      </c>
      <c r="D160" s="122" t="s">
        <v>145</v>
      </c>
      <c r="E160" s="123" t="s">
        <v>196</v>
      </c>
      <c r="F160" s="124" t="s">
        <v>197</v>
      </c>
      <c r="G160" s="125" t="s">
        <v>198</v>
      </c>
      <c r="H160" s="126">
        <v>62.615000000000002</v>
      </c>
      <c r="I160" s="50"/>
      <c r="J160" s="127">
        <f>ROUND(I160*H160,2)</f>
        <v>0</v>
      </c>
      <c r="K160" s="124" t="s">
        <v>149</v>
      </c>
      <c r="L160" s="13"/>
      <c r="M160" s="128" t="s">
        <v>1</v>
      </c>
      <c r="N160" s="129" t="s">
        <v>37</v>
      </c>
      <c r="O160" s="130">
        <v>0</v>
      </c>
      <c r="P160" s="130">
        <f>O160*H160</f>
        <v>0</v>
      </c>
      <c r="Q160" s="130">
        <v>0</v>
      </c>
      <c r="R160" s="130">
        <f>Q160*H160</f>
        <v>0</v>
      </c>
      <c r="S160" s="130">
        <v>0</v>
      </c>
      <c r="T160" s="131">
        <f>S160*H160</f>
        <v>0</v>
      </c>
      <c r="AR160" s="132" t="s">
        <v>150</v>
      </c>
      <c r="AT160" s="132" t="s">
        <v>145</v>
      </c>
      <c r="AU160" s="132" t="s">
        <v>82</v>
      </c>
      <c r="AY160" s="8" t="s">
        <v>143</v>
      </c>
      <c r="BE160" s="133">
        <f>IF(N160="základní",J160,0)</f>
        <v>0</v>
      </c>
      <c r="BF160" s="133">
        <f>IF(N160="snížená",J160,0)</f>
        <v>0</v>
      </c>
      <c r="BG160" s="133">
        <f>IF(N160="zákl. přenesená",J160,0)</f>
        <v>0</v>
      </c>
      <c r="BH160" s="133">
        <f>IF(N160="sníž. přenesená",J160,0)</f>
        <v>0</v>
      </c>
      <c r="BI160" s="133">
        <f>IF(N160="nulová",J160,0)</f>
        <v>0</v>
      </c>
      <c r="BJ160" s="8" t="s">
        <v>80</v>
      </c>
      <c r="BK160" s="133">
        <f>ROUND(I160*H160,2)</f>
        <v>0</v>
      </c>
      <c r="BL160" s="8" t="s">
        <v>150</v>
      </c>
      <c r="BM160" s="132" t="s">
        <v>1056</v>
      </c>
    </row>
    <row r="161" spans="2:65" s="142" customFormat="1" x14ac:dyDescent="0.2">
      <c r="B161" s="141"/>
      <c r="D161" s="136" t="s">
        <v>152</v>
      </c>
      <c r="F161" s="144" t="s">
        <v>1057</v>
      </c>
      <c r="H161" s="145">
        <v>62.615000000000002</v>
      </c>
      <c r="I161" s="54"/>
      <c r="L161" s="141"/>
      <c r="M161" s="146"/>
      <c r="T161" s="147"/>
      <c r="AT161" s="143" t="s">
        <v>152</v>
      </c>
      <c r="AU161" s="143" t="s">
        <v>82</v>
      </c>
      <c r="AV161" s="142" t="s">
        <v>82</v>
      </c>
      <c r="AW161" s="142" t="s">
        <v>3</v>
      </c>
      <c r="AX161" s="142" t="s">
        <v>80</v>
      </c>
      <c r="AY161" s="143" t="s">
        <v>143</v>
      </c>
    </row>
    <row r="162" spans="2:65" s="1" customFormat="1" ht="16.5" customHeight="1" x14ac:dyDescent="0.2">
      <c r="B162" s="13"/>
      <c r="C162" s="122" t="s">
        <v>201</v>
      </c>
      <c r="D162" s="122" t="s">
        <v>145</v>
      </c>
      <c r="E162" s="123" t="s">
        <v>202</v>
      </c>
      <c r="F162" s="124" t="s">
        <v>203</v>
      </c>
      <c r="G162" s="125" t="s">
        <v>148</v>
      </c>
      <c r="H162" s="126">
        <v>24.236000000000001</v>
      </c>
      <c r="I162" s="50"/>
      <c r="J162" s="127">
        <f>ROUND(I162*H162,2)</f>
        <v>0</v>
      </c>
      <c r="K162" s="124" t="s">
        <v>149</v>
      </c>
      <c r="L162" s="13"/>
      <c r="M162" s="128" t="s">
        <v>1</v>
      </c>
      <c r="N162" s="129" t="s">
        <v>37</v>
      </c>
      <c r="O162" s="130">
        <v>8.9999999999999993E-3</v>
      </c>
      <c r="P162" s="130">
        <f>O162*H162</f>
        <v>0.21812399999999998</v>
      </c>
      <c r="Q162" s="130">
        <v>0</v>
      </c>
      <c r="R162" s="130">
        <f>Q162*H162</f>
        <v>0</v>
      </c>
      <c r="S162" s="130">
        <v>0</v>
      </c>
      <c r="T162" s="131">
        <f>S162*H162</f>
        <v>0</v>
      </c>
      <c r="AR162" s="132" t="s">
        <v>150</v>
      </c>
      <c r="AT162" s="132" t="s">
        <v>145</v>
      </c>
      <c r="AU162" s="132" t="s">
        <v>82</v>
      </c>
      <c r="AY162" s="8" t="s">
        <v>143</v>
      </c>
      <c r="BE162" s="133">
        <f>IF(N162="základní",J162,0)</f>
        <v>0</v>
      </c>
      <c r="BF162" s="133">
        <f>IF(N162="snížená",J162,0)</f>
        <v>0</v>
      </c>
      <c r="BG162" s="133">
        <f>IF(N162="zákl. přenesená",J162,0)</f>
        <v>0</v>
      </c>
      <c r="BH162" s="133">
        <f>IF(N162="sníž. přenesená",J162,0)</f>
        <v>0</v>
      </c>
      <c r="BI162" s="133">
        <f>IF(N162="nulová",J162,0)</f>
        <v>0</v>
      </c>
      <c r="BJ162" s="8" t="s">
        <v>80</v>
      </c>
      <c r="BK162" s="133">
        <f>ROUND(I162*H162,2)</f>
        <v>0</v>
      </c>
      <c r="BL162" s="8" t="s">
        <v>150</v>
      </c>
      <c r="BM162" s="132" t="s">
        <v>1058</v>
      </c>
    </row>
    <row r="163" spans="2:65" s="1" customFormat="1" ht="24.2" customHeight="1" x14ac:dyDescent="0.2">
      <c r="B163" s="13"/>
      <c r="C163" s="122" t="s">
        <v>8</v>
      </c>
      <c r="D163" s="122" t="s">
        <v>145</v>
      </c>
      <c r="E163" s="123" t="s">
        <v>205</v>
      </c>
      <c r="F163" s="124" t="s">
        <v>206</v>
      </c>
      <c r="G163" s="125" t="s">
        <v>148</v>
      </c>
      <c r="H163" s="126">
        <v>24.236000000000001</v>
      </c>
      <c r="I163" s="50"/>
      <c r="J163" s="127">
        <f>ROUND(I163*H163,2)</f>
        <v>0</v>
      </c>
      <c r="K163" s="124" t="s">
        <v>149</v>
      </c>
      <c r="L163" s="13"/>
      <c r="M163" s="128" t="s">
        <v>1</v>
      </c>
      <c r="N163" s="129" t="s">
        <v>37</v>
      </c>
      <c r="O163" s="130">
        <v>0.63200000000000001</v>
      </c>
      <c r="P163" s="130">
        <f>O163*H163</f>
        <v>15.317152</v>
      </c>
      <c r="Q163" s="130">
        <v>0</v>
      </c>
      <c r="R163" s="130">
        <f>Q163*H163</f>
        <v>0</v>
      </c>
      <c r="S163" s="130">
        <v>0</v>
      </c>
      <c r="T163" s="131">
        <f>S163*H163</f>
        <v>0</v>
      </c>
      <c r="AR163" s="132" t="s">
        <v>150</v>
      </c>
      <c r="AT163" s="132" t="s">
        <v>145</v>
      </c>
      <c r="AU163" s="132" t="s">
        <v>82</v>
      </c>
      <c r="AY163" s="8" t="s">
        <v>143</v>
      </c>
      <c r="BE163" s="133">
        <f>IF(N163="základní",J163,0)</f>
        <v>0</v>
      </c>
      <c r="BF163" s="133">
        <f>IF(N163="snížená",J163,0)</f>
        <v>0</v>
      </c>
      <c r="BG163" s="133">
        <f>IF(N163="zákl. přenesená",J163,0)</f>
        <v>0</v>
      </c>
      <c r="BH163" s="133">
        <f>IF(N163="sníž. přenesená",J163,0)</f>
        <v>0</v>
      </c>
      <c r="BI163" s="133">
        <f>IF(N163="nulová",J163,0)</f>
        <v>0</v>
      </c>
      <c r="BJ163" s="8" t="s">
        <v>80</v>
      </c>
      <c r="BK163" s="133">
        <f>ROUND(I163*H163,2)</f>
        <v>0</v>
      </c>
      <c r="BL163" s="8" t="s">
        <v>150</v>
      </c>
      <c r="BM163" s="132" t="s">
        <v>1059</v>
      </c>
    </row>
    <row r="164" spans="2:65" s="142" customFormat="1" x14ac:dyDescent="0.2">
      <c r="B164" s="141"/>
      <c r="D164" s="136" t="s">
        <v>152</v>
      </c>
      <c r="E164" s="143" t="s">
        <v>1</v>
      </c>
      <c r="F164" s="144" t="s">
        <v>1060</v>
      </c>
      <c r="H164" s="145">
        <v>60.015999999999998</v>
      </c>
      <c r="I164" s="54"/>
      <c r="L164" s="141"/>
      <c r="M164" s="146"/>
      <c r="T164" s="147"/>
      <c r="AT164" s="143" t="s">
        <v>152</v>
      </c>
      <c r="AU164" s="143" t="s">
        <v>82</v>
      </c>
      <c r="AV164" s="142" t="s">
        <v>82</v>
      </c>
      <c r="AW164" s="142" t="s">
        <v>29</v>
      </c>
      <c r="AX164" s="142" t="s">
        <v>72</v>
      </c>
      <c r="AY164" s="143" t="s">
        <v>143</v>
      </c>
    </row>
    <row r="165" spans="2:65" s="142" customFormat="1" x14ac:dyDescent="0.2">
      <c r="B165" s="141"/>
      <c r="D165" s="136" t="s">
        <v>152</v>
      </c>
      <c r="E165" s="143" t="s">
        <v>1</v>
      </c>
      <c r="F165" s="144" t="s">
        <v>1061</v>
      </c>
      <c r="H165" s="145">
        <v>-35.78</v>
      </c>
      <c r="I165" s="54"/>
      <c r="L165" s="141"/>
      <c r="M165" s="146"/>
      <c r="T165" s="147"/>
      <c r="AT165" s="143" t="s">
        <v>152</v>
      </c>
      <c r="AU165" s="143" t="s">
        <v>82</v>
      </c>
      <c r="AV165" s="142" t="s">
        <v>82</v>
      </c>
      <c r="AW165" s="142" t="s">
        <v>29</v>
      </c>
      <c r="AX165" s="142" t="s">
        <v>72</v>
      </c>
      <c r="AY165" s="143" t="s">
        <v>143</v>
      </c>
    </row>
    <row r="166" spans="2:65" s="149" customFormat="1" x14ac:dyDescent="0.2">
      <c r="B166" s="148"/>
      <c r="D166" s="136" t="s">
        <v>152</v>
      </c>
      <c r="E166" s="150" t="s">
        <v>1</v>
      </c>
      <c r="F166" s="151" t="s">
        <v>210</v>
      </c>
      <c r="H166" s="152">
        <v>24.235999999999997</v>
      </c>
      <c r="I166" s="55"/>
      <c r="L166" s="148"/>
      <c r="M166" s="153"/>
      <c r="T166" s="154"/>
      <c r="AT166" s="150" t="s">
        <v>152</v>
      </c>
      <c r="AU166" s="150" t="s">
        <v>82</v>
      </c>
      <c r="AV166" s="149" t="s">
        <v>150</v>
      </c>
      <c r="AW166" s="149" t="s">
        <v>29</v>
      </c>
      <c r="AX166" s="149" t="s">
        <v>80</v>
      </c>
      <c r="AY166" s="150" t="s">
        <v>143</v>
      </c>
    </row>
    <row r="167" spans="2:65" s="111" customFormat="1" ht="22.9" customHeight="1" x14ac:dyDescent="0.2">
      <c r="B167" s="110"/>
      <c r="D167" s="112" t="s">
        <v>71</v>
      </c>
      <c r="E167" s="120" t="s">
        <v>82</v>
      </c>
      <c r="F167" s="120" t="s">
        <v>211</v>
      </c>
      <c r="I167" s="56"/>
      <c r="J167" s="121">
        <f>BK167</f>
        <v>0</v>
      </c>
      <c r="L167" s="110"/>
      <c r="M167" s="115"/>
      <c r="P167" s="116">
        <f>SUM(P168:P197)</f>
        <v>73.149096</v>
      </c>
      <c r="R167" s="116">
        <f>SUM(R168:R197)</f>
        <v>40.822843949999999</v>
      </c>
      <c r="T167" s="117">
        <f>SUM(T168:T197)</f>
        <v>0</v>
      </c>
      <c r="AR167" s="112" t="s">
        <v>80</v>
      </c>
      <c r="AT167" s="118" t="s">
        <v>71</v>
      </c>
      <c r="AU167" s="118" t="s">
        <v>80</v>
      </c>
      <c r="AY167" s="112" t="s">
        <v>143</v>
      </c>
      <c r="BK167" s="119">
        <f>SUM(BK168:BK197)</f>
        <v>0</v>
      </c>
    </row>
    <row r="168" spans="2:65" s="1" customFormat="1" ht="24.2" customHeight="1" x14ac:dyDescent="0.2">
      <c r="B168" s="13"/>
      <c r="C168" s="122" t="s">
        <v>212</v>
      </c>
      <c r="D168" s="122" t="s">
        <v>145</v>
      </c>
      <c r="E168" s="123" t="s">
        <v>213</v>
      </c>
      <c r="F168" s="124" t="s">
        <v>214</v>
      </c>
      <c r="G168" s="125" t="s">
        <v>148</v>
      </c>
      <c r="H168" s="126">
        <v>3.41</v>
      </c>
      <c r="I168" s="50"/>
      <c r="J168" s="127">
        <f>ROUND(I168*H168,2)</f>
        <v>0</v>
      </c>
      <c r="K168" s="124" t="s">
        <v>149</v>
      </c>
      <c r="L168" s="13"/>
      <c r="M168" s="128" t="s">
        <v>1</v>
      </c>
      <c r="N168" s="129" t="s">
        <v>37</v>
      </c>
      <c r="O168" s="130">
        <v>1.0249999999999999</v>
      </c>
      <c r="P168" s="130">
        <f>O168*H168</f>
        <v>3.49525</v>
      </c>
      <c r="Q168" s="130">
        <v>2.16</v>
      </c>
      <c r="R168" s="130">
        <f>Q168*H168</f>
        <v>7.3656000000000006</v>
      </c>
      <c r="S168" s="130">
        <v>0</v>
      </c>
      <c r="T168" s="131">
        <f>S168*H168</f>
        <v>0</v>
      </c>
      <c r="AR168" s="132" t="s">
        <v>150</v>
      </c>
      <c r="AT168" s="132" t="s">
        <v>145</v>
      </c>
      <c r="AU168" s="132" t="s">
        <v>82</v>
      </c>
      <c r="AY168" s="8" t="s">
        <v>143</v>
      </c>
      <c r="BE168" s="133">
        <f>IF(N168="základní",J168,0)</f>
        <v>0</v>
      </c>
      <c r="BF168" s="133">
        <f>IF(N168="snížená",J168,0)</f>
        <v>0</v>
      </c>
      <c r="BG168" s="133">
        <f>IF(N168="zákl. přenesená",J168,0)</f>
        <v>0</v>
      </c>
      <c r="BH168" s="133">
        <f>IF(N168="sníž. přenesená",J168,0)</f>
        <v>0</v>
      </c>
      <c r="BI168" s="133">
        <f>IF(N168="nulová",J168,0)</f>
        <v>0</v>
      </c>
      <c r="BJ168" s="8" t="s">
        <v>80</v>
      </c>
      <c r="BK168" s="133">
        <f>ROUND(I168*H168,2)</f>
        <v>0</v>
      </c>
      <c r="BL168" s="8" t="s">
        <v>150</v>
      </c>
      <c r="BM168" s="132" t="s">
        <v>1062</v>
      </c>
    </row>
    <row r="169" spans="2:65" s="142" customFormat="1" x14ac:dyDescent="0.2">
      <c r="B169" s="141"/>
      <c r="D169" s="136" t="s">
        <v>152</v>
      </c>
      <c r="E169" s="143" t="s">
        <v>1</v>
      </c>
      <c r="F169" s="144" t="s">
        <v>1063</v>
      </c>
      <c r="H169" s="145">
        <v>3.41</v>
      </c>
      <c r="I169" s="54"/>
      <c r="L169" s="141"/>
      <c r="M169" s="146"/>
      <c r="T169" s="147"/>
      <c r="AT169" s="143" t="s">
        <v>152</v>
      </c>
      <c r="AU169" s="143" t="s">
        <v>82</v>
      </c>
      <c r="AV169" s="142" t="s">
        <v>82</v>
      </c>
      <c r="AW169" s="142" t="s">
        <v>29</v>
      </c>
      <c r="AX169" s="142" t="s">
        <v>80</v>
      </c>
      <c r="AY169" s="143" t="s">
        <v>143</v>
      </c>
    </row>
    <row r="170" spans="2:65" s="1" customFormat="1" ht="16.5" customHeight="1" x14ac:dyDescent="0.2">
      <c r="B170" s="13"/>
      <c r="C170" s="122" t="s">
        <v>217</v>
      </c>
      <c r="D170" s="122" t="s">
        <v>145</v>
      </c>
      <c r="E170" s="123" t="s">
        <v>218</v>
      </c>
      <c r="F170" s="124" t="s">
        <v>219</v>
      </c>
      <c r="G170" s="125" t="s">
        <v>148</v>
      </c>
      <c r="H170" s="126">
        <v>0.86299999999999999</v>
      </c>
      <c r="I170" s="50"/>
      <c r="J170" s="127">
        <f>ROUND(I170*H170,2)</f>
        <v>0</v>
      </c>
      <c r="K170" s="124" t="s">
        <v>149</v>
      </c>
      <c r="L170" s="13"/>
      <c r="M170" s="128" t="s">
        <v>1</v>
      </c>
      <c r="N170" s="129" t="s">
        <v>37</v>
      </c>
      <c r="O170" s="130">
        <v>0.58399999999999996</v>
      </c>
      <c r="P170" s="130">
        <f>O170*H170</f>
        <v>0.503992</v>
      </c>
      <c r="Q170" s="130">
        <v>2.5018699999999998</v>
      </c>
      <c r="R170" s="130">
        <f>Q170*H170</f>
        <v>2.15911381</v>
      </c>
      <c r="S170" s="130">
        <v>0</v>
      </c>
      <c r="T170" s="131">
        <f>S170*H170</f>
        <v>0</v>
      </c>
      <c r="AR170" s="132" t="s">
        <v>150</v>
      </c>
      <c r="AT170" s="132" t="s">
        <v>145</v>
      </c>
      <c r="AU170" s="132" t="s">
        <v>82</v>
      </c>
      <c r="AY170" s="8" t="s">
        <v>143</v>
      </c>
      <c r="BE170" s="133">
        <f>IF(N170="základní",J170,0)</f>
        <v>0</v>
      </c>
      <c r="BF170" s="133">
        <f>IF(N170="snížená",J170,0)</f>
        <v>0</v>
      </c>
      <c r="BG170" s="133">
        <f>IF(N170="zákl. přenesená",J170,0)</f>
        <v>0</v>
      </c>
      <c r="BH170" s="133">
        <f>IF(N170="sníž. přenesená",J170,0)</f>
        <v>0</v>
      </c>
      <c r="BI170" s="133">
        <f>IF(N170="nulová",J170,0)</f>
        <v>0</v>
      </c>
      <c r="BJ170" s="8" t="s">
        <v>80</v>
      </c>
      <c r="BK170" s="133">
        <f>ROUND(I170*H170,2)</f>
        <v>0</v>
      </c>
      <c r="BL170" s="8" t="s">
        <v>150</v>
      </c>
      <c r="BM170" s="132" t="s">
        <v>1064</v>
      </c>
    </row>
    <row r="171" spans="2:65" s="142" customFormat="1" x14ac:dyDescent="0.2">
      <c r="B171" s="141"/>
      <c r="D171" s="136" t="s">
        <v>152</v>
      </c>
      <c r="E171" s="143" t="s">
        <v>1</v>
      </c>
      <c r="F171" s="144" t="s">
        <v>1065</v>
      </c>
      <c r="H171" s="145">
        <v>0.86299999999999999</v>
      </c>
      <c r="I171" s="54"/>
      <c r="L171" s="141"/>
      <c r="M171" s="146"/>
      <c r="T171" s="147"/>
      <c r="AT171" s="143" t="s">
        <v>152</v>
      </c>
      <c r="AU171" s="143" t="s">
        <v>82</v>
      </c>
      <c r="AV171" s="142" t="s">
        <v>82</v>
      </c>
      <c r="AW171" s="142" t="s">
        <v>29</v>
      </c>
      <c r="AX171" s="142" t="s">
        <v>80</v>
      </c>
      <c r="AY171" s="143" t="s">
        <v>143</v>
      </c>
    </row>
    <row r="172" spans="2:65" s="1" customFormat="1" ht="24.2" customHeight="1" x14ac:dyDescent="0.2">
      <c r="B172" s="13"/>
      <c r="C172" s="122" t="s">
        <v>222</v>
      </c>
      <c r="D172" s="122" t="s">
        <v>145</v>
      </c>
      <c r="E172" s="123" t="s">
        <v>223</v>
      </c>
      <c r="F172" s="124" t="s">
        <v>224</v>
      </c>
      <c r="G172" s="125" t="s">
        <v>148</v>
      </c>
      <c r="H172" s="126">
        <v>2.34</v>
      </c>
      <c r="I172" s="50"/>
      <c r="J172" s="127">
        <f>ROUND(I172*H172,2)</f>
        <v>0</v>
      </c>
      <c r="K172" s="124" t="s">
        <v>149</v>
      </c>
      <c r="L172" s="13"/>
      <c r="M172" s="128" t="s">
        <v>1</v>
      </c>
      <c r="N172" s="129" t="s">
        <v>37</v>
      </c>
      <c r="O172" s="130">
        <v>0.629</v>
      </c>
      <c r="P172" s="130">
        <f>O172*H172</f>
        <v>1.4718599999999999</v>
      </c>
      <c r="Q172" s="130">
        <v>2.5018699999999998</v>
      </c>
      <c r="R172" s="130">
        <f>Q172*H172</f>
        <v>5.8543757999999988</v>
      </c>
      <c r="S172" s="130">
        <v>0</v>
      </c>
      <c r="T172" s="131">
        <f>S172*H172</f>
        <v>0</v>
      </c>
      <c r="AR172" s="132" t="s">
        <v>150</v>
      </c>
      <c r="AT172" s="132" t="s">
        <v>145</v>
      </c>
      <c r="AU172" s="132" t="s">
        <v>82</v>
      </c>
      <c r="AY172" s="8" t="s">
        <v>143</v>
      </c>
      <c r="BE172" s="133">
        <f>IF(N172="základní",J172,0)</f>
        <v>0</v>
      </c>
      <c r="BF172" s="133">
        <f>IF(N172="snížená",J172,0)</f>
        <v>0</v>
      </c>
      <c r="BG172" s="133">
        <f>IF(N172="zákl. přenesená",J172,0)</f>
        <v>0</v>
      </c>
      <c r="BH172" s="133">
        <f>IF(N172="sníž. přenesená",J172,0)</f>
        <v>0</v>
      </c>
      <c r="BI172" s="133">
        <f>IF(N172="nulová",J172,0)</f>
        <v>0</v>
      </c>
      <c r="BJ172" s="8" t="s">
        <v>80</v>
      </c>
      <c r="BK172" s="133">
        <f>ROUND(I172*H172,2)</f>
        <v>0</v>
      </c>
      <c r="BL172" s="8" t="s">
        <v>150</v>
      </c>
      <c r="BM172" s="132" t="s">
        <v>1066</v>
      </c>
    </row>
    <row r="173" spans="2:65" s="142" customFormat="1" x14ac:dyDescent="0.2">
      <c r="B173" s="141"/>
      <c r="D173" s="136" t="s">
        <v>152</v>
      </c>
      <c r="E173" s="143" t="s">
        <v>1</v>
      </c>
      <c r="F173" s="144" t="s">
        <v>1067</v>
      </c>
      <c r="H173" s="145">
        <v>2.34</v>
      </c>
      <c r="I173" s="54"/>
      <c r="L173" s="141"/>
      <c r="M173" s="146"/>
      <c r="T173" s="147"/>
      <c r="AT173" s="143" t="s">
        <v>152</v>
      </c>
      <c r="AU173" s="143" t="s">
        <v>82</v>
      </c>
      <c r="AV173" s="142" t="s">
        <v>82</v>
      </c>
      <c r="AW173" s="142" t="s">
        <v>29</v>
      </c>
      <c r="AX173" s="142" t="s">
        <v>80</v>
      </c>
      <c r="AY173" s="143" t="s">
        <v>143</v>
      </c>
    </row>
    <row r="174" spans="2:65" s="1" customFormat="1" ht="16.5" customHeight="1" x14ac:dyDescent="0.2">
      <c r="B174" s="13"/>
      <c r="C174" s="122" t="s">
        <v>227</v>
      </c>
      <c r="D174" s="122" t="s">
        <v>145</v>
      </c>
      <c r="E174" s="123" t="s">
        <v>228</v>
      </c>
      <c r="F174" s="124" t="s">
        <v>229</v>
      </c>
      <c r="G174" s="125" t="s">
        <v>163</v>
      </c>
      <c r="H174" s="126">
        <v>4.556</v>
      </c>
      <c r="I174" s="50"/>
      <c r="J174" s="127">
        <f>ROUND(I174*H174,2)</f>
        <v>0</v>
      </c>
      <c r="K174" s="124" t="s">
        <v>149</v>
      </c>
      <c r="L174" s="13"/>
      <c r="M174" s="128" t="s">
        <v>1</v>
      </c>
      <c r="N174" s="129" t="s">
        <v>37</v>
      </c>
      <c r="O174" s="130">
        <v>0.35399999999999998</v>
      </c>
      <c r="P174" s="130">
        <f>O174*H174</f>
        <v>1.612824</v>
      </c>
      <c r="Q174" s="130">
        <v>2.9399999999999999E-3</v>
      </c>
      <c r="R174" s="130">
        <f>Q174*H174</f>
        <v>1.3394639999999999E-2</v>
      </c>
      <c r="S174" s="130">
        <v>0</v>
      </c>
      <c r="T174" s="131">
        <f>S174*H174</f>
        <v>0</v>
      </c>
      <c r="AR174" s="132" t="s">
        <v>150</v>
      </c>
      <c r="AT174" s="132" t="s">
        <v>145</v>
      </c>
      <c r="AU174" s="132" t="s">
        <v>82</v>
      </c>
      <c r="AY174" s="8" t="s">
        <v>143</v>
      </c>
      <c r="BE174" s="133">
        <f>IF(N174="základní",J174,0)</f>
        <v>0</v>
      </c>
      <c r="BF174" s="133">
        <f>IF(N174="snížená",J174,0)</f>
        <v>0</v>
      </c>
      <c r="BG174" s="133">
        <f>IF(N174="zákl. přenesená",J174,0)</f>
        <v>0</v>
      </c>
      <c r="BH174" s="133">
        <f>IF(N174="sníž. přenesená",J174,0)</f>
        <v>0</v>
      </c>
      <c r="BI174" s="133">
        <f>IF(N174="nulová",J174,0)</f>
        <v>0</v>
      </c>
      <c r="BJ174" s="8" t="s">
        <v>80</v>
      </c>
      <c r="BK174" s="133">
        <f>ROUND(I174*H174,2)</f>
        <v>0</v>
      </c>
      <c r="BL174" s="8" t="s">
        <v>150</v>
      </c>
      <c r="BM174" s="132" t="s">
        <v>1068</v>
      </c>
    </row>
    <row r="175" spans="2:65" s="142" customFormat="1" x14ac:dyDescent="0.2">
      <c r="B175" s="141"/>
      <c r="D175" s="136" t="s">
        <v>152</v>
      </c>
      <c r="E175" s="143" t="s">
        <v>1</v>
      </c>
      <c r="F175" s="144" t="s">
        <v>1069</v>
      </c>
      <c r="H175" s="145">
        <v>3.3719999999999999</v>
      </c>
      <c r="I175" s="54"/>
      <c r="L175" s="141"/>
      <c r="M175" s="146"/>
      <c r="T175" s="147"/>
      <c r="AT175" s="143" t="s">
        <v>152</v>
      </c>
      <c r="AU175" s="143" t="s">
        <v>82</v>
      </c>
      <c r="AV175" s="142" t="s">
        <v>82</v>
      </c>
      <c r="AW175" s="142" t="s">
        <v>29</v>
      </c>
      <c r="AX175" s="142" t="s">
        <v>72</v>
      </c>
      <c r="AY175" s="143" t="s">
        <v>143</v>
      </c>
    </row>
    <row r="176" spans="2:65" s="142" customFormat="1" x14ac:dyDescent="0.2">
      <c r="B176" s="141"/>
      <c r="D176" s="136" t="s">
        <v>152</v>
      </c>
      <c r="E176" s="143" t="s">
        <v>1</v>
      </c>
      <c r="F176" s="144" t="s">
        <v>1070</v>
      </c>
      <c r="H176" s="145">
        <v>1.1839999999999999</v>
      </c>
      <c r="I176" s="54"/>
      <c r="L176" s="141"/>
      <c r="M176" s="146"/>
      <c r="T176" s="147"/>
      <c r="AT176" s="143" t="s">
        <v>152</v>
      </c>
      <c r="AU176" s="143" t="s">
        <v>82</v>
      </c>
      <c r="AV176" s="142" t="s">
        <v>82</v>
      </c>
      <c r="AW176" s="142" t="s">
        <v>29</v>
      </c>
      <c r="AX176" s="142" t="s">
        <v>72</v>
      </c>
      <c r="AY176" s="143" t="s">
        <v>143</v>
      </c>
    </row>
    <row r="177" spans="2:65" s="149" customFormat="1" x14ac:dyDescent="0.2">
      <c r="B177" s="148"/>
      <c r="D177" s="136" t="s">
        <v>152</v>
      </c>
      <c r="E177" s="150" t="s">
        <v>1</v>
      </c>
      <c r="F177" s="151" t="s">
        <v>210</v>
      </c>
      <c r="H177" s="152">
        <v>4.556</v>
      </c>
      <c r="I177" s="55"/>
      <c r="L177" s="148"/>
      <c r="M177" s="153"/>
      <c r="T177" s="154"/>
      <c r="AT177" s="150" t="s">
        <v>152</v>
      </c>
      <c r="AU177" s="150" t="s">
        <v>82</v>
      </c>
      <c r="AV177" s="149" t="s">
        <v>150</v>
      </c>
      <c r="AW177" s="149" t="s">
        <v>29</v>
      </c>
      <c r="AX177" s="149" t="s">
        <v>80</v>
      </c>
      <c r="AY177" s="150" t="s">
        <v>143</v>
      </c>
    </row>
    <row r="178" spans="2:65" s="1" customFormat="1" ht="16.5" customHeight="1" x14ac:dyDescent="0.2">
      <c r="B178" s="13"/>
      <c r="C178" s="122" t="s">
        <v>233</v>
      </c>
      <c r="D178" s="122" t="s">
        <v>145</v>
      </c>
      <c r="E178" s="123" t="s">
        <v>234</v>
      </c>
      <c r="F178" s="124" t="s">
        <v>235</v>
      </c>
      <c r="G178" s="125" t="s">
        <v>163</v>
      </c>
      <c r="H178" s="126">
        <v>4.556</v>
      </c>
      <c r="I178" s="50"/>
      <c r="J178" s="127">
        <f>ROUND(I178*H178,2)</f>
        <v>0</v>
      </c>
      <c r="K178" s="124" t="s">
        <v>149</v>
      </c>
      <c r="L178" s="13"/>
      <c r="M178" s="128" t="s">
        <v>1</v>
      </c>
      <c r="N178" s="129" t="s">
        <v>37</v>
      </c>
      <c r="O178" s="130">
        <v>0.152</v>
      </c>
      <c r="P178" s="130">
        <f>O178*H178</f>
        <v>0.69251200000000002</v>
      </c>
      <c r="Q178" s="130">
        <v>0</v>
      </c>
      <c r="R178" s="130">
        <f>Q178*H178</f>
        <v>0</v>
      </c>
      <c r="S178" s="130">
        <v>0</v>
      </c>
      <c r="T178" s="131">
        <f>S178*H178</f>
        <v>0</v>
      </c>
      <c r="AR178" s="132" t="s">
        <v>150</v>
      </c>
      <c r="AT178" s="132" t="s">
        <v>145</v>
      </c>
      <c r="AU178" s="132" t="s">
        <v>82</v>
      </c>
      <c r="AY178" s="8" t="s">
        <v>143</v>
      </c>
      <c r="BE178" s="133">
        <f>IF(N178="základní",J178,0)</f>
        <v>0</v>
      </c>
      <c r="BF178" s="133">
        <f>IF(N178="snížená",J178,0)</f>
        <v>0</v>
      </c>
      <c r="BG178" s="133">
        <f>IF(N178="zákl. přenesená",J178,0)</f>
        <v>0</v>
      </c>
      <c r="BH178" s="133">
        <f>IF(N178="sníž. přenesená",J178,0)</f>
        <v>0</v>
      </c>
      <c r="BI178" s="133">
        <f>IF(N178="nulová",J178,0)</f>
        <v>0</v>
      </c>
      <c r="BJ178" s="8" t="s">
        <v>80</v>
      </c>
      <c r="BK178" s="133">
        <f>ROUND(I178*H178,2)</f>
        <v>0</v>
      </c>
      <c r="BL178" s="8" t="s">
        <v>150</v>
      </c>
      <c r="BM178" s="132" t="s">
        <v>1071</v>
      </c>
    </row>
    <row r="179" spans="2:65" s="1" customFormat="1" ht="33" customHeight="1" x14ac:dyDescent="0.2">
      <c r="B179" s="13"/>
      <c r="C179" s="122" t="s">
        <v>237</v>
      </c>
      <c r="D179" s="122" t="s">
        <v>145</v>
      </c>
      <c r="E179" s="123" t="s">
        <v>238</v>
      </c>
      <c r="F179" s="124" t="s">
        <v>239</v>
      </c>
      <c r="G179" s="125" t="s">
        <v>163</v>
      </c>
      <c r="H179" s="126">
        <v>6.51</v>
      </c>
      <c r="I179" s="50"/>
      <c r="J179" s="127">
        <f>ROUND(I179*H179,2)</f>
        <v>0</v>
      </c>
      <c r="K179" s="124" t="s">
        <v>149</v>
      </c>
      <c r="L179" s="13"/>
      <c r="M179" s="128" t="s">
        <v>1</v>
      </c>
      <c r="N179" s="129" t="s">
        <v>37</v>
      </c>
      <c r="O179" s="130">
        <v>0.70499999999999996</v>
      </c>
      <c r="P179" s="130">
        <f>O179*H179</f>
        <v>4.58955</v>
      </c>
      <c r="Q179" s="130">
        <v>0.49689</v>
      </c>
      <c r="R179" s="130">
        <f>Q179*H179</f>
        <v>3.2347538999999998</v>
      </c>
      <c r="S179" s="130">
        <v>0</v>
      </c>
      <c r="T179" s="131">
        <f>S179*H179</f>
        <v>0</v>
      </c>
      <c r="AR179" s="132" t="s">
        <v>150</v>
      </c>
      <c r="AT179" s="132" t="s">
        <v>145</v>
      </c>
      <c r="AU179" s="132" t="s">
        <v>82</v>
      </c>
      <c r="AY179" s="8" t="s">
        <v>143</v>
      </c>
      <c r="BE179" s="133">
        <f>IF(N179="základní",J179,0)</f>
        <v>0</v>
      </c>
      <c r="BF179" s="133">
        <f>IF(N179="snížená",J179,0)</f>
        <v>0</v>
      </c>
      <c r="BG179" s="133">
        <f>IF(N179="zákl. přenesená",J179,0)</f>
        <v>0</v>
      </c>
      <c r="BH179" s="133">
        <f>IF(N179="sníž. přenesená",J179,0)</f>
        <v>0</v>
      </c>
      <c r="BI179" s="133">
        <f>IF(N179="nulová",J179,0)</f>
        <v>0</v>
      </c>
      <c r="BJ179" s="8" t="s">
        <v>80</v>
      </c>
      <c r="BK179" s="133">
        <f>ROUND(I179*H179,2)</f>
        <v>0</v>
      </c>
      <c r="BL179" s="8" t="s">
        <v>150</v>
      </c>
      <c r="BM179" s="132" t="s">
        <v>1072</v>
      </c>
    </row>
    <row r="180" spans="2:65" s="135" customFormat="1" x14ac:dyDescent="0.2">
      <c r="B180" s="134"/>
      <c r="D180" s="136" t="s">
        <v>152</v>
      </c>
      <c r="E180" s="137" t="s">
        <v>1</v>
      </c>
      <c r="F180" s="138" t="s">
        <v>241</v>
      </c>
      <c r="H180" s="137" t="s">
        <v>1</v>
      </c>
      <c r="I180" s="53"/>
      <c r="L180" s="134"/>
      <c r="M180" s="139"/>
      <c r="T180" s="140"/>
      <c r="AT180" s="137" t="s">
        <v>152</v>
      </c>
      <c r="AU180" s="137" t="s">
        <v>82</v>
      </c>
      <c r="AV180" s="135" t="s">
        <v>80</v>
      </c>
      <c r="AW180" s="135" t="s">
        <v>29</v>
      </c>
      <c r="AX180" s="135" t="s">
        <v>72</v>
      </c>
      <c r="AY180" s="137" t="s">
        <v>143</v>
      </c>
    </row>
    <row r="181" spans="2:65" s="142" customFormat="1" x14ac:dyDescent="0.2">
      <c r="B181" s="141"/>
      <c r="D181" s="136" t="s">
        <v>152</v>
      </c>
      <c r="E181" s="143" t="s">
        <v>1</v>
      </c>
      <c r="F181" s="144" t="s">
        <v>1073</v>
      </c>
      <c r="H181" s="145">
        <v>8.82</v>
      </c>
      <c r="I181" s="54"/>
      <c r="L181" s="141"/>
      <c r="M181" s="146"/>
      <c r="T181" s="147"/>
      <c r="AT181" s="143" t="s">
        <v>152</v>
      </c>
      <c r="AU181" s="143" t="s">
        <v>82</v>
      </c>
      <c r="AV181" s="142" t="s">
        <v>82</v>
      </c>
      <c r="AW181" s="142" t="s">
        <v>29</v>
      </c>
      <c r="AX181" s="142" t="s">
        <v>72</v>
      </c>
      <c r="AY181" s="143" t="s">
        <v>143</v>
      </c>
    </row>
    <row r="182" spans="2:65" s="142" customFormat="1" x14ac:dyDescent="0.2">
      <c r="B182" s="141"/>
      <c r="D182" s="136" t="s">
        <v>152</v>
      </c>
      <c r="E182" s="143" t="s">
        <v>1</v>
      </c>
      <c r="F182" s="144" t="s">
        <v>243</v>
      </c>
      <c r="H182" s="145">
        <v>-1.89</v>
      </c>
      <c r="I182" s="54"/>
      <c r="L182" s="141"/>
      <c r="M182" s="146"/>
      <c r="T182" s="147"/>
      <c r="AT182" s="143" t="s">
        <v>152</v>
      </c>
      <c r="AU182" s="143" t="s">
        <v>82</v>
      </c>
      <c r="AV182" s="142" t="s">
        <v>82</v>
      </c>
      <c r="AW182" s="142" t="s">
        <v>29</v>
      </c>
      <c r="AX182" s="142" t="s">
        <v>72</v>
      </c>
      <c r="AY182" s="143" t="s">
        <v>143</v>
      </c>
    </row>
    <row r="183" spans="2:65" s="142" customFormat="1" x14ac:dyDescent="0.2">
      <c r="B183" s="141"/>
      <c r="D183" s="136" t="s">
        <v>152</v>
      </c>
      <c r="E183" s="143" t="s">
        <v>1</v>
      </c>
      <c r="F183" s="144" t="s">
        <v>244</v>
      </c>
      <c r="H183" s="145">
        <v>-0.42</v>
      </c>
      <c r="I183" s="54"/>
      <c r="L183" s="141"/>
      <c r="M183" s="146"/>
      <c r="T183" s="147"/>
      <c r="AT183" s="143" t="s">
        <v>152</v>
      </c>
      <c r="AU183" s="143" t="s">
        <v>82</v>
      </c>
      <c r="AV183" s="142" t="s">
        <v>82</v>
      </c>
      <c r="AW183" s="142" t="s">
        <v>29</v>
      </c>
      <c r="AX183" s="142" t="s">
        <v>72</v>
      </c>
      <c r="AY183" s="143" t="s">
        <v>143</v>
      </c>
    </row>
    <row r="184" spans="2:65" s="149" customFormat="1" x14ac:dyDescent="0.2">
      <c r="B184" s="148"/>
      <c r="D184" s="136" t="s">
        <v>152</v>
      </c>
      <c r="E184" s="150" t="s">
        <v>1</v>
      </c>
      <c r="F184" s="151" t="s">
        <v>210</v>
      </c>
      <c r="H184" s="152">
        <v>6.5100000000000007</v>
      </c>
      <c r="I184" s="55"/>
      <c r="L184" s="148"/>
      <c r="M184" s="153"/>
      <c r="T184" s="154"/>
      <c r="AT184" s="150" t="s">
        <v>152</v>
      </c>
      <c r="AU184" s="150" t="s">
        <v>82</v>
      </c>
      <c r="AV184" s="149" t="s">
        <v>150</v>
      </c>
      <c r="AW184" s="149" t="s">
        <v>29</v>
      </c>
      <c r="AX184" s="149" t="s">
        <v>80</v>
      </c>
      <c r="AY184" s="150" t="s">
        <v>143</v>
      </c>
    </row>
    <row r="185" spans="2:65" s="1" customFormat="1" ht="33" customHeight="1" x14ac:dyDescent="0.2">
      <c r="B185" s="13"/>
      <c r="C185" s="122" t="s">
        <v>245</v>
      </c>
      <c r="D185" s="122" t="s">
        <v>145</v>
      </c>
      <c r="E185" s="123" t="s">
        <v>246</v>
      </c>
      <c r="F185" s="124" t="s">
        <v>247</v>
      </c>
      <c r="G185" s="125" t="s">
        <v>163</v>
      </c>
      <c r="H185" s="126">
        <v>26.32</v>
      </c>
      <c r="I185" s="50"/>
      <c r="J185" s="127">
        <f>ROUND(I185*H185,2)</f>
        <v>0</v>
      </c>
      <c r="K185" s="124" t="s">
        <v>149</v>
      </c>
      <c r="L185" s="13"/>
      <c r="M185" s="128" t="s">
        <v>1</v>
      </c>
      <c r="N185" s="129" t="s">
        <v>37</v>
      </c>
      <c r="O185" s="130">
        <v>0.98699999999999999</v>
      </c>
      <c r="P185" s="130">
        <f>O185*H185</f>
        <v>25.97784</v>
      </c>
      <c r="Q185" s="130">
        <v>0.73404000000000003</v>
      </c>
      <c r="R185" s="130">
        <f>Q185*H185</f>
        <v>19.3199328</v>
      </c>
      <c r="S185" s="130">
        <v>0</v>
      </c>
      <c r="T185" s="131">
        <f>S185*H185</f>
        <v>0</v>
      </c>
      <c r="AR185" s="132" t="s">
        <v>150</v>
      </c>
      <c r="AT185" s="132" t="s">
        <v>145</v>
      </c>
      <c r="AU185" s="132" t="s">
        <v>82</v>
      </c>
      <c r="AY185" s="8" t="s">
        <v>143</v>
      </c>
      <c r="BE185" s="133">
        <f>IF(N185="základní",J185,0)</f>
        <v>0</v>
      </c>
      <c r="BF185" s="133">
        <f>IF(N185="snížená",J185,0)</f>
        <v>0</v>
      </c>
      <c r="BG185" s="133">
        <f>IF(N185="zákl. přenesená",J185,0)</f>
        <v>0</v>
      </c>
      <c r="BH185" s="133">
        <f>IF(N185="sníž. přenesená",J185,0)</f>
        <v>0</v>
      </c>
      <c r="BI185" s="133">
        <f>IF(N185="nulová",J185,0)</f>
        <v>0</v>
      </c>
      <c r="BJ185" s="8" t="s">
        <v>80</v>
      </c>
      <c r="BK185" s="133">
        <f>ROUND(I185*H185,2)</f>
        <v>0</v>
      </c>
      <c r="BL185" s="8" t="s">
        <v>150</v>
      </c>
      <c r="BM185" s="132" t="s">
        <v>1074</v>
      </c>
    </row>
    <row r="186" spans="2:65" s="135" customFormat="1" x14ac:dyDescent="0.2">
      <c r="B186" s="134"/>
      <c r="D186" s="136" t="s">
        <v>152</v>
      </c>
      <c r="E186" s="137" t="s">
        <v>1</v>
      </c>
      <c r="F186" s="138" t="s">
        <v>241</v>
      </c>
      <c r="H186" s="137" t="s">
        <v>1</v>
      </c>
      <c r="I186" s="53"/>
      <c r="L186" s="134"/>
      <c r="M186" s="139"/>
      <c r="T186" s="140"/>
      <c r="AT186" s="137" t="s">
        <v>152</v>
      </c>
      <c r="AU186" s="137" t="s">
        <v>82</v>
      </c>
      <c r="AV186" s="135" t="s">
        <v>80</v>
      </c>
      <c r="AW186" s="135" t="s">
        <v>29</v>
      </c>
      <c r="AX186" s="135" t="s">
        <v>72</v>
      </c>
      <c r="AY186" s="137" t="s">
        <v>143</v>
      </c>
    </row>
    <row r="187" spans="2:65" s="142" customFormat="1" x14ac:dyDescent="0.2">
      <c r="B187" s="141"/>
      <c r="D187" s="136" t="s">
        <v>152</v>
      </c>
      <c r="E187" s="143" t="s">
        <v>1</v>
      </c>
      <c r="F187" s="144" t="s">
        <v>1075</v>
      </c>
      <c r="H187" s="145">
        <v>10.92</v>
      </c>
      <c r="I187" s="54"/>
      <c r="L187" s="141"/>
      <c r="M187" s="146"/>
      <c r="T187" s="147"/>
      <c r="AT187" s="143" t="s">
        <v>152</v>
      </c>
      <c r="AU187" s="143" t="s">
        <v>82</v>
      </c>
      <c r="AV187" s="142" t="s">
        <v>82</v>
      </c>
      <c r="AW187" s="142" t="s">
        <v>29</v>
      </c>
      <c r="AX187" s="142" t="s">
        <v>72</v>
      </c>
      <c r="AY187" s="143" t="s">
        <v>143</v>
      </c>
    </row>
    <row r="188" spans="2:65" s="142" customFormat="1" x14ac:dyDescent="0.2">
      <c r="B188" s="141"/>
      <c r="D188" s="136" t="s">
        <v>152</v>
      </c>
      <c r="E188" s="143" t="s">
        <v>1</v>
      </c>
      <c r="F188" s="144" t="s">
        <v>1076</v>
      </c>
      <c r="H188" s="145">
        <v>7.7</v>
      </c>
      <c r="I188" s="54"/>
      <c r="L188" s="141"/>
      <c r="M188" s="146"/>
      <c r="T188" s="147"/>
      <c r="AT188" s="143" t="s">
        <v>152</v>
      </c>
      <c r="AU188" s="143" t="s">
        <v>82</v>
      </c>
      <c r="AV188" s="142" t="s">
        <v>82</v>
      </c>
      <c r="AW188" s="142" t="s">
        <v>29</v>
      </c>
      <c r="AX188" s="142" t="s">
        <v>72</v>
      </c>
      <c r="AY188" s="143" t="s">
        <v>143</v>
      </c>
    </row>
    <row r="189" spans="2:65" s="142" customFormat="1" x14ac:dyDescent="0.2">
      <c r="B189" s="141"/>
      <c r="D189" s="136" t="s">
        <v>152</v>
      </c>
      <c r="E189" s="143" t="s">
        <v>1</v>
      </c>
      <c r="F189" s="144" t="s">
        <v>1077</v>
      </c>
      <c r="H189" s="145">
        <v>7.7</v>
      </c>
      <c r="I189" s="54"/>
      <c r="L189" s="141"/>
      <c r="M189" s="146"/>
      <c r="T189" s="147"/>
      <c r="AT189" s="143" t="s">
        <v>152</v>
      </c>
      <c r="AU189" s="143" t="s">
        <v>82</v>
      </c>
      <c r="AV189" s="142" t="s">
        <v>82</v>
      </c>
      <c r="AW189" s="142" t="s">
        <v>29</v>
      </c>
      <c r="AX189" s="142" t="s">
        <v>72</v>
      </c>
      <c r="AY189" s="143" t="s">
        <v>143</v>
      </c>
    </row>
    <row r="190" spans="2:65" s="149" customFormat="1" x14ac:dyDescent="0.2">
      <c r="B190" s="148"/>
      <c r="D190" s="136" t="s">
        <v>152</v>
      </c>
      <c r="E190" s="150" t="s">
        <v>1</v>
      </c>
      <c r="F190" s="151" t="s">
        <v>210</v>
      </c>
      <c r="H190" s="152">
        <v>26.32</v>
      </c>
      <c r="I190" s="55"/>
      <c r="L190" s="148"/>
      <c r="M190" s="153"/>
      <c r="T190" s="154"/>
      <c r="AT190" s="150" t="s">
        <v>152</v>
      </c>
      <c r="AU190" s="150" t="s">
        <v>82</v>
      </c>
      <c r="AV190" s="149" t="s">
        <v>150</v>
      </c>
      <c r="AW190" s="149" t="s">
        <v>29</v>
      </c>
      <c r="AX190" s="149" t="s">
        <v>80</v>
      </c>
      <c r="AY190" s="150" t="s">
        <v>143</v>
      </c>
    </row>
    <row r="191" spans="2:65" s="1" customFormat="1" ht="24.2" customHeight="1" x14ac:dyDescent="0.2">
      <c r="B191" s="13"/>
      <c r="C191" s="122" t="s">
        <v>254</v>
      </c>
      <c r="D191" s="122" t="s">
        <v>145</v>
      </c>
      <c r="E191" s="123" t="s">
        <v>255</v>
      </c>
      <c r="F191" s="124" t="s">
        <v>256</v>
      </c>
      <c r="G191" s="125" t="s">
        <v>148</v>
      </c>
      <c r="H191" s="126">
        <v>0.59399999999999997</v>
      </c>
      <c r="I191" s="50"/>
      <c r="J191" s="127">
        <f>ROUND(I191*H191,2)</f>
        <v>0</v>
      </c>
      <c r="K191" s="124" t="s">
        <v>149</v>
      </c>
      <c r="L191" s="13"/>
      <c r="M191" s="128" t="s">
        <v>1</v>
      </c>
      <c r="N191" s="129" t="s">
        <v>37</v>
      </c>
      <c r="O191" s="130">
        <v>6.04</v>
      </c>
      <c r="P191" s="130">
        <f>O191*H191</f>
        <v>3.5877599999999998</v>
      </c>
      <c r="Q191" s="130">
        <v>2.3656999999999999</v>
      </c>
      <c r="R191" s="130">
        <f>Q191*H191</f>
        <v>1.4052258</v>
      </c>
      <c r="S191" s="130">
        <v>0</v>
      </c>
      <c r="T191" s="131">
        <f>S191*H191</f>
        <v>0</v>
      </c>
      <c r="AR191" s="132" t="s">
        <v>150</v>
      </c>
      <c r="AT191" s="132" t="s">
        <v>145</v>
      </c>
      <c r="AU191" s="132" t="s">
        <v>82</v>
      </c>
      <c r="AY191" s="8" t="s">
        <v>143</v>
      </c>
      <c r="BE191" s="133">
        <f>IF(N191="základní",J191,0)</f>
        <v>0</v>
      </c>
      <c r="BF191" s="133">
        <f>IF(N191="snížená",J191,0)</f>
        <v>0</v>
      </c>
      <c r="BG191" s="133">
        <f>IF(N191="zákl. přenesená",J191,0)</f>
        <v>0</v>
      </c>
      <c r="BH191" s="133">
        <f>IF(N191="sníž. přenesená",J191,0)</f>
        <v>0</v>
      </c>
      <c r="BI191" s="133">
        <f>IF(N191="nulová",J191,0)</f>
        <v>0</v>
      </c>
      <c r="BJ191" s="8" t="s">
        <v>80</v>
      </c>
      <c r="BK191" s="133">
        <f>ROUND(I191*H191,2)</f>
        <v>0</v>
      </c>
      <c r="BL191" s="8" t="s">
        <v>150</v>
      </c>
      <c r="BM191" s="132" t="s">
        <v>1078</v>
      </c>
    </row>
    <row r="192" spans="2:65" s="135" customFormat="1" ht="22.5" x14ac:dyDescent="0.2">
      <c r="B192" s="134"/>
      <c r="D192" s="136" t="s">
        <v>152</v>
      </c>
      <c r="E192" s="137" t="s">
        <v>1</v>
      </c>
      <c r="F192" s="138" t="s">
        <v>258</v>
      </c>
      <c r="H192" s="137" t="s">
        <v>1</v>
      </c>
      <c r="I192" s="53"/>
      <c r="L192" s="134"/>
      <c r="M192" s="139"/>
      <c r="T192" s="140"/>
      <c r="AT192" s="137" t="s">
        <v>152</v>
      </c>
      <c r="AU192" s="137" t="s">
        <v>82</v>
      </c>
      <c r="AV192" s="135" t="s">
        <v>80</v>
      </c>
      <c r="AW192" s="135" t="s">
        <v>29</v>
      </c>
      <c r="AX192" s="135" t="s">
        <v>72</v>
      </c>
      <c r="AY192" s="137" t="s">
        <v>143</v>
      </c>
    </row>
    <row r="193" spans="2:65" s="142" customFormat="1" x14ac:dyDescent="0.2">
      <c r="B193" s="141"/>
      <c r="D193" s="136" t="s">
        <v>152</v>
      </c>
      <c r="E193" s="143" t="s">
        <v>1</v>
      </c>
      <c r="F193" s="144" t="s">
        <v>1079</v>
      </c>
      <c r="H193" s="145">
        <v>0.59399999999999997</v>
      </c>
      <c r="I193" s="54"/>
      <c r="L193" s="141"/>
      <c r="M193" s="146"/>
      <c r="T193" s="147"/>
      <c r="AT193" s="143" t="s">
        <v>152</v>
      </c>
      <c r="AU193" s="143" t="s">
        <v>82</v>
      </c>
      <c r="AV193" s="142" t="s">
        <v>82</v>
      </c>
      <c r="AW193" s="142" t="s">
        <v>29</v>
      </c>
      <c r="AX193" s="142" t="s">
        <v>80</v>
      </c>
      <c r="AY193" s="143" t="s">
        <v>143</v>
      </c>
    </row>
    <row r="194" spans="2:65" s="1" customFormat="1" ht="24.2" customHeight="1" x14ac:dyDescent="0.2">
      <c r="B194" s="13"/>
      <c r="C194" s="122" t="s">
        <v>7</v>
      </c>
      <c r="D194" s="122" t="s">
        <v>145</v>
      </c>
      <c r="E194" s="123" t="s">
        <v>260</v>
      </c>
      <c r="F194" s="124" t="s">
        <v>261</v>
      </c>
      <c r="G194" s="125" t="s">
        <v>198</v>
      </c>
      <c r="H194" s="126">
        <v>1.3879999999999999</v>
      </c>
      <c r="I194" s="50"/>
      <c r="J194" s="127">
        <f>ROUND(I194*H194,2)</f>
        <v>0</v>
      </c>
      <c r="K194" s="124" t="s">
        <v>149</v>
      </c>
      <c r="L194" s="13"/>
      <c r="M194" s="128" t="s">
        <v>1</v>
      </c>
      <c r="N194" s="129" t="s">
        <v>37</v>
      </c>
      <c r="O194" s="130">
        <v>22.491</v>
      </c>
      <c r="P194" s="130">
        <f>O194*H194</f>
        <v>31.217507999999999</v>
      </c>
      <c r="Q194" s="130">
        <v>1.0593999999999999</v>
      </c>
      <c r="R194" s="130">
        <f>Q194*H194</f>
        <v>1.4704471999999997</v>
      </c>
      <c r="S194" s="130">
        <v>0</v>
      </c>
      <c r="T194" s="131">
        <f>S194*H194</f>
        <v>0</v>
      </c>
      <c r="AR194" s="132" t="s">
        <v>150</v>
      </c>
      <c r="AT194" s="132" t="s">
        <v>145</v>
      </c>
      <c r="AU194" s="132" t="s">
        <v>82</v>
      </c>
      <c r="AY194" s="8" t="s">
        <v>143</v>
      </c>
      <c r="BE194" s="133">
        <f>IF(N194="základní",J194,0)</f>
        <v>0</v>
      </c>
      <c r="BF194" s="133">
        <f>IF(N194="snížená",J194,0)</f>
        <v>0</v>
      </c>
      <c r="BG194" s="133">
        <f>IF(N194="zákl. přenesená",J194,0)</f>
        <v>0</v>
      </c>
      <c r="BH194" s="133">
        <f>IF(N194="sníž. přenesená",J194,0)</f>
        <v>0</v>
      </c>
      <c r="BI194" s="133">
        <f>IF(N194="nulová",J194,0)</f>
        <v>0</v>
      </c>
      <c r="BJ194" s="8" t="s">
        <v>80</v>
      </c>
      <c r="BK194" s="133">
        <f>ROUND(I194*H194,2)</f>
        <v>0</v>
      </c>
      <c r="BL194" s="8" t="s">
        <v>150</v>
      </c>
      <c r="BM194" s="132" t="s">
        <v>1080</v>
      </c>
    </row>
    <row r="195" spans="2:65" s="135" customFormat="1" x14ac:dyDescent="0.2">
      <c r="B195" s="134"/>
      <c r="D195" s="136" t="s">
        <v>152</v>
      </c>
      <c r="E195" s="137" t="s">
        <v>1</v>
      </c>
      <c r="F195" s="138" t="s">
        <v>263</v>
      </c>
      <c r="H195" s="137" t="s">
        <v>1</v>
      </c>
      <c r="I195" s="53"/>
      <c r="L195" s="134"/>
      <c r="M195" s="139"/>
      <c r="T195" s="140"/>
      <c r="AT195" s="137" t="s">
        <v>152</v>
      </c>
      <c r="AU195" s="137" t="s">
        <v>82</v>
      </c>
      <c r="AV195" s="135" t="s">
        <v>80</v>
      </c>
      <c r="AW195" s="135" t="s">
        <v>29</v>
      </c>
      <c r="AX195" s="135" t="s">
        <v>72</v>
      </c>
      <c r="AY195" s="137" t="s">
        <v>143</v>
      </c>
    </row>
    <row r="196" spans="2:65" s="135" customFormat="1" x14ac:dyDescent="0.2">
      <c r="B196" s="134"/>
      <c r="D196" s="136" t="s">
        <v>152</v>
      </c>
      <c r="E196" s="137" t="s">
        <v>1</v>
      </c>
      <c r="F196" s="138" t="s">
        <v>264</v>
      </c>
      <c r="H196" s="137" t="s">
        <v>1</v>
      </c>
      <c r="I196" s="53"/>
      <c r="L196" s="134"/>
      <c r="M196" s="139"/>
      <c r="T196" s="140"/>
      <c r="AT196" s="137" t="s">
        <v>152</v>
      </c>
      <c r="AU196" s="137" t="s">
        <v>82</v>
      </c>
      <c r="AV196" s="135" t="s">
        <v>80</v>
      </c>
      <c r="AW196" s="135" t="s">
        <v>29</v>
      </c>
      <c r="AX196" s="135" t="s">
        <v>72</v>
      </c>
      <c r="AY196" s="137" t="s">
        <v>143</v>
      </c>
    </row>
    <row r="197" spans="2:65" s="142" customFormat="1" x14ac:dyDescent="0.2">
      <c r="B197" s="141"/>
      <c r="D197" s="136" t="s">
        <v>152</v>
      </c>
      <c r="E197" s="143" t="s">
        <v>1</v>
      </c>
      <c r="F197" s="144" t="s">
        <v>1081</v>
      </c>
      <c r="H197" s="145">
        <v>1.3879999999999999</v>
      </c>
      <c r="I197" s="54"/>
      <c r="L197" s="141"/>
      <c r="M197" s="146"/>
      <c r="T197" s="147"/>
      <c r="AT197" s="143" t="s">
        <v>152</v>
      </c>
      <c r="AU197" s="143" t="s">
        <v>82</v>
      </c>
      <c r="AV197" s="142" t="s">
        <v>82</v>
      </c>
      <c r="AW197" s="142" t="s">
        <v>29</v>
      </c>
      <c r="AX197" s="142" t="s">
        <v>80</v>
      </c>
      <c r="AY197" s="143" t="s">
        <v>143</v>
      </c>
    </row>
    <row r="198" spans="2:65" s="111" customFormat="1" ht="22.9" customHeight="1" x14ac:dyDescent="0.2">
      <c r="B198" s="110"/>
      <c r="D198" s="112" t="s">
        <v>71</v>
      </c>
      <c r="E198" s="120" t="s">
        <v>160</v>
      </c>
      <c r="F198" s="120" t="s">
        <v>266</v>
      </c>
      <c r="I198" s="56"/>
      <c r="J198" s="121">
        <f>BK198</f>
        <v>0</v>
      </c>
      <c r="L198" s="110"/>
      <c r="M198" s="115"/>
      <c r="P198" s="116">
        <f>SUM(P199:P225)</f>
        <v>12.130040999999999</v>
      </c>
      <c r="R198" s="116">
        <f>SUM(R199:R225)</f>
        <v>2.5871678399999998</v>
      </c>
      <c r="T198" s="117">
        <f>SUM(T199:T225)</f>
        <v>0</v>
      </c>
      <c r="AR198" s="112" t="s">
        <v>80</v>
      </c>
      <c r="AT198" s="118" t="s">
        <v>71</v>
      </c>
      <c r="AU198" s="118" t="s">
        <v>80</v>
      </c>
      <c r="AY198" s="112" t="s">
        <v>143</v>
      </c>
      <c r="BK198" s="119">
        <f>SUM(BK199:BK225)</f>
        <v>0</v>
      </c>
    </row>
    <row r="199" spans="2:65" s="1" customFormat="1" ht="33" customHeight="1" x14ac:dyDescent="0.2">
      <c r="B199" s="13"/>
      <c r="C199" s="122" t="s">
        <v>267</v>
      </c>
      <c r="D199" s="122" t="s">
        <v>145</v>
      </c>
      <c r="E199" s="123" t="s">
        <v>274</v>
      </c>
      <c r="F199" s="124" t="s">
        <v>275</v>
      </c>
      <c r="G199" s="125" t="s">
        <v>163</v>
      </c>
      <c r="H199" s="126">
        <v>12.401</v>
      </c>
      <c r="I199" s="50"/>
      <c r="J199" s="127">
        <f>ROUND(I199*H199,2)</f>
        <v>0</v>
      </c>
      <c r="K199" s="124" t="s">
        <v>149</v>
      </c>
      <c r="L199" s="13"/>
      <c r="M199" s="128" t="s">
        <v>1</v>
      </c>
      <c r="N199" s="129" t="s">
        <v>37</v>
      </c>
      <c r="O199" s="130">
        <v>0.68899999999999995</v>
      </c>
      <c r="P199" s="130">
        <f>O199*H199</f>
        <v>8.5442889999999991</v>
      </c>
      <c r="Q199" s="130">
        <v>0.17111999999999999</v>
      </c>
      <c r="R199" s="130">
        <f>Q199*H199</f>
        <v>2.1220591199999999</v>
      </c>
      <c r="S199" s="130">
        <v>0</v>
      </c>
      <c r="T199" s="131">
        <f>S199*H199</f>
        <v>0</v>
      </c>
      <c r="AR199" s="132" t="s">
        <v>150</v>
      </c>
      <c r="AT199" s="132" t="s">
        <v>145</v>
      </c>
      <c r="AU199" s="132" t="s">
        <v>82</v>
      </c>
      <c r="AY199" s="8" t="s">
        <v>143</v>
      </c>
      <c r="BE199" s="133">
        <f>IF(N199="základní",J199,0)</f>
        <v>0</v>
      </c>
      <c r="BF199" s="133">
        <f>IF(N199="snížená",J199,0)</f>
        <v>0</v>
      </c>
      <c r="BG199" s="133">
        <f>IF(N199="zákl. přenesená",J199,0)</f>
        <v>0</v>
      </c>
      <c r="BH199" s="133">
        <f>IF(N199="sníž. přenesená",J199,0)</f>
        <v>0</v>
      </c>
      <c r="BI199" s="133">
        <f>IF(N199="nulová",J199,0)</f>
        <v>0</v>
      </c>
      <c r="BJ199" s="8" t="s">
        <v>80</v>
      </c>
      <c r="BK199" s="133">
        <f>ROUND(I199*H199,2)</f>
        <v>0</v>
      </c>
      <c r="BL199" s="8" t="s">
        <v>150</v>
      </c>
      <c r="BM199" s="132" t="s">
        <v>1082</v>
      </c>
    </row>
    <row r="200" spans="2:65" s="135" customFormat="1" x14ac:dyDescent="0.2">
      <c r="B200" s="134"/>
      <c r="D200" s="136" t="s">
        <v>152</v>
      </c>
      <c r="E200" s="137" t="s">
        <v>1</v>
      </c>
      <c r="F200" s="138" t="s">
        <v>277</v>
      </c>
      <c r="H200" s="137" t="s">
        <v>1</v>
      </c>
      <c r="I200" s="53"/>
      <c r="L200" s="134"/>
      <c r="M200" s="139"/>
      <c r="T200" s="140"/>
      <c r="AT200" s="137" t="s">
        <v>152</v>
      </c>
      <c r="AU200" s="137" t="s">
        <v>82</v>
      </c>
      <c r="AV200" s="135" t="s">
        <v>80</v>
      </c>
      <c r="AW200" s="135" t="s">
        <v>29</v>
      </c>
      <c r="AX200" s="135" t="s">
        <v>72</v>
      </c>
      <c r="AY200" s="137" t="s">
        <v>143</v>
      </c>
    </row>
    <row r="201" spans="2:65" s="142" customFormat="1" x14ac:dyDescent="0.2">
      <c r="B201" s="141"/>
      <c r="D201" s="136" t="s">
        <v>152</v>
      </c>
      <c r="E201" s="143" t="s">
        <v>1</v>
      </c>
      <c r="F201" s="144" t="s">
        <v>864</v>
      </c>
      <c r="H201" s="145">
        <v>6.3559999999999999</v>
      </c>
      <c r="I201" s="54"/>
      <c r="L201" s="141"/>
      <c r="M201" s="146"/>
      <c r="T201" s="147"/>
      <c r="AT201" s="143" t="s">
        <v>152</v>
      </c>
      <c r="AU201" s="143" t="s">
        <v>82</v>
      </c>
      <c r="AV201" s="142" t="s">
        <v>82</v>
      </c>
      <c r="AW201" s="142" t="s">
        <v>29</v>
      </c>
      <c r="AX201" s="142" t="s">
        <v>72</v>
      </c>
      <c r="AY201" s="143" t="s">
        <v>143</v>
      </c>
    </row>
    <row r="202" spans="2:65" s="142" customFormat="1" x14ac:dyDescent="0.2">
      <c r="B202" s="141"/>
      <c r="D202" s="136" t="s">
        <v>152</v>
      </c>
      <c r="E202" s="143" t="s">
        <v>1</v>
      </c>
      <c r="F202" s="144" t="s">
        <v>243</v>
      </c>
      <c r="H202" s="145">
        <v>-1.89</v>
      </c>
      <c r="I202" s="54"/>
      <c r="L202" s="141"/>
      <c r="M202" s="146"/>
      <c r="T202" s="147"/>
      <c r="AT202" s="143" t="s">
        <v>152</v>
      </c>
      <c r="AU202" s="143" t="s">
        <v>82</v>
      </c>
      <c r="AV202" s="142" t="s">
        <v>82</v>
      </c>
      <c r="AW202" s="142" t="s">
        <v>29</v>
      </c>
      <c r="AX202" s="142" t="s">
        <v>72</v>
      </c>
      <c r="AY202" s="143" t="s">
        <v>143</v>
      </c>
    </row>
    <row r="203" spans="2:65" s="142" customFormat="1" x14ac:dyDescent="0.2">
      <c r="B203" s="141"/>
      <c r="D203" s="136" t="s">
        <v>152</v>
      </c>
      <c r="E203" s="143" t="s">
        <v>1</v>
      </c>
      <c r="F203" s="144" t="s">
        <v>279</v>
      </c>
      <c r="H203" s="145">
        <v>-0.313</v>
      </c>
      <c r="I203" s="54"/>
      <c r="L203" s="141"/>
      <c r="M203" s="146"/>
      <c r="T203" s="147"/>
      <c r="AT203" s="143" t="s">
        <v>152</v>
      </c>
      <c r="AU203" s="143" t="s">
        <v>82</v>
      </c>
      <c r="AV203" s="142" t="s">
        <v>82</v>
      </c>
      <c r="AW203" s="142" t="s">
        <v>29</v>
      </c>
      <c r="AX203" s="142" t="s">
        <v>72</v>
      </c>
      <c r="AY203" s="143" t="s">
        <v>143</v>
      </c>
    </row>
    <row r="204" spans="2:65" s="156" customFormat="1" x14ac:dyDescent="0.2">
      <c r="B204" s="155"/>
      <c r="D204" s="136" t="s">
        <v>152</v>
      </c>
      <c r="E204" s="157" t="s">
        <v>1</v>
      </c>
      <c r="F204" s="158" t="s">
        <v>252</v>
      </c>
      <c r="H204" s="159">
        <v>4.1530000000000005</v>
      </c>
      <c r="I204" s="57"/>
      <c r="L204" s="155"/>
      <c r="M204" s="160"/>
      <c r="T204" s="161"/>
      <c r="AT204" s="157" t="s">
        <v>152</v>
      </c>
      <c r="AU204" s="157" t="s">
        <v>82</v>
      </c>
      <c r="AV204" s="156" t="s">
        <v>160</v>
      </c>
      <c r="AW204" s="156" t="s">
        <v>29</v>
      </c>
      <c r="AX204" s="156" t="s">
        <v>72</v>
      </c>
      <c r="AY204" s="157" t="s">
        <v>143</v>
      </c>
    </row>
    <row r="205" spans="2:65" s="135" customFormat="1" x14ac:dyDescent="0.2">
      <c r="B205" s="134"/>
      <c r="D205" s="136" t="s">
        <v>152</v>
      </c>
      <c r="E205" s="137" t="s">
        <v>1</v>
      </c>
      <c r="F205" s="138" t="s">
        <v>280</v>
      </c>
      <c r="H205" s="137" t="s">
        <v>1</v>
      </c>
      <c r="I205" s="53"/>
      <c r="L205" s="134"/>
      <c r="M205" s="139"/>
      <c r="T205" s="140"/>
      <c r="AT205" s="137" t="s">
        <v>152</v>
      </c>
      <c r="AU205" s="137" t="s">
        <v>82</v>
      </c>
      <c r="AV205" s="135" t="s">
        <v>80</v>
      </c>
      <c r="AW205" s="135" t="s">
        <v>29</v>
      </c>
      <c r="AX205" s="135" t="s">
        <v>72</v>
      </c>
      <c r="AY205" s="137" t="s">
        <v>143</v>
      </c>
    </row>
    <row r="206" spans="2:65" s="142" customFormat="1" x14ac:dyDescent="0.2">
      <c r="B206" s="141"/>
      <c r="D206" s="136" t="s">
        <v>152</v>
      </c>
      <c r="E206" s="143" t="s">
        <v>1</v>
      </c>
      <c r="F206" s="144" t="s">
        <v>281</v>
      </c>
      <c r="H206" s="145">
        <v>6.2830000000000004</v>
      </c>
      <c r="I206" s="54"/>
      <c r="L206" s="141"/>
      <c r="M206" s="146"/>
      <c r="T206" s="147"/>
      <c r="AT206" s="143" t="s">
        <v>152</v>
      </c>
      <c r="AU206" s="143" t="s">
        <v>82</v>
      </c>
      <c r="AV206" s="142" t="s">
        <v>82</v>
      </c>
      <c r="AW206" s="142" t="s">
        <v>29</v>
      </c>
      <c r="AX206" s="142" t="s">
        <v>72</v>
      </c>
      <c r="AY206" s="143" t="s">
        <v>143</v>
      </c>
    </row>
    <row r="207" spans="2:65" s="142" customFormat="1" x14ac:dyDescent="0.2">
      <c r="B207" s="141"/>
      <c r="D207" s="136" t="s">
        <v>152</v>
      </c>
      <c r="E207" s="143" t="s">
        <v>1</v>
      </c>
      <c r="F207" s="144" t="s">
        <v>243</v>
      </c>
      <c r="H207" s="145">
        <v>-1.89</v>
      </c>
      <c r="I207" s="54"/>
      <c r="L207" s="141"/>
      <c r="M207" s="146"/>
      <c r="T207" s="147"/>
      <c r="AT207" s="143" t="s">
        <v>152</v>
      </c>
      <c r="AU207" s="143" t="s">
        <v>82</v>
      </c>
      <c r="AV207" s="142" t="s">
        <v>82</v>
      </c>
      <c r="AW207" s="142" t="s">
        <v>29</v>
      </c>
      <c r="AX207" s="142" t="s">
        <v>72</v>
      </c>
      <c r="AY207" s="143" t="s">
        <v>143</v>
      </c>
    </row>
    <row r="208" spans="2:65" s="142" customFormat="1" x14ac:dyDescent="0.2">
      <c r="B208" s="141"/>
      <c r="D208" s="136" t="s">
        <v>152</v>
      </c>
      <c r="E208" s="143" t="s">
        <v>1</v>
      </c>
      <c r="F208" s="144" t="s">
        <v>279</v>
      </c>
      <c r="H208" s="145">
        <v>-0.313</v>
      </c>
      <c r="I208" s="54"/>
      <c r="L208" s="141"/>
      <c r="M208" s="146"/>
      <c r="T208" s="147"/>
      <c r="AT208" s="143" t="s">
        <v>152</v>
      </c>
      <c r="AU208" s="143" t="s">
        <v>82</v>
      </c>
      <c r="AV208" s="142" t="s">
        <v>82</v>
      </c>
      <c r="AW208" s="142" t="s">
        <v>29</v>
      </c>
      <c r="AX208" s="142" t="s">
        <v>72</v>
      </c>
      <c r="AY208" s="143" t="s">
        <v>143</v>
      </c>
    </row>
    <row r="209" spans="2:65" s="156" customFormat="1" x14ac:dyDescent="0.2">
      <c r="B209" s="155"/>
      <c r="D209" s="136" t="s">
        <v>152</v>
      </c>
      <c r="E209" s="157" t="s">
        <v>1</v>
      </c>
      <c r="F209" s="158" t="s">
        <v>252</v>
      </c>
      <c r="H209" s="159">
        <v>4.080000000000001</v>
      </c>
      <c r="I209" s="57"/>
      <c r="L209" s="155"/>
      <c r="M209" s="160"/>
      <c r="T209" s="161"/>
      <c r="AT209" s="157" t="s">
        <v>152</v>
      </c>
      <c r="AU209" s="157" t="s">
        <v>82</v>
      </c>
      <c r="AV209" s="156" t="s">
        <v>160</v>
      </c>
      <c r="AW209" s="156" t="s">
        <v>29</v>
      </c>
      <c r="AX209" s="156" t="s">
        <v>72</v>
      </c>
      <c r="AY209" s="157" t="s">
        <v>143</v>
      </c>
    </row>
    <row r="210" spans="2:65" s="135" customFormat="1" x14ac:dyDescent="0.2">
      <c r="B210" s="134"/>
      <c r="D210" s="136" t="s">
        <v>152</v>
      </c>
      <c r="E210" s="137" t="s">
        <v>1</v>
      </c>
      <c r="F210" s="138" t="s">
        <v>282</v>
      </c>
      <c r="H210" s="137" t="s">
        <v>1</v>
      </c>
      <c r="I210" s="53"/>
      <c r="L210" s="134"/>
      <c r="M210" s="139"/>
      <c r="T210" s="140"/>
      <c r="AT210" s="137" t="s">
        <v>152</v>
      </c>
      <c r="AU210" s="137" t="s">
        <v>82</v>
      </c>
      <c r="AV210" s="135" t="s">
        <v>80</v>
      </c>
      <c r="AW210" s="135" t="s">
        <v>29</v>
      </c>
      <c r="AX210" s="135" t="s">
        <v>72</v>
      </c>
      <c r="AY210" s="137" t="s">
        <v>143</v>
      </c>
    </row>
    <row r="211" spans="2:65" s="142" customFormat="1" x14ac:dyDescent="0.2">
      <c r="B211" s="141"/>
      <c r="D211" s="136" t="s">
        <v>152</v>
      </c>
      <c r="E211" s="143" t="s">
        <v>1</v>
      </c>
      <c r="F211" s="144" t="s">
        <v>283</v>
      </c>
      <c r="H211" s="145">
        <v>6.3710000000000004</v>
      </c>
      <c r="I211" s="54"/>
      <c r="L211" s="141"/>
      <c r="M211" s="146"/>
      <c r="T211" s="147"/>
      <c r="AT211" s="143" t="s">
        <v>152</v>
      </c>
      <c r="AU211" s="143" t="s">
        <v>82</v>
      </c>
      <c r="AV211" s="142" t="s">
        <v>82</v>
      </c>
      <c r="AW211" s="142" t="s">
        <v>29</v>
      </c>
      <c r="AX211" s="142" t="s">
        <v>72</v>
      </c>
      <c r="AY211" s="143" t="s">
        <v>143</v>
      </c>
    </row>
    <row r="212" spans="2:65" s="142" customFormat="1" x14ac:dyDescent="0.2">
      <c r="B212" s="141"/>
      <c r="D212" s="136" t="s">
        <v>152</v>
      </c>
      <c r="E212" s="143" t="s">
        <v>1</v>
      </c>
      <c r="F212" s="144" t="s">
        <v>243</v>
      </c>
      <c r="H212" s="145">
        <v>-1.89</v>
      </c>
      <c r="I212" s="54"/>
      <c r="L212" s="141"/>
      <c r="M212" s="146"/>
      <c r="T212" s="147"/>
      <c r="AT212" s="143" t="s">
        <v>152</v>
      </c>
      <c r="AU212" s="143" t="s">
        <v>82</v>
      </c>
      <c r="AV212" s="142" t="s">
        <v>82</v>
      </c>
      <c r="AW212" s="142" t="s">
        <v>29</v>
      </c>
      <c r="AX212" s="142" t="s">
        <v>72</v>
      </c>
      <c r="AY212" s="143" t="s">
        <v>143</v>
      </c>
    </row>
    <row r="213" spans="2:65" s="142" customFormat="1" x14ac:dyDescent="0.2">
      <c r="B213" s="141"/>
      <c r="D213" s="136" t="s">
        <v>152</v>
      </c>
      <c r="E213" s="143" t="s">
        <v>1</v>
      </c>
      <c r="F213" s="144" t="s">
        <v>279</v>
      </c>
      <c r="H213" s="145">
        <v>-0.313</v>
      </c>
      <c r="I213" s="54"/>
      <c r="L213" s="141"/>
      <c r="M213" s="146"/>
      <c r="T213" s="147"/>
      <c r="AT213" s="143" t="s">
        <v>152</v>
      </c>
      <c r="AU213" s="143" t="s">
        <v>82</v>
      </c>
      <c r="AV213" s="142" t="s">
        <v>82</v>
      </c>
      <c r="AW213" s="142" t="s">
        <v>29</v>
      </c>
      <c r="AX213" s="142" t="s">
        <v>72</v>
      </c>
      <c r="AY213" s="143" t="s">
        <v>143</v>
      </c>
    </row>
    <row r="214" spans="2:65" s="156" customFormat="1" x14ac:dyDescent="0.2">
      <c r="B214" s="155"/>
      <c r="D214" s="136" t="s">
        <v>152</v>
      </c>
      <c r="E214" s="157" t="s">
        <v>1</v>
      </c>
      <c r="F214" s="158" t="s">
        <v>252</v>
      </c>
      <c r="H214" s="159">
        <v>4.168000000000001</v>
      </c>
      <c r="I214" s="57"/>
      <c r="L214" s="155"/>
      <c r="M214" s="160"/>
      <c r="T214" s="161"/>
      <c r="AT214" s="157" t="s">
        <v>152</v>
      </c>
      <c r="AU214" s="157" t="s">
        <v>82</v>
      </c>
      <c r="AV214" s="156" t="s">
        <v>160</v>
      </c>
      <c r="AW214" s="156" t="s">
        <v>29</v>
      </c>
      <c r="AX214" s="156" t="s">
        <v>72</v>
      </c>
      <c r="AY214" s="157" t="s">
        <v>143</v>
      </c>
    </row>
    <row r="215" spans="2:65" s="149" customFormat="1" x14ac:dyDescent="0.2">
      <c r="B215" s="148"/>
      <c r="D215" s="136" t="s">
        <v>152</v>
      </c>
      <c r="E215" s="150" t="s">
        <v>1</v>
      </c>
      <c r="F215" s="151" t="s">
        <v>210</v>
      </c>
      <c r="H215" s="152">
        <v>12.400999999999998</v>
      </c>
      <c r="I215" s="55"/>
      <c r="L215" s="148"/>
      <c r="M215" s="153"/>
      <c r="T215" s="154"/>
      <c r="AT215" s="150" t="s">
        <v>152</v>
      </c>
      <c r="AU215" s="150" t="s">
        <v>82</v>
      </c>
      <c r="AV215" s="149" t="s">
        <v>150</v>
      </c>
      <c r="AW215" s="149" t="s">
        <v>29</v>
      </c>
      <c r="AX215" s="149" t="s">
        <v>80</v>
      </c>
      <c r="AY215" s="150" t="s">
        <v>143</v>
      </c>
    </row>
    <row r="216" spans="2:65" s="1" customFormat="1" ht="24.2" customHeight="1" x14ac:dyDescent="0.2">
      <c r="B216" s="13"/>
      <c r="C216" s="122" t="s">
        <v>273</v>
      </c>
      <c r="D216" s="122" t="s">
        <v>145</v>
      </c>
      <c r="E216" s="123" t="s">
        <v>285</v>
      </c>
      <c r="F216" s="124" t="s">
        <v>286</v>
      </c>
      <c r="G216" s="125" t="s">
        <v>287</v>
      </c>
      <c r="H216" s="126">
        <v>3</v>
      </c>
      <c r="I216" s="50"/>
      <c r="J216" s="127">
        <f>ROUND(I216*H216,2)</f>
        <v>0</v>
      </c>
      <c r="K216" s="124" t="s">
        <v>149</v>
      </c>
      <c r="L216" s="13"/>
      <c r="M216" s="128" t="s">
        <v>1</v>
      </c>
      <c r="N216" s="129" t="s">
        <v>37</v>
      </c>
      <c r="O216" s="130">
        <v>0.29099999999999998</v>
      </c>
      <c r="P216" s="130">
        <f>O216*H216</f>
        <v>0.873</v>
      </c>
      <c r="Q216" s="130">
        <v>8.1309999999999993E-2</v>
      </c>
      <c r="R216" s="130">
        <f>Q216*H216</f>
        <v>0.24392999999999998</v>
      </c>
      <c r="S216" s="130">
        <v>0</v>
      </c>
      <c r="T216" s="131">
        <f>S216*H216</f>
        <v>0</v>
      </c>
      <c r="AR216" s="132" t="s">
        <v>150</v>
      </c>
      <c r="AT216" s="132" t="s">
        <v>145</v>
      </c>
      <c r="AU216" s="132" t="s">
        <v>82</v>
      </c>
      <c r="AY216" s="8" t="s">
        <v>143</v>
      </c>
      <c r="BE216" s="133">
        <f>IF(N216="základní",J216,0)</f>
        <v>0</v>
      </c>
      <c r="BF216" s="133">
        <f>IF(N216="snížená",J216,0)</f>
        <v>0</v>
      </c>
      <c r="BG216" s="133">
        <f>IF(N216="zákl. přenesená",J216,0)</f>
        <v>0</v>
      </c>
      <c r="BH216" s="133">
        <f>IF(N216="sníž. přenesená",J216,0)</f>
        <v>0</v>
      </c>
      <c r="BI216" s="133">
        <f>IF(N216="nulová",J216,0)</f>
        <v>0</v>
      </c>
      <c r="BJ216" s="8" t="s">
        <v>80</v>
      </c>
      <c r="BK216" s="133">
        <f>ROUND(I216*H216,2)</f>
        <v>0</v>
      </c>
      <c r="BL216" s="8" t="s">
        <v>150</v>
      </c>
      <c r="BM216" s="132" t="s">
        <v>1083</v>
      </c>
    </row>
    <row r="217" spans="2:65" s="142" customFormat="1" x14ac:dyDescent="0.2">
      <c r="B217" s="141"/>
      <c r="D217" s="136" t="s">
        <v>152</v>
      </c>
      <c r="E217" s="143" t="s">
        <v>1</v>
      </c>
      <c r="F217" s="144" t="s">
        <v>289</v>
      </c>
      <c r="H217" s="145">
        <v>1</v>
      </c>
      <c r="I217" s="54"/>
      <c r="L217" s="141"/>
      <c r="M217" s="146"/>
      <c r="T217" s="147"/>
      <c r="AT217" s="143" t="s">
        <v>152</v>
      </c>
      <c r="AU217" s="143" t="s">
        <v>82</v>
      </c>
      <c r="AV217" s="142" t="s">
        <v>82</v>
      </c>
      <c r="AW217" s="142" t="s">
        <v>29</v>
      </c>
      <c r="AX217" s="142" t="s">
        <v>72</v>
      </c>
      <c r="AY217" s="143" t="s">
        <v>143</v>
      </c>
    </row>
    <row r="218" spans="2:65" s="142" customFormat="1" x14ac:dyDescent="0.2">
      <c r="B218" s="141"/>
      <c r="D218" s="136" t="s">
        <v>152</v>
      </c>
      <c r="E218" s="143" t="s">
        <v>1</v>
      </c>
      <c r="F218" s="144" t="s">
        <v>290</v>
      </c>
      <c r="H218" s="145">
        <v>1</v>
      </c>
      <c r="I218" s="54"/>
      <c r="L218" s="141"/>
      <c r="M218" s="146"/>
      <c r="T218" s="147"/>
      <c r="AT218" s="143" t="s">
        <v>152</v>
      </c>
      <c r="AU218" s="143" t="s">
        <v>82</v>
      </c>
      <c r="AV218" s="142" t="s">
        <v>82</v>
      </c>
      <c r="AW218" s="142" t="s">
        <v>29</v>
      </c>
      <c r="AX218" s="142" t="s">
        <v>72</v>
      </c>
      <c r="AY218" s="143" t="s">
        <v>143</v>
      </c>
    </row>
    <row r="219" spans="2:65" s="142" customFormat="1" x14ac:dyDescent="0.2">
      <c r="B219" s="141"/>
      <c r="D219" s="136" t="s">
        <v>152</v>
      </c>
      <c r="E219" s="143" t="s">
        <v>1</v>
      </c>
      <c r="F219" s="144" t="s">
        <v>291</v>
      </c>
      <c r="H219" s="145">
        <v>1</v>
      </c>
      <c r="I219" s="54"/>
      <c r="L219" s="141"/>
      <c r="M219" s="146"/>
      <c r="T219" s="147"/>
      <c r="AT219" s="143" t="s">
        <v>152</v>
      </c>
      <c r="AU219" s="143" t="s">
        <v>82</v>
      </c>
      <c r="AV219" s="142" t="s">
        <v>82</v>
      </c>
      <c r="AW219" s="142" t="s">
        <v>29</v>
      </c>
      <c r="AX219" s="142" t="s">
        <v>72</v>
      </c>
      <c r="AY219" s="143" t="s">
        <v>143</v>
      </c>
    </row>
    <row r="220" spans="2:65" s="149" customFormat="1" x14ac:dyDescent="0.2">
      <c r="B220" s="148"/>
      <c r="D220" s="136" t="s">
        <v>152</v>
      </c>
      <c r="E220" s="150" t="s">
        <v>1</v>
      </c>
      <c r="F220" s="151" t="s">
        <v>210</v>
      </c>
      <c r="H220" s="152">
        <v>3</v>
      </c>
      <c r="I220" s="55"/>
      <c r="L220" s="148"/>
      <c r="M220" s="153"/>
      <c r="T220" s="154"/>
      <c r="AT220" s="150" t="s">
        <v>152</v>
      </c>
      <c r="AU220" s="150" t="s">
        <v>82</v>
      </c>
      <c r="AV220" s="149" t="s">
        <v>150</v>
      </c>
      <c r="AW220" s="149" t="s">
        <v>29</v>
      </c>
      <c r="AX220" s="149" t="s">
        <v>80</v>
      </c>
      <c r="AY220" s="150" t="s">
        <v>143</v>
      </c>
    </row>
    <row r="221" spans="2:65" s="1" customFormat="1" ht="16.5" customHeight="1" x14ac:dyDescent="0.2">
      <c r="B221" s="13"/>
      <c r="C221" s="122" t="s">
        <v>284</v>
      </c>
      <c r="D221" s="122" t="s">
        <v>145</v>
      </c>
      <c r="E221" s="123" t="s">
        <v>293</v>
      </c>
      <c r="F221" s="124" t="s">
        <v>294</v>
      </c>
      <c r="G221" s="125" t="s">
        <v>148</v>
      </c>
      <c r="H221" s="126">
        <v>8.4000000000000005E-2</v>
      </c>
      <c r="I221" s="50"/>
      <c r="J221" s="127">
        <f>ROUND(I221*H221,2)</f>
        <v>0</v>
      </c>
      <c r="K221" s="124" t="s">
        <v>149</v>
      </c>
      <c r="L221" s="13"/>
      <c r="M221" s="128" t="s">
        <v>1</v>
      </c>
      <c r="N221" s="129" t="s">
        <v>37</v>
      </c>
      <c r="O221" s="130">
        <v>1.708</v>
      </c>
      <c r="P221" s="130">
        <f>O221*H221</f>
        <v>0.14347200000000002</v>
      </c>
      <c r="Q221" s="130">
        <v>2.5018799999999999</v>
      </c>
      <c r="R221" s="130">
        <f>Q221*H221</f>
        <v>0.21015792</v>
      </c>
      <c r="S221" s="130">
        <v>0</v>
      </c>
      <c r="T221" s="131">
        <f>S221*H221</f>
        <v>0</v>
      </c>
      <c r="AR221" s="132" t="s">
        <v>150</v>
      </c>
      <c r="AT221" s="132" t="s">
        <v>145</v>
      </c>
      <c r="AU221" s="132" t="s">
        <v>82</v>
      </c>
      <c r="AY221" s="8" t="s">
        <v>143</v>
      </c>
      <c r="BE221" s="133">
        <f>IF(N221="základní",J221,0)</f>
        <v>0</v>
      </c>
      <c r="BF221" s="133">
        <f>IF(N221="snížená",J221,0)</f>
        <v>0</v>
      </c>
      <c r="BG221" s="133">
        <f>IF(N221="zákl. přenesená",J221,0)</f>
        <v>0</v>
      </c>
      <c r="BH221" s="133">
        <f>IF(N221="sníž. přenesená",J221,0)</f>
        <v>0</v>
      </c>
      <c r="BI221" s="133">
        <f>IF(N221="nulová",J221,0)</f>
        <v>0</v>
      </c>
      <c r="BJ221" s="8" t="s">
        <v>80</v>
      </c>
      <c r="BK221" s="133">
        <f>ROUND(I221*H221,2)</f>
        <v>0</v>
      </c>
      <c r="BL221" s="8" t="s">
        <v>150</v>
      </c>
      <c r="BM221" s="132" t="s">
        <v>1084</v>
      </c>
    </row>
    <row r="222" spans="2:65" s="142" customFormat="1" x14ac:dyDescent="0.2">
      <c r="B222" s="141"/>
      <c r="D222" s="136" t="s">
        <v>152</v>
      </c>
      <c r="E222" s="143" t="s">
        <v>1</v>
      </c>
      <c r="F222" s="144" t="s">
        <v>297</v>
      </c>
      <c r="H222" s="145">
        <v>8.4000000000000005E-2</v>
      </c>
      <c r="I222" s="54"/>
      <c r="L222" s="141"/>
      <c r="M222" s="146"/>
      <c r="T222" s="147"/>
      <c r="AT222" s="143" t="s">
        <v>152</v>
      </c>
      <c r="AU222" s="143" t="s">
        <v>82</v>
      </c>
      <c r="AV222" s="142" t="s">
        <v>82</v>
      </c>
      <c r="AW222" s="142" t="s">
        <v>29</v>
      </c>
      <c r="AX222" s="142" t="s">
        <v>80</v>
      </c>
      <c r="AY222" s="143" t="s">
        <v>143</v>
      </c>
    </row>
    <row r="223" spans="2:65" s="1" customFormat="1" ht="16.5" customHeight="1" x14ac:dyDescent="0.2">
      <c r="B223" s="13"/>
      <c r="C223" s="122" t="s">
        <v>292</v>
      </c>
      <c r="D223" s="122" t="s">
        <v>145</v>
      </c>
      <c r="E223" s="123" t="s">
        <v>299</v>
      </c>
      <c r="F223" s="124" t="s">
        <v>300</v>
      </c>
      <c r="G223" s="125" t="s">
        <v>163</v>
      </c>
      <c r="H223" s="126">
        <v>1.1200000000000001</v>
      </c>
      <c r="I223" s="50"/>
      <c r="J223" s="127">
        <f>ROUND(I223*H223,2)</f>
        <v>0</v>
      </c>
      <c r="K223" s="124" t="s">
        <v>149</v>
      </c>
      <c r="L223" s="13"/>
      <c r="M223" s="128" t="s">
        <v>1</v>
      </c>
      <c r="N223" s="129" t="s">
        <v>37</v>
      </c>
      <c r="O223" s="130">
        <v>1.6240000000000001</v>
      </c>
      <c r="P223" s="130">
        <f>O223*H223</f>
        <v>1.8188800000000003</v>
      </c>
      <c r="Q223" s="130">
        <v>9.8399999999999998E-3</v>
      </c>
      <c r="R223" s="130">
        <f>Q223*H223</f>
        <v>1.1020800000000001E-2</v>
      </c>
      <c r="S223" s="130">
        <v>0</v>
      </c>
      <c r="T223" s="131">
        <f>S223*H223</f>
        <v>0</v>
      </c>
      <c r="AR223" s="132" t="s">
        <v>150</v>
      </c>
      <c r="AT223" s="132" t="s">
        <v>145</v>
      </c>
      <c r="AU223" s="132" t="s">
        <v>82</v>
      </c>
      <c r="AY223" s="8" t="s">
        <v>143</v>
      </c>
      <c r="BE223" s="133">
        <f>IF(N223="základní",J223,0)</f>
        <v>0</v>
      </c>
      <c r="BF223" s="133">
        <f>IF(N223="snížená",J223,0)</f>
        <v>0</v>
      </c>
      <c r="BG223" s="133">
        <f>IF(N223="zákl. přenesená",J223,0)</f>
        <v>0</v>
      </c>
      <c r="BH223" s="133">
        <f>IF(N223="sníž. přenesená",J223,0)</f>
        <v>0</v>
      </c>
      <c r="BI223" s="133">
        <f>IF(N223="nulová",J223,0)</f>
        <v>0</v>
      </c>
      <c r="BJ223" s="8" t="s">
        <v>80</v>
      </c>
      <c r="BK223" s="133">
        <f>ROUND(I223*H223,2)</f>
        <v>0</v>
      </c>
      <c r="BL223" s="8" t="s">
        <v>150</v>
      </c>
      <c r="BM223" s="132" t="s">
        <v>1085</v>
      </c>
    </row>
    <row r="224" spans="2:65" s="142" customFormat="1" x14ac:dyDescent="0.2">
      <c r="B224" s="141"/>
      <c r="D224" s="136" t="s">
        <v>152</v>
      </c>
      <c r="E224" s="143" t="s">
        <v>1</v>
      </c>
      <c r="F224" s="144" t="s">
        <v>303</v>
      </c>
      <c r="H224" s="145">
        <v>1.1200000000000001</v>
      </c>
      <c r="I224" s="54"/>
      <c r="L224" s="141"/>
      <c r="M224" s="146"/>
      <c r="T224" s="147"/>
      <c r="AT224" s="143" t="s">
        <v>152</v>
      </c>
      <c r="AU224" s="143" t="s">
        <v>82</v>
      </c>
      <c r="AV224" s="142" t="s">
        <v>82</v>
      </c>
      <c r="AW224" s="142" t="s">
        <v>29</v>
      </c>
      <c r="AX224" s="142" t="s">
        <v>80</v>
      </c>
      <c r="AY224" s="143" t="s">
        <v>143</v>
      </c>
    </row>
    <row r="225" spans="2:65" s="1" customFormat="1" ht="16.5" customHeight="1" x14ac:dyDescent="0.2">
      <c r="B225" s="13"/>
      <c r="C225" s="122" t="s">
        <v>298</v>
      </c>
      <c r="D225" s="122" t="s">
        <v>145</v>
      </c>
      <c r="E225" s="123" t="s">
        <v>305</v>
      </c>
      <c r="F225" s="124" t="s">
        <v>306</v>
      </c>
      <c r="G225" s="125" t="s">
        <v>163</v>
      </c>
      <c r="H225" s="126">
        <v>1.1200000000000001</v>
      </c>
      <c r="I225" s="50"/>
      <c r="J225" s="127">
        <f>ROUND(I225*H225,2)</f>
        <v>0</v>
      </c>
      <c r="K225" s="124" t="s">
        <v>149</v>
      </c>
      <c r="L225" s="13"/>
      <c r="M225" s="128" t="s">
        <v>1</v>
      </c>
      <c r="N225" s="129" t="s">
        <v>37</v>
      </c>
      <c r="O225" s="130">
        <v>0.67</v>
      </c>
      <c r="P225" s="130">
        <f>O225*H225</f>
        <v>0.75040000000000007</v>
      </c>
      <c r="Q225" s="130">
        <v>0</v>
      </c>
      <c r="R225" s="130">
        <f>Q225*H225</f>
        <v>0</v>
      </c>
      <c r="S225" s="130">
        <v>0</v>
      </c>
      <c r="T225" s="131">
        <f>S225*H225</f>
        <v>0</v>
      </c>
      <c r="AR225" s="132" t="s">
        <v>150</v>
      </c>
      <c r="AT225" s="132" t="s">
        <v>145</v>
      </c>
      <c r="AU225" s="132" t="s">
        <v>82</v>
      </c>
      <c r="AY225" s="8" t="s">
        <v>143</v>
      </c>
      <c r="BE225" s="133">
        <f>IF(N225="základní",J225,0)</f>
        <v>0</v>
      </c>
      <c r="BF225" s="133">
        <f>IF(N225="snížená",J225,0)</f>
        <v>0</v>
      </c>
      <c r="BG225" s="133">
        <f>IF(N225="zákl. přenesená",J225,0)</f>
        <v>0</v>
      </c>
      <c r="BH225" s="133">
        <f>IF(N225="sníž. přenesená",J225,0)</f>
        <v>0</v>
      </c>
      <c r="BI225" s="133">
        <f>IF(N225="nulová",J225,0)</f>
        <v>0</v>
      </c>
      <c r="BJ225" s="8" t="s">
        <v>80</v>
      </c>
      <c r="BK225" s="133">
        <f>ROUND(I225*H225,2)</f>
        <v>0</v>
      </c>
      <c r="BL225" s="8" t="s">
        <v>150</v>
      </c>
      <c r="BM225" s="132" t="s">
        <v>1086</v>
      </c>
    </row>
    <row r="226" spans="2:65" s="111" customFormat="1" ht="22.9" customHeight="1" x14ac:dyDescent="0.2">
      <c r="B226" s="110"/>
      <c r="D226" s="112" t="s">
        <v>71</v>
      </c>
      <c r="E226" s="120" t="s">
        <v>150</v>
      </c>
      <c r="F226" s="120" t="s">
        <v>317</v>
      </c>
      <c r="I226" s="56"/>
      <c r="J226" s="121">
        <f>BK226</f>
        <v>0</v>
      </c>
      <c r="L226" s="110"/>
      <c r="M226" s="115"/>
      <c r="P226" s="116">
        <f>SUM(P227:P250)</f>
        <v>12.636798000000001</v>
      </c>
      <c r="R226" s="116">
        <f>SUM(R227:R250)</f>
        <v>2.0888578400000002</v>
      </c>
      <c r="T226" s="117">
        <f>SUM(T227:T250)</f>
        <v>0</v>
      </c>
      <c r="AR226" s="112" t="s">
        <v>80</v>
      </c>
      <c r="AT226" s="118" t="s">
        <v>71</v>
      </c>
      <c r="AU226" s="118" t="s">
        <v>80</v>
      </c>
      <c r="AY226" s="112" t="s">
        <v>143</v>
      </c>
      <c r="BK226" s="119">
        <f>SUM(BK227:BK250)</f>
        <v>0</v>
      </c>
    </row>
    <row r="227" spans="2:65" s="1" customFormat="1" ht="21.75" customHeight="1" x14ac:dyDescent="0.2">
      <c r="B227" s="13"/>
      <c r="C227" s="122" t="s">
        <v>304</v>
      </c>
      <c r="D227" s="122" t="s">
        <v>145</v>
      </c>
      <c r="E227" s="123" t="s">
        <v>319</v>
      </c>
      <c r="F227" s="124" t="s">
        <v>320</v>
      </c>
      <c r="G227" s="125" t="s">
        <v>148</v>
      </c>
      <c r="H227" s="126">
        <v>0.152</v>
      </c>
      <c r="I227" s="50"/>
      <c r="J227" s="127">
        <f>ROUND(I227*H227,2)</f>
        <v>0</v>
      </c>
      <c r="K227" s="124" t="s">
        <v>149</v>
      </c>
      <c r="L227" s="13"/>
      <c r="M227" s="128" t="s">
        <v>1</v>
      </c>
      <c r="N227" s="129" t="s">
        <v>37</v>
      </c>
      <c r="O227" s="130">
        <v>1.48</v>
      </c>
      <c r="P227" s="130">
        <f>O227*H227</f>
        <v>0.22495999999999999</v>
      </c>
      <c r="Q227" s="130">
        <v>2.5020099999999998</v>
      </c>
      <c r="R227" s="130">
        <f>Q227*H227</f>
        <v>0.38030551999999995</v>
      </c>
      <c r="S227" s="130">
        <v>0</v>
      </c>
      <c r="T227" s="131">
        <f>S227*H227</f>
        <v>0</v>
      </c>
      <c r="AR227" s="132" t="s">
        <v>150</v>
      </c>
      <c r="AT227" s="132" t="s">
        <v>145</v>
      </c>
      <c r="AU227" s="132" t="s">
        <v>82</v>
      </c>
      <c r="AY227" s="8" t="s">
        <v>143</v>
      </c>
      <c r="BE227" s="133">
        <f>IF(N227="základní",J227,0)</f>
        <v>0</v>
      </c>
      <c r="BF227" s="133">
        <f>IF(N227="snížená",J227,0)</f>
        <v>0</v>
      </c>
      <c r="BG227" s="133">
        <f>IF(N227="zákl. přenesená",J227,0)</f>
        <v>0</v>
      </c>
      <c r="BH227" s="133">
        <f>IF(N227="sníž. přenesená",J227,0)</f>
        <v>0</v>
      </c>
      <c r="BI227" s="133">
        <f>IF(N227="nulová",J227,0)</f>
        <v>0</v>
      </c>
      <c r="BJ227" s="8" t="s">
        <v>80</v>
      </c>
      <c r="BK227" s="133">
        <f>ROUND(I227*H227,2)</f>
        <v>0</v>
      </c>
      <c r="BL227" s="8" t="s">
        <v>150</v>
      </c>
      <c r="BM227" s="132" t="s">
        <v>1087</v>
      </c>
    </row>
    <row r="228" spans="2:65" s="142" customFormat="1" x14ac:dyDescent="0.2">
      <c r="B228" s="141"/>
      <c r="D228" s="136" t="s">
        <v>152</v>
      </c>
      <c r="E228" s="143" t="s">
        <v>1</v>
      </c>
      <c r="F228" s="144" t="s">
        <v>871</v>
      </c>
      <c r="H228" s="145">
        <v>0.152</v>
      </c>
      <c r="I228" s="54"/>
      <c r="L228" s="141"/>
      <c r="M228" s="146"/>
      <c r="T228" s="147"/>
      <c r="AT228" s="143" t="s">
        <v>152</v>
      </c>
      <c r="AU228" s="143" t="s">
        <v>82</v>
      </c>
      <c r="AV228" s="142" t="s">
        <v>82</v>
      </c>
      <c r="AW228" s="142" t="s">
        <v>29</v>
      </c>
      <c r="AX228" s="142" t="s">
        <v>80</v>
      </c>
      <c r="AY228" s="143" t="s">
        <v>143</v>
      </c>
    </row>
    <row r="229" spans="2:65" s="1" customFormat="1" ht="24.2" customHeight="1" x14ac:dyDescent="0.2">
      <c r="B229" s="13"/>
      <c r="C229" s="122" t="s">
        <v>308</v>
      </c>
      <c r="D229" s="122" t="s">
        <v>145</v>
      </c>
      <c r="E229" s="123" t="s">
        <v>324</v>
      </c>
      <c r="F229" s="124" t="s">
        <v>325</v>
      </c>
      <c r="G229" s="125" t="s">
        <v>163</v>
      </c>
      <c r="H229" s="126">
        <v>0.53</v>
      </c>
      <c r="I229" s="50"/>
      <c r="J229" s="127">
        <f>ROUND(I229*H229,2)</f>
        <v>0</v>
      </c>
      <c r="K229" s="124" t="s">
        <v>149</v>
      </c>
      <c r="L229" s="13"/>
      <c r="M229" s="128" t="s">
        <v>1</v>
      </c>
      <c r="N229" s="129" t="s">
        <v>37</v>
      </c>
      <c r="O229" s="130">
        <v>0.377</v>
      </c>
      <c r="P229" s="130">
        <f>O229*H229</f>
        <v>0.19981000000000002</v>
      </c>
      <c r="Q229" s="130">
        <v>5.3299999999999997E-3</v>
      </c>
      <c r="R229" s="130">
        <f>Q229*H229</f>
        <v>2.8249E-3</v>
      </c>
      <c r="S229" s="130">
        <v>0</v>
      </c>
      <c r="T229" s="131">
        <f>S229*H229</f>
        <v>0</v>
      </c>
      <c r="AR229" s="132" t="s">
        <v>150</v>
      </c>
      <c r="AT229" s="132" t="s">
        <v>145</v>
      </c>
      <c r="AU229" s="132" t="s">
        <v>82</v>
      </c>
      <c r="AY229" s="8" t="s">
        <v>143</v>
      </c>
      <c r="BE229" s="133">
        <f>IF(N229="základní",J229,0)</f>
        <v>0</v>
      </c>
      <c r="BF229" s="133">
        <f>IF(N229="snížená",J229,0)</f>
        <v>0</v>
      </c>
      <c r="BG229" s="133">
        <f>IF(N229="zákl. přenesená",J229,0)</f>
        <v>0</v>
      </c>
      <c r="BH229" s="133">
        <f>IF(N229="sníž. přenesená",J229,0)</f>
        <v>0</v>
      </c>
      <c r="BI229" s="133">
        <f>IF(N229="nulová",J229,0)</f>
        <v>0</v>
      </c>
      <c r="BJ229" s="8" t="s">
        <v>80</v>
      </c>
      <c r="BK229" s="133">
        <f>ROUND(I229*H229,2)</f>
        <v>0</v>
      </c>
      <c r="BL229" s="8" t="s">
        <v>150</v>
      </c>
      <c r="BM229" s="132" t="s">
        <v>1088</v>
      </c>
    </row>
    <row r="230" spans="2:65" s="142" customFormat="1" x14ac:dyDescent="0.2">
      <c r="B230" s="141"/>
      <c r="D230" s="136" t="s">
        <v>152</v>
      </c>
      <c r="E230" s="143" t="s">
        <v>1</v>
      </c>
      <c r="F230" s="144" t="s">
        <v>1089</v>
      </c>
      <c r="H230" s="145">
        <v>0.53</v>
      </c>
      <c r="I230" s="54"/>
      <c r="L230" s="141"/>
      <c r="M230" s="146"/>
      <c r="T230" s="147"/>
      <c r="AT230" s="143" t="s">
        <v>152</v>
      </c>
      <c r="AU230" s="143" t="s">
        <v>82</v>
      </c>
      <c r="AV230" s="142" t="s">
        <v>82</v>
      </c>
      <c r="AW230" s="142" t="s">
        <v>29</v>
      </c>
      <c r="AX230" s="142" t="s">
        <v>80</v>
      </c>
      <c r="AY230" s="143" t="s">
        <v>143</v>
      </c>
    </row>
    <row r="231" spans="2:65" s="1" customFormat="1" ht="24.2" customHeight="1" x14ac:dyDescent="0.2">
      <c r="B231" s="13"/>
      <c r="C231" s="122" t="s">
        <v>313</v>
      </c>
      <c r="D231" s="122" t="s">
        <v>145</v>
      </c>
      <c r="E231" s="123" t="s">
        <v>329</v>
      </c>
      <c r="F231" s="124" t="s">
        <v>330</v>
      </c>
      <c r="G231" s="125" t="s">
        <v>163</v>
      </c>
      <c r="H231" s="126">
        <v>0.53</v>
      </c>
      <c r="I231" s="50"/>
      <c r="J231" s="127">
        <f>ROUND(I231*H231,2)</f>
        <v>0</v>
      </c>
      <c r="K231" s="124" t="s">
        <v>149</v>
      </c>
      <c r="L231" s="13"/>
      <c r="M231" s="128" t="s">
        <v>1</v>
      </c>
      <c r="N231" s="129" t="s">
        <v>37</v>
      </c>
      <c r="O231" s="130">
        <v>0.22500000000000001</v>
      </c>
      <c r="P231" s="130">
        <f>O231*H231</f>
        <v>0.11925000000000001</v>
      </c>
      <c r="Q231" s="130">
        <v>0</v>
      </c>
      <c r="R231" s="130">
        <f>Q231*H231</f>
        <v>0</v>
      </c>
      <c r="S231" s="130">
        <v>0</v>
      </c>
      <c r="T231" s="131">
        <f>S231*H231</f>
        <v>0</v>
      </c>
      <c r="AR231" s="132" t="s">
        <v>150</v>
      </c>
      <c r="AT231" s="132" t="s">
        <v>145</v>
      </c>
      <c r="AU231" s="132" t="s">
        <v>82</v>
      </c>
      <c r="AY231" s="8" t="s">
        <v>143</v>
      </c>
      <c r="BE231" s="133">
        <f>IF(N231="základní",J231,0)</f>
        <v>0</v>
      </c>
      <c r="BF231" s="133">
        <f>IF(N231="snížená",J231,0)</f>
        <v>0</v>
      </c>
      <c r="BG231" s="133">
        <f>IF(N231="zákl. přenesená",J231,0)</f>
        <v>0</v>
      </c>
      <c r="BH231" s="133">
        <f>IF(N231="sníž. přenesená",J231,0)</f>
        <v>0</v>
      </c>
      <c r="BI231" s="133">
        <f>IF(N231="nulová",J231,0)</f>
        <v>0</v>
      </c>
      <c r="BJ231" s="8" t="s">
        <v>80</v>
      </c>
      <c r="BK231" s="133">
        <f>ROUND(I231*H231,2)</f>
        <v>0</v>
      </c>
      <c r="BL231" s="8" t="s">
        <v>150</v>
      </c>
      <c r="BM231" s="132" t="s">
        <v>1090</v>
      </c>
    </row>
    <row r="232" spans="2:65" s="1" customFormat="1" ht="24.2" customHeight="1" x14ac:dyDescent="0.2">
      <c r="B232" s="13"/>
      <c r="C232" s="122" t="s">
        <v>318</v>
      </c>
      <c r="D232" s="122" t="s">
        <v>145</v>
      </c>
      <c r="E232" s="123" t="s">
        <v>333</v>
      </c>
      <c r="F232" s="124" t="s">
        <v>334</v>
      </c>
      <c r="G232" s="125" t="s">
        <v>163</v>
      </c>
      <c r="H232" s="126">
        <v>1.9</v>
      </c>
      <c r="I232" s="50"/>
      <c r="J232" s="127">
        <f>ROUND(I232*H232,2)</f>
        <v>0</v>
      </c>
      <c r="K232" s="124" t="s">
        <v>149</v>
      </c>
      <c r="L232" s="13"/>
      <c r="M232" s="128" t="s">
        <v>1</v>
      </c>
      <c r="N232" s="129" t="s">
        <v>37</v>
      </c>
      <c r="O232" s="130">
        <v>0.106</v>
      </c>
      <c r="P232" s="130">
        <f>O232*H232</f>
        <v>0.2014</v>
      </c>
      <c r="Q232" s="130">
        <v>8.1200000000000005E-3</v>
      </c>
      <c r="R232" s="130">
        <f>Q232*H232</f>
        <v>1.5428000000000001E-2</v>
      </c>
      <c r="S232" s="130">
        <v>0</v>
      </c>
      <c r="T232" s="131">
        <f>S232*H232</f>
        <v>0</v>
      </c>
      <c r="AR232" s="132" t="s">
        <v>150</v>
      </c>
      <c r="AT232" s="132" t="s">
        <v>145</v>
      </c>
      <c r="AU232" s="132" t="s">
        <v>82</v>
      </c>
      <c r="AY232" s="8" t="s">
        <v>143</v>
      </c>
      <c r="BE232" s="133">
        <f>IF(N232="základní",J232,0)</f>
        <v>0</v>
      </c>
      <c r="BF232" s="133">
        <f>IF(N232="snížená",J232,0)</f>
        <v>0</v>
      </c>
      <c r="BG232" s="133">
        <f>IF(N232="zákl. přenesená",J232,0)</f>
        <v>0</v>
      </c>
      <c r="BH232" s="133">
        <f>IF(N232="sníž. přenesená",J232,0)</f>
        <v>0</v>
      </c>
      <c r="BI232" s="133">
        <f>IF(N232="nulová",J232,0)</f>
        <v>0</v>
      </c>
      <c r="BJ232" s="8" t="s">
        <v>80</v>
      </c>
      <c r="BK232" s="133">
        <f>ROUND(I232*H232,2)</f>
        <v>0</v>
      </c>
      <c r="BL232" s="8" t="s">
        <v>150</v>
      </c>
      <c r="BM232" s="132" t="s">
        <v>1091</v>
      </c>
    </row>
    <row r="233" spans="2:65" s="1" customFormat="1" ht="19.5" x14ac:dyDescent="0.2">
      <c r="B233" s="13"/>
      <c r="D233" s="136" t="s">
        <v>336</v>
      </c>
      <c r="F233" s="162" t="s">
        <v>337</v>
      </c>
      <c r="I233" s="58"/>
      <c r="L233" s="13"/>
      <c r="M233" s="163"/>
      <c r="T233" s="24"/>
      <c r="AT233" s="8" t="s">
        <v>336</v>
      </c>
      <c r="AU233" s="8" t="s">
        <v>82</v>
      </c>
    </row>
    <row r="234" spans="2:65" s="142" customFormat="1" x14ac:dyDescent="0.2">
      <c r="B234" s="141"/>
      <c r="D234" s="136" t="s">
        <v>152</v>
      </c>
      <c r="E234" s="143" t="s">
        <v>1</v>
      </c>
      <c r="F234" s="144" t="s">
        <v>876</v>
      </c>
      <c r="H234" s="145">
        <v>1.9</v>
      </c>
      <c r="I234" s="54"/>
      <c r="L234" s="141"/>
      <c r="M234" s="146"/>
      <c r="T234" s="147"/>
      <c r="AT234" s="143" t="s">
        <v>152</v>
      </c>
      <c r="AU234" s="143" t="s">
        <v>82</v>
      </c>
      <c r="AV234" s="142" t="s">
        <v>82</v>
      </c>
      <c r="AW234" s="142" t="s">
        <v>29</v>
      </c>
      <c r="AX234" s="142" t="s">
        <v>80</v>
      </c>
      <c r="AY234" s="143" t="s">
        <v>143</v>
      </c>
    </row>
    <row r="235" spans="2:65" s="1" customFormat="1" ht="16.5" customHeight="1" x14ac:dyDescent="0.2">
      <c r="B235" s="13"/>
      <c r="C235" s="122" t="s">
        <v>323</v>
      </c>
      <c r="D235" s="122" t="s">
        <v>145</v>
      </c>
      <c r="E235" s="123" t="s">
        <v>340</v>
      </c>
      <c r="F235" s="124" t="s">
        <v>341</v>
      </c>
      <c r="G235" s="125" t="s">
        <v>198</v>
      </c>
      <c r="H235" s="126">
        <v>1.7999999999999999E-2</v>
      </c>
      <c r="I235" s="50"/>
      <c r="J235" s="127">
        <f>ROUND(I235*H235,2)</f>
        <v>0</v>
      </c>
      <c r="K235" s="124" t="s">
        <v>149</v>
      </c>
      <c r="L235" s="13"/>
      <c r="M235" s="128" t="s">
        <v>1</v>
      </c>
      <c r="N235" s="129" t="s">
        <v>37</v>
      </c>
      <c r="O235" s="130">
        <v>15.211</v>
      </c>
      <c r="P235" s="130">
        <f>O235*H235</f>
        <v>0.27379799999999999</v>
      </c>
      <c r="Q235" s="130">
        <v>1.06277</v>
      </c>
      <c r="R235" s="130">
        <f>Q235*H235</f>
        <v>1.9129859999999999E-2</v>
      </c>
      <c r="S235" s="130">
        <v>0</v>
      </c>
      <c r="T235" s="131">
        <f>S235*H235</f>
        <v>0</v>
      </c>
      <c r="AR235" s="132" t="s">
        <v>150</v>
      </c>
      <c r="AT235" s="132" t="s">
        <v>145</v>
      </c>
      <c r="AU235" s="132" t="s">
        <v>82</v>
      </c>
      <c r="AY235" s="8" t="s">
        <v>143</v>
      </c>
      <c r="BE235" s="133">
        <f>IF(N235="základní",J235,0)</f>
        <v>0</v>
      </c>
      <c r="BF235" s="133">
        <f>IF(N235="snížená",J235,0)</f>
        <v>0</v>
      </c>
      <c r="BG235" s="133">
        <f>IF(N235="zákl. přenesená",J235,0)</f>
        <v>0</v>
      </c>
      <c r="BH235" s="133">
        <f>IF(N235="sníž. přenesená",J235,0)</f>
        <v>0</v>
      </c>
      <c r="BI235" s="133">
        <f>IF(N235="nulová",J235,0)</f>
        <v>0</v>
      </c>
      <c r="BJ235" s="8" t="s">
        <v>80</v>
      </c>
      <c r="BK235" s="133">
        <f>ROUND(I235*H235,2)</f>
        <v>0</v>
      </c>
      <c r="BL235" s="8" t="s">
        <v>150</v>
      </c>
      <c r="BM235" s="132" t="s">
        <v>1092</v>
      </c>
    </row>
    <row r="236" spans="2:65" s="135" customFormat="1" x14ac:dyDescent="0.2">
      <c r="B236" s="134"/>
      <c r="D236" s="136" t="s">
        <v>152</v>
      </c>
      <c r="E236" s="137" t="s">
        <v>1</v>
      </c>
      <c r="F236" s="138" t="s">
        <v>343</v>
      </c>
      <c r="H236" s="137" t="s">
        <v>1</v>
      </c>
      <c r="I236" s="53"/>
      <c r="L236" s="134"/>
      <c r="M236" s="139"/>
      <c r="T236" s="140"/>
      <c r="AT236" s="137" t="s">
        <v>152</v>
      </c>
      <c r="AU236" s="137" t="s">
        <v>82</v>
      </c>
      <c r="AV236" s="135" t="s">
        <v>80</v>
      </c>
      <c r="AW236" s="135" t="s">
        <v>29</v>
      </c>
      <c r="AX236" s="135" t="s">
        <v>72</v>
      </c>
      <c r="AY236" s="137" t="s">
        <v>143</v>
      </c>
    </row>
    <row r="237" spans="2:65" s="142" customFormat="1" x14ac:dyDescent="0.2">
      <c r="B237" s="141"/>
      <c r="D237" s="136" t="s">
        <v>152</v>
      </c>
      <c r="E237" s="143" t="s">
        <v>1</v>
      </c>
      <c r="F237" s="144" t="s">
        <v>344</v>
      </c>
      <c r="H237" s="145">
        <v>1.7999999999999999E-2</v>
      </c>
      <c r="I237" s="54"/>
      <c r="L237" s="141"/>
      <c r="M237" s="146"/>
      <c r="T237" s="147"/>
      <c r="AT237" s="143" t="s">
        <v>152</v>
      </c>
      <c r="AU237" s="143" t="s">
        <v>82</v>
      </c>
      <c r="AV237" s="142" t="s">
        <v>82</v>
      </c>
      <c r="AW237" s="142" t="s">
        <v>29</v>
      </c>
      <c r="AX237" s="142" t="s">
        <v>80</v>
      </c>
      <c r="AY237" s="143" t="s">
        <v>143</v>
      </c>
    </row>
    <row r="238" spans="2:65" s="1" customFormat="1" ht="16.5" customHeight="1" x14ac:dyDescent="0.2">
      <c r="B238" s="13"/>
      <c r="C238" s="122" t="s">
        <v>328</v>
      </c>
      <c r="D238" s="122" t="s">
        <v>145</v>
      </c>
      <c r="E238" s="123" t="s">
        <v>346</v>
      </c>
      <c r="F238" s="124" t="s">
        <v>347</v>
      </c>
      <c r="G238" s="125" t="s">
        <v>148</v>
      </c>
      <c r="H238" s="126">
        <v>0.63500000000000001</v>
      </c>
      <c r="I238" s="50"/>
      <c r="J238" s="127">
        <f>ROUND(I238*H238,2)</f>
        <v>0</v>
      </c>
      <c r="K238" s="124" t="s">
        <v>149</v>
      </c>
      <c r="L238" s="13"/>
      <c r="M238" s="128" t="s">
        <v>1</v>
      </c>
      <c r="N238" s="129" t="s">
        <v>37</v>
      </c>
      <c r="O238" s="130">
        <v>1.448</v>
      </c>
      <c r="P238" s="130">
        <f>O238*H238</f>
        <v>0.91947999999999996</v>
      </c>
      <c r="Q238" s="130">
        <v>2.5019800000000001</v>
      </c>
      <c r="R238" s="130">
        <f>Q238*H238</f>
        <v>1.5887573000000001</v>
      </c>
      <c r="S238" s="130">
        <v>0</v>
      </c>
      <c r="T238" s="131">
        <f>S238*H238</f>
        <v>0</v>
      </c>
      <c r="AR238" s="132" t="s">
        <v>150</v>
      </c>
      <c r="AT238" s="132" t="s">
        <v>145</v>
      </c>
      <c r="AU238" s="132" t="s">
        <v>82</v>
      </c>
      <c r="AY238" s="8" t="s">
        <v>143</v>
      </c>
      <c r="BE238" s="133">
        <f>IF(N238="základní",J238,0)</f>
        <v>0</v>
      </c>
      <c r="BF238" s="133">
        <f>IF(N238="snížená",J238,0)</f>
        <v>0</v>
      </c>
      <c r="BG238" s="133">
        <f>IF(N238="zákl. přenesená",J238,0)</f>
        <v>0</v>
      </c>
      <c r="BH238" s="133">
        <f>IF(N238="sníž. přenesená",J238,0)</f>
        <v>0</v>
      </c>
      <c r="BI238" s="133">
        <f>IF(N238="nulová",J238,0)</f>
        <v>0</v>
      </c>
      <c r="BJ238" s="8" t="s">
        <v>80</v>
      </c>
      <c r="BK238" s="133">
        <f>ROUND(I238*H238,2)</f>
        <v>0</v>
      </c>
      <c r="BL238" s="8" t="s">
        <v>150</v>
      </c>
      <c r="BM238" s="132" t="s">
        <v>1093</v>
      </c>
    </row>
    <row r="239" spans="2:65" s="142" customFormat="1" x14ac:dyDescent="0.2">
      <c r="B239" s="141"/>
      <c r="D239" s="136" t="s">
        <v>152</v>
      </c>
      <c r="E239" s="143" t="s">
        <v>1</v>
      </c>
      <c r="F239" s="144" t="s">
        <v>1094</v>
      </c>
      <c r="H239" s="145">
        <v>0.215</v>
      </c>
      <c r="I239" s="54"/>
      <c r="L239" s="141"/>
      <c r="M239" s="146"/>
      <c r="T239" s="147"/>
      <c r="AT239" s="143" t="s">
        <v>152</v>
      </c>
      <c r="AU239" s="143" t="s">
        <v>82</v>
      </c>
      <c r="AV239" s="142" t="s">
        <v>82</v>
      </c>
      <c r="AW239" s="142" t="s">
        <v>29</v>
      </c>
      <c r="AX239" s="142" t="s">
        <v>72</v>
      </c>
      <c r="AY239" s="143" t="s">
        <v>143</v>
      </c>
    </row>
    <row r="240" spans="2:65" s="142" customFormat="1" x14ac:dyDescent="0.2">
      <c r="B240" s="141"/>
      <c r="D240" s="136" t="s">
        <v>152</v>
      </c>
      <c r="E240" s="143" t="s">
        <v>1</v>
      </c>
      <c r="F240" s="144" t="s">
        <v>1095</v>
      </c>
      <c r="H240" s="145">
        <v>0.152</v>
      </c>
      <c r="I240" s="54"/>
      <c r="L240" s="141"/>
      <c r="M240" s="146"/>
      <c r="T240" s="147"/>
      <c r="AT240" s="143" t="s">
        <v>152</v>
      </c>
      <c r="AU240" s="143" t="s">
        <v>82</v>
      </c>
      <c r="AV240" s="142" t="s">
        <v>82</v>
      </c>
      <c r="AW240" s="142" t="s">
        <v>29</v>
      </c>
      <c r="AX240" s="142" t="s">
        <v>72</v>
      </c>
      <c r="AY240" s="143" t="s">
        <v>143</v>
      </c>
    </row>
    <row r="241" spans="2:65" s="142" customFormat="1" x14ac:dyDescent="0.2">
      <c r="B241" s="141"/>
      <c r="D241" s="136" t="s">
        <v>152</v>
      </c>
      <c r="E241" s="143" t="s">
        <v>1</v>
      </c>
      <c r="F241" s="144" t="s">
        <v>1096</v>
      </c>
      <c r="H241" s="145">
        <v>0.11600000000000001</v>
      </c>
      <c r="I241" s="54"/>
      <c r="L241" s="141"/>
      <c r="M241" s="146"/>
      <c r="T241" s="147"/>
      <c r="AT241" s="143" t="s">
        <v>152</v>
      </c>
      <c r="AU241" s="143" t="s">
        <v>82</v>
      </c>
      <c r="AV241" s="142" t="s">
        <v>82</v>
      </c>
      <c r="AW241" s="142" t="s">
        <v>29</v>
      </c>
      <c r="AX241" s="142" t="s">
        <v>72</v>
      </c>
      <c r="AY241" s="143" t="s">
        <v>143</v>
      </c>
    </row>
    <row r="242" spans="2:65" s="142" customFormat="1" x14ac:dyDescent="0.2">
      <c r="B242" s="141"/>
      <c r="D242" s="136" t="s">
        <v>152</v>
      </c>
      <c r="E242" s="143" t="s">
        <v>1</v>
      </c>
      <c r="F242" s="144" t="s">
        <v>1097</v>
      </c>
      <c r="H242" s="145">
        <v>0.152</v>
      </c>
      <c r="I242" s="54"/>
      <c r="L242" s="141"/>
      <c r="M242" s="146"/>
      <c r="T242" s="147"/>
      <c r="AT242" s="143" t="s">
        <v>152</v>
      </c>
      <c r="AU242" s="143" t="s">
        <v>82</v>
      </c>
      <c r="AV242" s="142" t="s">
        <v>82</v>
      </c>
      <c r="AW242" s="142" t="s">
        <v>29</v>
      </c>
      <c r="AX242" s="142" t="s">
        <v>72</v>
      </c>
      <c r="AY242" s="143" t="s">
        <v>143</v>
      </c>
    </row>
    <row r="243" spans="2:65" s="149" customFormat="1" x14ac:dyDescent="0.2">
      <c r="B243" s="148"/>
      <c r="D243" s="136" t="s">
        <v>152</v>
      </c>
      <c r="E243" s="150" t="s">
        <v>1</v>
      </c>
      <c r="F243" s="151" t="s">
        <v>210</v>
      </c>
      <c r="H243" s="152">
        <v>0.63500000000000001</v>
      </c>
      <c r="I243" s="55"/>
      <c r="L243" s="148"/>
      <c r="M243" s="153"/>
      <c r="T243" s="154"/>
      <c r="AT243" s="150" t="s">
        <v>152</v>
      </c>
      <c r="AU243" s="150" t="s">
        <v>82</v>
      </c>
      <c r="AV243" s="149" t="s">
        <v>150</v>
      </c>
      <c r="AW243" s="149" t="s">
        <v>29</v>
      </c>
      <c r="AX243" s="149" t="s">
        <v>80</v>
      </c>
      <c r="AY243" s="150" t="s">
        <v>143</v>
      </c>
    </row>
    <row r="244" spans="2:65" s="1" customFormat="1" ht="16.5" customHeight="1" x14ac:dyDescent="0.2">
      <c r="B244" s="13"/>
      <c r="C244" s="122" t="s">
        <v>332</v>
      </c>
      <c r="D244" s="122" t="s">
        <v>145</v>
      </c>
      <c r="E244" s="123" t="s">
        <v>354</v>
      </c>
      <c r="F244" s="124" t="s">
        <v>355</v>
      </c>
      <c r="G244" s="125" t="s">
        <v>163</v>
      </c>
      <c r="H244" s="126">
        <v>7.3780000000000001</v>
      </c>
      <c r="I244" s="50"/>
      <c r="J244" s="127">
        <f>ROUND(I244*H244,2)</f>
        <v>0</v>
      </c>
      <c r="K244" s="124" t="s">
        <v>149</v>
      </c>
      <c r="L244" s="13"/>
      <c r="M244" s="128" t="s">
        <v>1</v>
      </c>
      <c r="N244" s="129" t="s">
        <v>37</v>
      </c>
      <c r="O244" s="130">
        <v>1.1200000000000001</v>
      </c>
      <c r="P244" s="130">
        <f>O244*H244</f>
        <v>8.2633600000000005</v>
      </c>
      <c r="Q244" s="130">
        <v>1.1169999999999999E-2</v>
      </c>
      <c r="R244" s="130">
        <f>Q244*H244</f>
        <v>8.2412260000000001E-2</v>
      </c>
      <c r="S244" s="130">
        <v>0</v>
      </c>
      <c r="T244" s="131">
        <f>S244*H244</f>
        <v>0</v>
      </c>
      <c r="AR244" s="132" t="s">
        <v>150</v>
      </c>
      <c r="AT244" s="132" t="s">
        <v>145</v>
      </c>
      <c r="AU244" s="132" t="s">
        <v>82</v>
      </c>
      <c r="AY244" s="8" t="s">
        <v>143</v>
      </c>
      <c r="BE244" s="133">
        <f>IF(N244="základní",J244,0)</f>
        <v>0</v>
      </c>
      <c r="BF244" s="133">
        <f>IF(N244="snížená",J244,0)</f>
        <v>0</v>
      </c>
      <c r="BG244" s="133">
        <f>IF(N244="zákl. přenesená",J244,0)</f>
        <v>0</v>
      </c>
      <c r="BH244" s="133">
        <f>IF(N244="sníž. přenesená",J244,0)</f>
        <v>0</v>
      </c>
      <c r="BI244" s="133">
        <f>IF(N244="nulová",J244,0)</f>
        <v>0</v>
      </c>
      <c r="BJ244" s="8" t="s">
        <v>80</v>
      </c>
      <c r="BK244" s="133">
        <f>ROUND(I244*H244,2)</f>
        <v>0</v>
      </c>
      <c r="BL244" s="8" t="s">
        <v>150</v>
      </c>
      <c r="BM244" s="132" t="s">
        <v>1098</v>
      </c>
    </row>
    <row r="245" spans="2:65" s="142" customFormat="1" x14ac:dyDescent="0.2">
      <c r="B245" s="141"/>
      <c r="D245" s="136" t="s">
        <v>152</v>
      </c>
      <c r="E245" s="143" t="s">
        <v>1</v>
      </c>
      <c r="F245" s="144" t="s">
        <v>1099</v>
      </c>
      <c r="H245" s="145">
        <v>2.371</v>
      </c>
      <c r="I245" s="54"/>
      <c r="L245" s="141"/>
      <c r="M245" s="146"/>
      <c r="T245" s="147"/>
      <c r="AT245" s="143" t="s">
        <v>152</v>
      </c>
      <c r="AU245" s="143" t="s">
        <v>82</v>
      </c>
      <c r="AV245" s="142" t="s">
        <v>82</v>
      </c>
      <c r="AW245" s="142" t="s">
        <v>29</v>
      </c>
      <c r="AX245" s="142" t="s">
        <v>72</v>
      </c>
      <c r="AY245" s="143" t="s">
        <v>143</v>
      </c>
    </row>
    <row r="246" spans="2:65" s="142" customFormat="1" x14ac:dyDescent="0.2">
      <c r="B246" s="141"/>
      <c r="D246" s="136" t="s">
        <v>152</v>
      </c>
      <c r="E246" s="143" t="s">
        <v>1</v>
      </c>
      <c r="F246" s="144" t="s">
        <v>1100</v>
      </c>
      <c r="H246" s="145">
        <v>1.6719999999999999</v>
      </c>
      <c r="I246" s="54"/>
      <c r="L246" s="141"/>
      <c r="M246" s="146"/>
      <c r="T246" s="147"/>
      <c r="AT246" s="143" t="s">
        <v>152</v>
      </c>
      <c r="AU246" s="143" t="s">
        <v>82</v>
      </c>
      <c r="AV246" s="142" t="s">
        <v>82</v>
      </c>
      <c r="AW246" s="142" t="s">
        <v>29</v>
      </c>
      <c r="AX246" s="142" t="s">
        <v>72</v>
      </c>
      <c r="AY246" s="143" t="s">
        <v>143</v>
      </c>
    </row>
    <row r="247" spans="2:65" s="142" customFormat="1" x14ac:dyDescent="0.2">
      <c r="B247" s="141"/>
      <c r="D247" s="136" t="s">
        <v>152</v>
      </c>
      <c r="E247" s="143" t="s">
        <v>1</v>
      </c>
      <c r="F247" s="144" t="s">
        <v>1101</v>
      </c>
      <c r="H247" s="145">
        <v>1.663</v>
      </c>
      <c r="I247" s="54"/>
      <c r="L247" s="141"/>
      <c r="M247" s="146"/>
      <c r="T247" s="147"/>
      <c r="AT247" s="143" t="s">
        <v>152</v>
      </c>
      <c r="AU247" s="143" t="s">
        <v>82</v>
      </c>
      <c r="AV247" s="142" t="s">
        <v>82</v>
      </c>
      <c r="AW247" s="142" t="s">
        <v>29</v>
      </c>
      <c r="AX247" s="142" t="s">
        <v>72</v>
      </c>
      <c r="AY247" s="143" t="s">
        <v>143</v>
      </c>
    </row>
    <row r="248" spans="2:65" s="142" customFormat="1" x14ac:dyDescent="0.2">
      <c r="B248" s="141"/>
      <c r="D248" s="136" t="s">
        <v>152</v>
      </c>
      <c r="E248" s="143" t="s">
        <v>1</v>
      </c>
      <c r="F248" s="144" t="s">
        <v>1102</v>
      </c>
      <c r="H248" s="145">
        <v>1.6719999999999999</v>
      </c>
      <c r="I248" s="54"/>
      <c r="L248" s="141"/>
      <c r="M248" s="146"/>
      <c r="T248" s="147"/>
      <c r="AT248" s="143" t="s">
        <v>152</v>
      </c>
      <c r="AU248" s="143" t="s">
        <v>82</v>
      </c>
      <c r="AV248" s="142" t="s">
        <v>82</v>
      </c>
      <c r="AW248" s="142" t="s">
        <v>29</v>
      </c>
      <c r="AX248" s="142" t="s">
        <v>72</v>
      </c>
      <c r="AY248" s="143" t="s">
        <v>143</v>
      </c>
    </row>
    <row r="249" spans="2:65" s="149" customFormat="1" x14ac:dyDescent="0.2">
      <c r="B249" s="148"/>
      <c r="D249" s="136" t="s">
        <v>152</v>
      </c>
      <c r="E249" s="150" t="s">
        <v>1</v>
      </c>
      <c r="F249" s="151" t="s">
        <v>210</v>
      </c>
      <c r="H249" s="152">
        <v>7.3780000000000001</v>
      </c>
      <c r="I249" s="55"/>
      <c r="L249" s="148"/>
      <c r="M249" s="153"/>
      <c r="T249" s="154"/>
      <c r="AT249" s="150" t="s">
        <v>152</v>
      </c>
      <c r="AU249" s="150" t="s">
        <v>82</v>
      </c>
      <c r="AV249" s="149" t="s">
        <v>150</v>
      </c>
      <c r="AW249" s="149" t="s">
        <v>29</v>
      </c>
      <c r="AX249" s="149" t="s">
        <v>80</v>
      </c>
      <c r="AY249" s="150" t="s">
        <v>143</v>
      </c>
    </row>
    <row r="250" spans="2:65" s="1" customFormat="1" ht="16.5" customHeight="1" x14ac:dyDescent="0.2">
      <c r="B250" s="13"/>
      <c r="C250" s="122" t="s">
        <v>339</v>
      </c>
      <c r="D250" s="122" t="s">
        <v>145</v>
      </c>
      <c r="E250" s="123" t="s">
        <v>362</v>
      </c>
      <c r="F250" s="124" t="s">
        <v>363</v>
      </c>
      <c r="G250" s="125" t="s">
        <v>163</v>
      </c>
      <c r="H250" s="126">
        <v>7.3780000000000001</v>
      </c>
      <c r="I250" s="50"/>
      <c r="J250" s="127">
        <f>ROUND(I250*H250,2)</f>
        <v>0</v>
      </c>
      <c r="K250" s="124" t="s">
        <v>149</v>
      </c>
      <c r="L250" s="13"/>
      <c r="M250" s="128" t="s">
        <v>1</v>
      </c>
      <c r="N250" s="129" t="s">
        <v>37</v>
      </c>
      <c r="O250" s="130">
        <v>0.33</v>
      </c>
      <c r="P250" s="130">
        <f>O250*H250</f>
        <v>2.4347400000000001</v>
      </c>
      <c r="Q250" s="130">
        <v>0</v>
      </c>
      <c r="R250" s="130">
        <f>Q250*H250</f>
        <v>0</v>
      </c>
      <c r="S250" s="130">
        <v>0</v>
      </c>
      <c r="T250" s="131">
        <f>S250*H250</f>
        <v>0</v>
      </c>
      <c r="AR250" s="132" t="s">
        <v>150</v>
      </c>
      <c r="AT250" s="132" t="s">
        <v>145</v>
      </c>
      <c r="AU250" s="132" t="s">
        <v>82</v>
      </c>
      <c r="AY250" s="8" t="s">
        <v>143</v>
      </c>
      <c r="BE250" s="133">
        <f>IF(N250="základní",J250,0)</f>
        <v>0</v>
      </c>
      <c r="BF250" s="133">
        <f>IF(N250="snížená",J250,0)</f>
        <v>0</v>
      </c>
      <c r="BG250" s="133">
        <f>IF(N250="zákl. přenesená",J250,0)</f>
        <v>0</v>
      </c>
      <c r="BH250" s="133">
        <f>IF(N250="sníž. přenesená",J250,0)</f>
        <v>0</v>
      </c>
      <c r="BI250" s="133">
        <f>IF(N250="nulová",J250,0)</f>
        <v>0</v>
      </c>
      <c r="BJ250" s="8" t="s">
        <v>80</v>
      </c>
      <c r="BK250" s="133">
        <f>ROUND(I250*H250,2)</f>
        <v>0</v>
      </c>
      <c r="BL250" s="8" t="s">
        <v>150</v>
      </c>
      <c r="BM250" s="132" t="s">
        <v>1103</v>
      </c>
    </row>
    <row r="251" spans="2:65" s="111" customFormat="1" ht="22.9" customHeight="1" x14ac:dyDescent="0.2">
      <c r="B251" s="110"/>
      <c r="D251" s="112" t="s">
        <v>71</v>
      </c>
      <c r="E251" s="120" t="s">
        <v>174</v>
      </c>
      <c r="F251" s="120" t="s">
        <v>365</v>
      </c>
      <c r="I251" s="56"/>
      <c r="J251" s="121">
        <f>BK251</f>
        <v>0</v>
      </c>
      <c r="L251" s="110"/>
      <c r="M251" s="115"/>
      <c r="P251" s="116">
        <f>SUM(P252:P258)</f>
        <v>38.896000000000001</v>
      </c>
      <c r="R251" s="116">
        <f>SUM(R252:R258)</f>
        <v>2.52</v>
      </c>
      <c r="T251" s="117">
        <f>SUM(T252:T258)</f>
        <v>0</v>
      </c>
      <c r="AR251" s="112" t="s">
        <v>80</v>
      </c>
      <c r="AT251" s="118" t="s">
        <v>71</v>
      </c>
      <c r="AU251" s="118" t="s">
        <v>80</v>
      </c>
      <c r="AY251" s="112" t="s">
        <v>143</v>
      </c>
      <c r="BK251" s="119">
        <f>SUM(BK252:BK258)</f>
        <v>0</v>
      </c>
    </row>
    <row r="252" spans="2:65" s="1" customFormat="1" ht="24.2" customHeight="1" x14ac:dyDescent="0.2">
      <c r="B252" s="13"/>
      <c r="C252" s="122" t="s">
        <v>345</v>
      </c>
      <c r="D252" s="122" t="s">
        <v>145</v>
      </c>
      <c r="E252" s="123" t="s">
        <v>367</v>
      </c>
      <c r="F252" s="124" t="s">
        <v>368</v>
      </c>
      <c r="G252" s="125" t="s">
        <v>287</v>
      </c>
      <c r="H252" s="126">
        <v>16</v>
      </c>
      <c r="I252" s="50"/>
      <c r="J252" s="127">
        <f>ROUND(I252*H252,2)</f>
        <v>0</v>
      </c>
      <c r="K252" s="124" t="s">
        <v>149</v>
      </c>
      <c r="L252" s="13"/>
      <c r="M252" s="128" t="s">
        <v>1</v>
      </c>
      <c r="N252" s="129" t="s">
        <v>37</v>
      </c>
      <c r="O252" s="130">
        <v>2.431</v>
      </c>
      <c r="P252" s="130">
        <f>O252*H252</f>
        <v>38.896000000000001</v>
      </c>
      <c r="Q252" s="130">
        <v>0.1575</v>
      </c>
      <c r="R252" s="130">
        <f>Q252*H252</f>
        <v>2.52</v>
      </c>
      <c r="S252" s="130">
        <v>0</v>
      </c>
      <c r="T252" s="131">
        <f>S252*H252</f>
        <v>0</v>
      </c>
      <c r="AR252" s="132" t="s">
        <v>150</v>
      </c>
      <c r="AT252" s="132" t="s">
        <v>145</v>
      </c>
      <c r="AU252" s="132" t="s">
        <v>82</v>
      </c>
      <c r="AY252" s="8" t="s">
        <v>143</v>
      </c>
      <c r="BE252" s="133">
        <f>IF(N252="základní",J252,0)</f>
        <v>0</v>
      </c>
      <c r="BF252" s="133">
        <f>IF(N252="snížená",J252,0)</f>
        <v>0</v>
      </c>
      <c r="BG252" s="133">
        <f>IF(N252="zákl. přenesená",J252,0)</f>
        <v>0</v>
      </c>
      <c r="BH252" s="133">
        <f>IF(N252="sníž. přenesená",J252,0)</f>
        <v>0</v>
      </c>
      <c r="BI252" s="133">
        <f>IF(N252="nulová",J252,0)</f>
        <v>0</v>
      </c>
      <c r="BJ252" s="8" t="s">
        <v>80</v>
      </c>
      <c r="BK252" s="133">
        <f>ROUND(I252*H252,2)</f>
        <v>0</v>
      </c>
      <c r="BL252" s="8" t="s">
        <v>150</v>
      </c>
      <c r="BM252" s="132" t="s">
        <v>1104</v>
      </c>
    </row>
    <row r="253" spans="2:65" s="135" customFormat="1" x14ac:dyDescent="0.2">
      <c r="B253" s="134"/>
      <c r="D253" s="136" t="s">
        <v>152</v>
      </c>
      <c r="E253" s="137" t="s">
        <v>1</v>
      </c>
      <c r="F253" s="138" t="s">
        <v>370</v>
      </c>
      <c r="H253" s="137" t="s">
        <v>1</v>
      </c>
      <c r="I253" s="53"/>
      <c r="L253" s="134"/>
      <c r="M253" s="139"/>
      <c r="T253" s="140"/>
      <c r="AT253" s="137" t="s">
        <v>152</v>
      </c>
      <c r="AU253" s="137" t="s">
        <v>82</v>
      </c>
      <c r="AV253" s="135" t="s">
        <v>80</v>
      </c>
      <c r="AW253" s="135" t="s">
        <v>29</v>
      </c>
      <c r="AX253" s="135" t="s">
        <v>72</v>
      </c>
      <c r="AY253" s="137" t="s">
        <v>143</v>
      </c>
    </row>
    <row r="254" spans="2:65" s="142" customFormat="1" x14ac:dyDescent="0.2">
      <c r="B254" s="141"/>
      <c r="D254" s="136" t="s">
        <v>152</v>
      </c>
      <c r="E254" s="143" t="s">
        <v>1</v>
      </c>
      <c r="F254" s="144" t="s">
        <v>371</v>
      </c>
      <c r="H254" s="145">
        <v>4</v>
      </c>
      <c r="I254" s="54"/>
      <c r="L254" s="141"/>
      <c r="M254" s="146"/>
      <c r="T254" s="147"/>
      <c r="AT254" s="143" t="s">
        <v>152</v>
      </c>
      <c r="AU254" s="143" t="s">
        <v>82</v>
      </c>
      <c r="AV254" s="142" t="s">
        <v>82</v>
      </c>
      <c r="AW254" s="142" t="s">
        <v>29</v>
      </c>
      <c r="AX254" s="142" t="s">
        <v>72</v>
      </c>
      <c r="AY254" s="143" t="s">
        <v>143</v>
      </c>
    </row>
    <row r="255" spans="2:65" s="142" customFormat="1" x14ac:dyDescent="0.2">
      <c r="B255" s="141"/>
      <c r="D255" s="136" t="s">
        <v>152</v>
      </c>
      <c r="E255" s="143" t="s">
        <v>1</v>
      </c>
      <c r="F255" s="144" t="s">
        <v>372</v>
      </c>
      <c r="H255" s="145">
        <v>4</v>
      </c>
      <c r="I255" s="54"/>
      <c r="L255" s="141"/>
      <c r="M255" s="146"/>
      <c r="T255" s="147"/>
      <c r="AT255" s="143" t="s">
        <v>152</v>
      </c>
      <c r="AU255" s="143" t="s">
        <v>82</v>
      </c>
      <c r="AV255" s="142" t="s">
        <v>82</v>
      </c>
      <c r="AW255" s="142" t="s">
        <v>29</v>
      </c>
      <c r="AX255" s="142" t="s">
        <v>72</v>
      </c>
      <c r="AY255" s="143" t="s">
        <v>143</v>
      </c>
    </row>
    <row r="256" spans="2:65" s="142" customFormat="1" x14ac:dyDescent="0.2">
      <c r="B256" s="141"/>
      <c r="D256" s="136" t="s">
        <v>152</v>
      </c>
      <c r="E256" s="143" t="s">
        <v>1</v>
      </c>
      <c r="F256" s="144" t="s">
        <v>373</v>
      </c>
      <c r="H256" s="145">
        <v>4</v>
      </c>
      <c r="I256" s="54"/>
      <c r="L256" s="141"/>
      <c r="M256" s="146"/>
      <c r="T256" s="147"/>
      <c r="AT256" s="143" t="s">
        <v>152</v>
      </c>
      <c r="AU256" s="143" t="s">
        <v>82</v>
      </c>
      <c r="AV256" s="142" t="s">
        <v>82</v>
      </c>
      <c r="AW256" s="142" t="s">
        <v>29</v>
      </c>
      <c r="AX256" s="142" t="s">
        <v>72</v>
      </c>
      <c r="AY256" s="143" t="s">
        <v>143</v>
      </c>
    </row>
    <row r="257" spans="2:65" s="142" customFormat="1" x14ac:dyDescent="0.2">
      <c r="B257" s="141"/>
      <c r="D257" s="136" t="s">
        <v>152</v>
      </c>
      <c r="E257" s="143" t="s">
        <v>1</v>
      </c>
      <c r="F257" s="144" t="s">
        <v>374</v>
      </c>
      <c r="H257" s="145">
        <v>4</v>
      </c>
      <c r="I257" s="54"/>
      <c r="L257" s="141"/>
      <c r="M257" s="146"/>
      <c r="T257" s="147"/>
      <c r="AT257" s="143" t="s">
        <v>152</v>
      </c>
      <c r="AU257" s="143" t="s">
        <v>82</v>
      </c>
      <c r="AV257" s="142" t="s">
        <v>82</v>
      </c>
      <c r="AW257" s="142" t="s">
        <v>29</v>
      </c>
      <c r="AX257" s="142" t="s">
        <v>72</v>
      </c>
      <c r="AY257" s="143" t="s">
        <v>143</v>
      </c>
    </row>
    <row r="258" spans="2:65" s="149" customFormat="1" x14ac:dyDescent="0.2">
      <c r="B258" s="148"/>
      <c r="D258" s="136" t="s">
        <v>152</v>
      </c>
      <c r="E258" s="150" t="s">
        <v>1</v>
      </c>
      <c r="F258" s="151" t="s">
        <v>210</v>
      </c>
      <c r="H258" s="152">
        <v>16</v>
      </c>
      <c r="I258" s="55"/>
      <c r="L258" s="148"/>
      <c r="M258" s="153"/>
      <c r="T258" s="154"/>
      <c r="AT258" s="150" t="s">
        <v>152</v>
      </c>
      <c r="AU258" s="150" t="s">
        <v>82</v>
      </c>
      <c r="AV258" s="149" t="s">
        <v>150</v>
      </c>
      <c r="AW258" s="149" t="s">
        <v>29</v>
      </c>
      <c r="AX258" s="149" t="s">
        <v>80</v>
      </c>
      <c r="AY258" s="150" t="s">
        <v>143</v>
      </c>
    </row>
    <row r="259" spans="2:65" s="111" customFormat="1" ht="22.9" customHeight="1" x14ac:dyDescent="0.2">
      <c r="B259" s="110"/>
      <c r="D259" s="112" t="s">
        <v>71</v>
      </c>
      <c r="E259" s="120" t="s">
        <v>191</v>
      </c>
      <c r="F259" s="120" t="s">
        <v>401</v>
      </c>
      <c r="I259" s="56"/>
      <c r="J259" s="121">
        <f>BK259</f>
        <v>0</v>
      </c>
      <c r="L259" s="110"/>
      <c r="M259" s="115"/>
      <c r="P259" s="116">
        <f>SUM(P260:P286)</f>
        <v>61.518552</v>
      </c>
      <c r="R259" s="116">
        <f>SUM(R260:R286)</f>
        <v>0</v>
      </c>
      <c r="T259" s="117">
        <f>SUM(T260:T286)</f>
        <v>7.0902629999999993</v>
      </c>
      <c r="AR259" s="112" t="s">
        <v>80</v>
      </c>
      <c r="AT259" s="118" t="s">
        <v>71</v>
      </c>
      <c r="AU259" s="118" t="s">
        <v>80</v>
      </c>
      <c r="AY259" s="112" t="s">
        <v>143</v>
      </c>
      <c r="BK259" s="119">
        <f>SUM(BK260:BK286)</f>
        <v>0</v>
      </c>
    </row>
    <row r="260" spans="2:65" s="1" customFormat="1" ht="37.9" customHeight="1" x14ac:dyDescent="0.2">
      <c r="B260" s="13"/>
      <c r="C260" s="122" t="s">
        <v>353</v>
      </c>
      <c r="D260" s="122" t="s">
        <v>145</v>
      </c>
      <c r="E260" s="123" t="s">
        <v>403</v>
      </c>
      <c r="F260" s="124" t="s">
        <v>404</v>
      </c>
      <c r="G260" s="125" t="s">
        <v>163</v>
      </c>
      <c r="H260" s="126">
        <v>100</v>
      </c>
      <c r="I260" s="50"/>
      <c r="J260" s="127">
        <f>ROUND(I260*H260,2)</f>
        <v>0</v>
      </c>
      <c r="K260" s="124" t="s">
        <v>149</v>
      </c>
      <c r="L260" s="13"/>
      <c r="M260" s="128" t="s">
        <v>1</v>
      </c>
      <c r="N260" s="129" t="s">
        <v>37</v>
      </c>
      <c r="O260" s="130">
        <v>0.16</v>
      </c>
      <c r="P260" s="130">
        <f>O260*H260</f>
        <v>16</v>
      </c>
      <c r="Q260" s="130">
        <v>0</v>
      </c>
      <c r="R260" s="130">
        <f>Q260*H260</f>
        <v>0</v>
      </c>
      <c r="S260" s="130">
        <v>0</v>
      </c>
      <c r="T260" s="131">
        <f>S260*H260</f>
        <v>0</v>
      </c>
      <c r="AR260" s="132" t="s">
        <v>150</v>
      </c>
      <c r="AT260" s="132" t="s">
        <v>145</v>
      </c>
      <c r="AU260" s="132" t="s">
        <v>82</v>
      </c>
      <c r="AY260" s="8" t="s">
        <v>143</v>
      </c>
      <c r="BE260" s="133">
        <f>IF(N260="základní",J260,0)</f>
        <v>0</v>
      </c>
      <c r="BF260" s="133">
        <f>IF(N260="snížená",J260,0)</f>
        <v>0</v>
      </c>
      <c r="BG260" s="133">
        <f>IF(N260="zákl. přenesená",J260,0)</f>
        <v>0</v>
      </c>
      <c r="BH260" s="133">
        <f>IF(N260="sníž. přenesená",J260,0)</f>
        <v>0</v>
      </c>
      <c r="BI260" s="133">
        <f>IF(N260="nulová",J260,0)</f>
        <v>0</v>
      </c>
      <c r="BJ260" s="8" t="s">
        <v>80</v>
      </c>
      <c r="BK260" s="133">
        <f>ROUND(I260*H260,2)</f>
        <v>0</v>
      </c>
      <c r="BL260" s="8" t="s">
        <v>150</v>
      </c>
      <c r="BM260" s="132" t="s">
        <v>1105</v>
      </c>
    </row>
    <row r="261" spans="2:65" s="142" customFormat="1" x14ac:dyDescent="0.2">
      <c r="B261" s="141"/>
      <c r="D261" s="136" t="s">
        <v>152</v>
      </c>
      <c r="E261" s="143" t="s">
        <v>1</v>
      </c>
      <c r="F261" s="144" t="s">
        <v>406</v>
      </c>
      <c r="H261" s="145">
        <v>100</v>
      </c>
      <c r="I261" s="54"/>
      <c r="L261" s="141"/>
      <c r="M261" s="146"/>
      <c r="T261" s="147"/>
      <c r="AT261" s="143" t="s">
        <v>152</v>
      </c>
      <c r="AU261" s="143" t="s">
        <v>82</v>
      </c>
      <c r="AV261" s="142" t="s">
        <v>82</v>
      </c>
      <c r="AW261" s="142" t="s">
        <v>29</v>
      </c>
      <c r="AX261" s="142" t="s">
        <v>80</v>
      </c>
      <c r="AY261" s="143" t="s">
        <v>143</v>
      </c>
    </row>
    <row r="262" spans="2:65" s="1" customFormat="1" ht="37.9" customHeight="1" x14ac:dyDescent="0.2">
      <c r="B262" s="13"/>
      <c r="C262" s="122" t="s">
        <v>361</v>
      </c>
      <c r="D262" s="122" t="s">
        <v>145</v>
      </c>
      <c r="E262" s="123" t="s">
        <v>408</v>
      </c>
      <c r="F262" s="124" t="s">
        <v>409</v>
      </c>
      <c r="G262" s="125" t="s">
        <v>163</v>
      </c>
      <c r="H262" s="126">
        <v>3000</v>
      </c>
      <c r="I262" s="50"/>
      <c r="J262" s="127">
        <f>ROUND(I262*H262,2)</f>
        <v>0</v>
      </c>
      <c r="K262" s="124" t="s">
        <v>149</v>
      </c>
      <c r="L262" s="13"/>
      <c r="M262" s="128" t="s">
        <v>1</v>
      </c>
      <c r="N262" s="129" t="s">
        <v>37</v>
      </c>
      <c r="O262" s="130">
        <v>0</v>
      </c>
      <c r="P262" s="130">
        <f>O262*H262</f>
        <v>0</v>
      </c>
      <c r="Q262" s="130">
        <v>0</v>
      </c>
      <c r="R262" s="130">
        <f>Q262*H262</f>
        <v>0</v>
      </c>
      <c r="S262" s="130">
        <v>0</v>
      </c>
      <c r="T262" s="131">
        <f>S262*H262</f>
        <v>0</v>
      </c>
      <c r="AR262" s="132" t="s">
        <v>150</v>
      </c>
      <c r="AT262" s="132" t="s">
        <v>145</v>
      </c>
      <c r="AU262" s="132" t="s">
        <v>82</v>
      </c>
      <c r="AY262" s="8" t="s">
        <v>143</v>
      </c>
      <c r="BE262" s="133">
        <f>IF(N262="základní",J262,0)</f>
        <v>0</v>
      </c>
      <c r="BF262" s="133">
        <f>IF(N262="snížená",J262,0)</f>
        <v>0</v>
      </c>
      <c r="BG262" s="133">
        <f>IF(N262="zákl. přenesená",J262,0)</f>
        <v>0</v>
      </c>
      <c r="BH262" s="133">
        <f>IF(N262="sníž. přenesená",J262,0)</f>
        <v>0</v>
      </c>
      <c r="BI262" s="133">
        <f>IF(N262="nulová",J262,0)</f>
        <v>0</v>
      </c>
      <c r="BJ262" s="8" t="s">
        <v>80</v>
      </c>
      <c r="BK262" s="133">
        <f>ROUND(I262*H262,2)</f>
        <v>0</v>
      </c>
      <c r="BL262" s="8" t="s">
        <v>150</v>
      </c>
      <c r="BM262" s="132" t="s">
        <v>1106</v>
      </c>
    </row>
    <row r="263" spans="2:65" s="142" customFormat="1" x14ac:dyDescent="0.2">
      <c r="B263" s="141"/>
      <c r="D263" s="136" t="s">
        <v>152</v>
      </c>
      <c r="F263" s="144" t="s">
        <v>411</v>
      </c>
      <c r="H263" s="145">
        <v>3000</v>
      </c>
      <c r="I263" s="54"/>
      <c r="L263" s="141"/>
      <c r="M263" s="146"/>
      <c r="T263" s="147"/>
      <c r="AT263" s="143" t="s">
        <v>152</v>
      </c>
      <c r="AU263" s="143" t="s">
        <v>82</v>
      </c>
      <c r="AV263" s="142" t="s">
        <v>82</v>
      </c>
      <c r="AW263" s="142" t="s">
        <v>3</v>
      </c>
      <c r="AX263" s="142" t="s">
        <v>80</v>
      </c>
      <c r="AY263" s="143" t="s">
        <v>143</v>
      </c>
    </row>
    <row r="264" spans="2:65" s="1" customFormat="1" ht="37.9" customHeight="1" x14ac:dyDescent="0.2">
      <c r="B264" s="13"/>
      <c r="C264" s="122" t="s">
        <v>366</v>
      </c>
      <c r="D264" s="122" t="s">
        <v>145</v>
      </c>
      <c r="E264" s="123" t="s">
        <v>413</v>
      </c>
      <c r="F264" s="124" t="s">
        <v>414</v>
      </c>
      <c r="G264" s="125" t="s">
        <v>163</v>
      </c>
      <c r="H264" s="126">
        <v>100</v>
      </c>
      <c r="I264" s="50"/>
      <c r="J264" s="127">
        <f>ROUND(I264*H264,2)</f>
        <v>0</v>
      </c>
      <c r="K264" s="124" t="s">
        <v>149</v>
      </c>
      <c r="L264" s="13"/>
      <c r="M264" s="128" t="s">
        <v>1</v>
      </c>
      <c r="N264" s="129" t="s">
        <v>37</v>
      </c>
      <c r="O264" s="130">
        <v>0.1</v>
      </c>
      <c r="P264" s="130">
        <f>O264*H264</f>
        <v>10</v>
      </c>
      <c r="Q264" s="130">
        <v>0</v>
      </c>
      <c r="R264" s="130">
        <f>Q264*H264</f>
        <v>0</v>
      </c>
      <c r="S264" s="130">
        <v>0</v>
      </c>
      <c r="T264" s="131">
        <f>S264*H264</f>
        <v>0</v>
      </c>
      <c r="AR264" s="132" t="s">
        <v>150</v>
      </c>
      <c r="AT264" s="132" t="s">
        <v>145</v>
      </c>
      <c r="AU264" s="132" t="s">
        <v>82</v>
      </c>
      <c r="AY264" s="8" t="s">
        <v>143</v>
      </c>
      <c r="BE264" s="133">
        <f>IF(N264="základní",J264,0)</f>
        <v>0</v>
      </c>
      <c r="BF264" s="133">
        <f>IF(N264="snížená",J264,0)</f>
        <v>0</v>
      </c>
      <c r="BG264" s="133">
        <f>IF(N264="zákl. přenesená",J264,0)</f>
        <v>0</v>
      </c>
      <c r="BH264" s="133">
        <f>IF(N264="sníž. přenesená",J264,0)</f>
        <v>0</v>
      </c>
      <c r="BI264" s="133">
        <f>IF(N264="nulová",J264,0)</f>
        <v>0</v>
      </c>
      <c r="BJ264" s="8" t="s">
        <v>80</v>
      </c>
      <c r="BK264" s="133">
        <f>ROUND(I264*H264,2)</f>
        <v>0</v>
      </c>
      <c r="BL264" s="8" t="s">
        <v>150</v>
      </c>
      <c r="BM264" s="132" t="s">
        <v>1107</v>
      </c>
    </row>
    <row r="265" spans="2:65" s="1" customFormat="1" ht="16.5" customHeight="1" x14ac:dyDescent="0.2">
      <c r="B265" s="13"/>
      <c r="C265" s="122" t="s">
        <v>375</v>
      </c>
      <c r="D265" s="122" t="s">
        <v>145</v>
      </c>
      <c r="E265" s="123" t="s">
        <v>417</v>
      </c>
      <c r="F265" s="124" t="s">
        <v>418</v>
      </c>
      <c r="G265" s="125" t="s">
        <v>163</v>
      </c>
      <c r="H265" s="126">
        <v>100</v>
      </c>
      <c r="I265" s="50"/>
      <c r="J265" s="127">
        <f>ROUND(I265*H265,2)</f>
        <v>0</v>
      </c>
      <c r="K265" s="124" t="s">
        <v>149</v>
      </c>
      <c r="L265" s="13"/>
      <c r="M265" s="128" t="s">
        <v>1</v>
      </c>
      <c r="N265" s="129" t="s">
        <v>37</v>
      </c>
      <c r="O265" s="130">
        <v>4.9000000000000002E-2</v>
      </c>
      <c r="P265" s="130">
        <f>O265*H265</f>
        <v>4.9000000000000004</v>
      </c>
      <c r="Q265" s="130">
        <v>0</v>
      </c>
      <c r="R265" s="130">
        <f>Q265*H265</f>
        <v>0</v>
      </c>
      <c r="S265" s="130">
        <v>0</v>
      </c>
      <c r="T265" s="131">
        <f>S265*H265</f>
        <v>0</v>
      </c>
      <c r="AR265" s="132" t="s">
        <v>150</v>
      </c>
      <c r="AT265" s="132" t="s">
        <v>145</v>
      </c>
      <c r="AU265" s="132" t="s">
        <v>82</v>
      </c>
      <c r="AY265" s="8" t="s">
        <v>143</v>
      </c>
      <c r="BE265" s="133">
        <f>IF(N265="základní",J265,0)</f>
        <v>0</v>
      </c>
      <c r="BF265" s="133">
        <f>IF(N265="snížená",J265,0)</f>
        <v>0</v>
      </c>
      <c r="BG265" s="133">
        <f>IF(N265="zákl. přenesená",J265,0)</f>
        <v>0</v>
      </c>
      <c r="BH265" s="133">
        <f>IF(N265="sníž. přenesená",J265,0)</f>
        <v>0</v>
      </c>
      <c r="BI265" s="133">
        <f>IF(N265="nulová",J265,0)</f>
        <v>0</v>
      </c>
      <c r="BJ265" s="8" t="s">
        <v>80</v>
      </c>
      <c r="BK265" s="133">
        <f>ROUND(I265*H265,2)</f>
        <v>0</v>
      </c>
      <c r="BL265" s="8" t="s">
        <v>150</v>
      </c>
      <c r="BM265" s="132" t="s">
        <v>1108</v>
      </c>
    </row>
    <row r="266" spans="2:65" s="1" customFormat="1" ht="16.5" customHeight="1" x14ac:dyDescent="0.2">
      <c r="B266" s="13"/>
      <c r="C266" s="122" t="s">
        <v>381</v>
      </c>
      <c r="D266" s="122" t="s">
        <v>145</v>
      </c>
      <c r="E266" s="123" t="s">
        <v>421</v>
      </c>
      <c r="F266" s="124" t="s">
        <v>422</v>
      </c>
      <c r="G266" s="125" t="s">
        <v>163</v>
      </c>
      <c r="H266" s="126">
        <v>3000</v>
      </c>
      <c r="I266" s="50"/>
      <c r="J266" s="127">
        <f>ROUND(I266*H266,2)</f>
        <v>0</v>
      </c>
      <c r="K266" s="124" t="s">
        <v>149</v>
      </c>
      <c r="L266" s="13"/>
      <c r="M266" s="128" t="s">
        <v>1</v>
      </c>
      <c r="N266" s="129" t="s">
        <v>37</v>
      </c>
      <c r="O266" s="130">
        <v>0</v>
      </c>
      <c r="P266" s="130">
        <f>O266*H266</f>
        <v>0</v>
      </c>
      <c r="Q266" s="130">
        <v>0</v>
      </c>
      <c r="R266" s="130">
        <f>Q266*H266</f>
        <v>0</v>
      </c>
      <c r="S266" s="130">
        <v>0</v>
      </c>
      <c r="T266" s="131">
        <f>S266*H266</f>
        <v>0</v>
      </c>
      <c r="AR266" s="132" t="s">
        <v>150</v>
      </c>
      <c r="AT266" s="132" t="s">
        <v>145</v>
      </c>
      <c r="AU266" s="132" t="s">
        <v>82</v>
      </c>
      <c r="AY266" s="8" t="s">
        <v>143</v>
      </c>
      <c r="BE266" s="133">
        <f>IF(N266="základní",J266,0)</f>
        <v>0</v>
      </c>
      <c r="BF266" s="133">
        <f>IF(N266="snížená",J266,0)</f>
        <v>0</v>
      </c>
      <c r="BG266" s="133">
        <f>IF(N266="zákl. přenesená",J266,0)</f>
        <v>0</v>
      </c>
      <c r="BH266" s="133">
        <f>IF(N266="sníž. přenesená",J266,0)</f>
        <v>0</v>
      </c>
      <c r="BI266" s="133">
        <f>IF(N266="nulová",J266,0)</f>
        <v>0</v>
      </c>
      <c r="BJ266" s="8" t="s">
        <v>80</v>
      </c>
      <c r="BK266" s="133">
        <f>ROUND(I266*H266,2)</f>
        <v>0</v>
      </c>
      <c r="BL266" s="8" t="s">
        <v>150</v>
      </c>
      <c r="BM266" s="132" t="s">
        <v>1109</v>
      </c>
    </row>
    <row r="267" spans="2:65" s="142" customFormat="1" x14ac:dyDescent="0.2">
      <c r="B267" s="141"/>
      <c r="D267" s="136" t="s">
        <v>152</v>
      </c>
      <c r="F267" s="144" t="s">
        <v>411</v>
      </c>
      <c r="H267" s="145">
        <v>3000</v>
      </c>
      <c r="I267" s="54"/>
      <c r="L267" s="141"/>
      <c r="M267" s="146"/>
      <c r="T267" s="147"/>
      <c r="AT267" s="143" t="s">
        <v>152</v>
      </c>
      <c r="AU267" s="143" t="s">
        <v>82</v>
      </c>
      <c r="AV267" s="142" t="s">
        <v>82</v>
      </c>
      <c r="AW267" s="142" t="s">
        <v>3</v>
      </c>
      <c r="AX267" s="142" t="s">
        <v>80</v>
      </c>
      <c r="AY267" s="143" t="s">
        <v>143</v>
      </c>
    </row>
    <row r="268" spans="2:65" s="1" customFormat="1" ht="21.75" customHeight="1" x14ac:dyDescent="0.2">
      <c r="B268" s="13"/>
      <c r="C268" s="122" t="s">
        <v>385</v>
      </c>
      <c r="D268" s="122" t="s">
        <v>145</v>
      </c>
      <c r="E268" s="123" t="s">
        <v>425</v>
      </c>
      <c r="F268" s="124" t="s">
        <v>426</v>
      </c>
      <c r="G268" s="125" t="s">
        <v>163</v>
      </c>
      <c r="H268" s="126">
        <v>100</v>
      </c>
      <c r="I268" s="50"/>
      <c r="J268" s="127">
        <f>ROUND(I268*H268,2)</f>
        <v>0</v>
      </c>
      <c r="K268" s="124" t="s">
        <v>149</v>
      </c>
      <c r="L268" s="13"/>
      <c r="M268" s="128" t="s">
        <v>1</v>
      </c>
      <c r="N268" s="129" t="s">
        <v>37</v>
      </c>
      <c r="O268" s="130">
        <v>3.3000000000000002E-2</v>
      </c>
      <c r="P268" s="130">
        <f>O268*H268</f>
        <v>3.3000000000000003</v>
      </c>
      <c r="Q268" s="130">
        <v>0</v>
      </c>
      <c r="R268" s="130">
        <f>Q268*H268</f>
        <v>0</v>
      </c>
      <c r="S268" s="130">
        <v>0</v>
      </c>
      <c r="T268" s="131">
        <f>S268*H268</f>
        <v>0</v>
      </c>
      <c r="AR268" s="132" t="s">
        <v>150</v>
      </c>
      <c r="AT268" s="132" t="s">
        <v>145</v>
      </c>
      <c r="AU268" s="132" t="s">
        <v>82</v>
      </c>
      <c r="AY268" s="8" t="s">
        <v>143</v>
      </c>
      <c r="BE268" s="133">
        <f>IF(N268="základní",J268,0)</f>
        <v>0</v>
      </c>
      <c r="BF268" s="133">
        <f>IF(N268="snížená",J268,0)</f>
        <v>0</v>
      </c>
      <c r="BG268" s="133">
        <f>IF(N268="zákl. přenesená",J268,0)</f>
        <v>0</v>
      </c>
      <c r="BH268" s="133">
        <f>IF(N268="sníž. přenesená",J268,0)</f>
        <v>0</v>
      </c>
      <c r="BI268" s="133">
        <f>IF(N268="nulová",J268,0)</f>
        <v>0</v>
      </c>
      <c r="BJ268" s="8" t="s">
        <v>80</v>
      </c>
      <c r="BK268" s="133">
        <f>ROUND(I268*H268,2)</f>
        <v>0</v>
      </c>
      <c r="BL268" s="8" t="s">
        <v>150</v>
      </c>
      <c r="BM268" s="132" t="s">
        <v>1110</v>
      </c>
    </row>
    <row r="269" spans="2:65" s="1" customFormat="1" ht="24.2" customHeight="1" x14ac:dyDescent="0.2">
      <c r="B269" s="13"/>
      <c r="C269" s="122" t="s">
        <v>391</v>
      </c>
      <c r="D269" s="122" t="s">
        <v>145</v>
      </c>
      <c r="E269" s="123" t="s">
        <v>434</v>
      </c>
      <c r="F269" s="124" t="s">
        <v>435</v>
      </c>
      <c r="G269" s="125" t="s">
        <v>148</v>
      </c>
      <c r="H269" s="126">
        <v>1.347</v>
      </c>
      <c r="I269" s="50"/>
      <c r="J269" s="127">
        <f>ROUND(I269*H269,2)</f>
        <v>0</v>
      </c>
      <c r="K269" s="124" t="s">
        <v>149</v>
      </c>
      <c r="L269" s="13"/>
      <c r="M269" s="128" t="s">
        <v>1</v>
      </c>
      <c r="N269" s="129" t="s">
        <v>37</v>
      </c>
      <c r="O269" s="130">
        <v>3.048</v>
      </c>
      <c r="P269" s="130">
        <f>O269*H269</f>
        <v>4.1056559999999998</v>
      </c>
      <c r="Q269" s="130">
        <v>0</v>
      </c>
      <c r="R269" s="130">
        <f>Q269*H269</f>
        <v>0</v>
      </c>
      <c r="S269" s="130">
        <v>1.95</v>
      </c>
      <c r="T269" s="131">
        <f>S269*H269</f>
        <v>2.6266499999999997</v>
      </c>
      <c r="AR269" s="132" t="s">
        <v>150</v>
      </c>
      <c r="AT269" s="132" t="s">
        <v>145</v>
      </c>
      <c r="AU269" s="132" t="s">
        <v>82</v>
      </c>
      <c r="AY269" s="8" t="s">
        <v>143</v>
      </c>
      <c r="BE269" s="133">
        <f>IF(N269="základní",J269,0)</f>
        <v>0</v>
      </c>
      <c r="BF269" s="133">
        <f>IF(N269="snížená",J269,0)</f>
        <v>0</v>
      </c>
      <c r="BG269" s="133">
        <f>IF(N269="zákl. přenesená",J269,0)</f>
        <v>0</v>
      </c>
      <c r="BH269" s="133">
        <f>IF(N269="sníž. přenesená",J269,0)</f>
        <v>0</v>
      </c>
      <c r="BI269" s="133">
        <f>IF(N269="nulová",J269,0)</f>
        <v>0</v>
      </c>
      <c r="BJ269" s="8" t="s">
        <v>80</v>
      </c>
      <c r="BK269" s="133">
        <f>ROUND(I269*H269,2)</f>
        <v>0</v>
      </c>
      <c r="BL269" s="8" t="s">
        <v>150</v>
      </c>
      <c r="BM269" s="132" t="s">
        <v>1111</v>
      </c>
    </row>
    <row r="270" spans="2:65" s="142" customFormat="1" x14ac:dyDescent="0.2">
      <c r="B270" s="141"/>
      <c r="D270" s="136" t="s">
        <v>152</v>
      </c>
      <c r="E270" s="143" t="s">
        <v>1</v>
      </c>
      <c r="F270" s="144" t="s">
        <v>1112</v>
      </c>
      <c r="H270" s="145">
        <v>0.82099999999999995</v>
      </c>
      <c r="I270" s="54"/>
      <c r="L270" s="141"/>
      <c r="M270" s="146"/>
      <c r="T270" s="147"/>
      <c r="AT270" s="143" t="s">
        <v>152</v>
      </c>
      <c r="AU270" s="143" t="s">
        <v>82</v>
      </c>
      <c r="AV270" s="142" t="s">
        <v>82</v>
      </c>
      <c r="AW270" s="142" t="s">
        <v>29</v>
      </c>
      <c r="AX270" s="142" t="s">
        <v>72</v>
      </c>
      <c r="AY270" s="143" t="s">
        <v>143</v>
      </c>
    </row>
    <row r="271" spans="2:65" s="142" customFormat="1" x14ac:dyDescent="0.2">
      <c r="B271" s="141"/>
      <c r="D271" s="136" t="s">
        <v>152</v>
      </c>
      <c r="E271" s="143" t="s">
        <v>1</v>
      </c>
      <c r="F271" s="144" t="s">
        <v>1113</v>
      </c>
      <c r="H271" s="145">
        <v>0.26300000000000001</v>
      </c>
      <c r="I271" s="54"/>
      <c r="L271" s="141"/>
      <c r="M271" s="146"/>
      <c r="T271" s="147"/>
      <c r="AT271" s="143" t="s">
        <v>152</v>
      </c>
      <c r="AU271" s="143" t="s">
        <v>82</v>
      </c>
      <c r="AV271" s="142" t="s">
        <v>82</v>
      </c>
      <c r="AW271" s="142" t="s">
        <v>29</v>
      </c>
      <c r="AX271" s="142" t="s">
        <v>72</v>
      </c>
      <c r="AY271" s="143" t="s">
        <v>143</v>
      </c>
    </row>
    <row r="272" spans="2:65" s="142" customFormat="1" x14ac:dyDescent="0.2">
      <c r="B272" s="141"/>
      <c r="D272" s="136" t="s">
        <v>152</v>
      </c>
      <c r="E272" s="143" t="s">
        <v>1</v>
      </c>
      <c r="F272" s="144" t="s">
        <v>438</v>
      </c>
      <c r="H272" s="145">
        <v>0.26300000000000001</v>
      </c>
      <c r="I272" s="54"/>
      <c r="L272" s="141"/>
      <c r="M272" s="146"/>
      <c r="T272" s="147"/>
      <c r="AT272" s="143" t="s">
        <v>152</v>
      </c>
      <c r="AU272" s="143" t="s">
        <v>82</v>
      </c>
      <c r="AV272" s="142" t="s">
        <v>82</v>
      </c>
      <c r="AW272" s="142" t="s">
        <v>29</v>
      </c>
      <c r="AX272" s="142" t="s">
        <v>72</v>
      </c>
      <c r="AY272" s="143" t="s">
        <v>143</v>
      </c>
    </row>
    <row r="273" spans="2:65" s="149" customFormat="1" x14ac:dyDescent="0.2">
      <c r="B273" s="148"/>
      <c r="D273" s="136" t="s">
        <v>152</v>
      </c>
      <c r="E273" s="150" t="s">
        <v>1</v>
      </c>
      <c r="F273" s="151" t="s">
        <v>210</v>
      </c>
      <c r="H273" s="152">
        <v>1.347</v>
      </c>
      <c r="I273" s="55"/>
      <c r="L273" s="148"/>
      <c r="M273" s="153"/>
      <c r="T273" s="154"/>
      <c r="AT273" s="150" t="s">
        <v>152</v>
      </c>
      <c r="AU273" s="150" t="s">
        <v>82</v>
      </c>
      <c r="AV273" s="149" t="s">
        <v>150</v>
      </c>
      <c r="AW273" s="149" t="s">
        <v>29</v>
      </c>
      <c r="AX273" s="149" t="s">
        <v>80</v>
      </c>
      <c r="AY273" s="150" t="s">
        <v>143</v>
      </c>
    </row>
    <row r="274" spans="2:65" s="1" customFormat="1" ht="24.2" customHeight="1" x14ac:dyDescent="0.2">
      <c r="B274" s="13"/>
      <c r="C274" s="122" t="s">
        <v>397</v>
      </c>
      <c r="D274" s="122" t="s">
        <v>145</v>
      </c>
      <c r="E274" s="123" t="s">
        <v>440</v>
      </c>
      <c r="F274" s="124" t="s">
        <v>441</v>
      </c>
      <c r="G274" s="125" t="s">
        <v>148</v>
      </c>
      <c r="H274" s="126">
        <v>1.4059999999999999</v>
      </c>
      <c r="I274" s="50"/>
      <c r="J274" s="127">
        <f>ROUND(I274*H274,2)</f>
        <v>0</v>
      </c>
      <c r="K274" s="124" t="s">
        <v>149</v>
      </c>
      <c r="L274" s="13"/>
      <c r="M274" s="128" t="s">
        <v>1</v>
      </c>
      <c r="N274" s="129" t="s">
        <v>37</v>
      </c>
      <c r="O274" s="130">
        <v>1.7010000000000001</v>
      </c>
      <c r="P274" s="130">
        <f>O274*H274</f>
        <v>2.3916059999999999</v>
      </c>
      <c r="Q274" s="130">
        <v>0</v>
      </c>
      <c r="R274" s="130">
        <f>Q274*H274</f>
        <v>0</v>
      </c>
      <c r="S274" s="130">
        <v>1.95</v>
      </c>
      <c r="T274" s="131">
        <f>S274*H274</f>
        <v>2.7416999999999998</v>
      </c>
      <c r="AR274" s="132" t="s">
        <v>150</v>
      </c>
      <c r="AT274" s="132" t="s">
        <v>145</v>
      </c>
      <c r="AU274" s="132" t="s">
        <v>82</v>
      </c>
      <c r="AY274" s="8" t="s">
        <v>143</v>
      </c>
      <c r="BE274" s="133">
        <f>IF(N274="základní",J274,0)</f>
        <v>0</v>
      </c>
      <c r="BF274" s="133">
        <f>IF(N274="snížená",J274,0)</f>
        <v>0</v>
      </c>
      <c r="BG274" s="133">
        <f>IF(N274="zákl. přenesená",J274,0)</f>
        <v>0</v>
      </c>
      <c r="BH274" s="133">
        <f>IF(N274="sníž. přenesená",J274,0)</f>
        <v>0</v>
      </c>
      <c r="BI274" s="133">
        <f>IF(N274="nulová",J274,0)</f>
        <v>0</v>
      </c>
      <c r="BJ274" s="8" t="s">
        <v>80</v>
      </c>
      <c r="BK274" s="133">
        <f>ROUND(I274*H274,2)</f>
        <v>0</v>
      </c>
      <c r="BL274" s="8" t="s">
        <v>150</v>
      </c>
      <c r="BM274" s="132" t="s">
        <v>1114</v>
      </c>
    </row>
    <row r="275" spans="2:65" s="142" customFormat="1" x14ac:dyDescent="0.2">
      <c r="B275" s="141"/>
      <c r="D275" s="136" t="s">
        <v>152</v>
      </c>
      <c r="E275" s="143" t="s">
        <v>1</v>
      </c>
      <c r="F275" s="144" t="s">
        <v>1115</v>
      </c>
      <c r="H275" s="145">
        <v>1.4059999999999999</v>
      </c>
      <c r="I275" s="54"/>
      <c r="L275" s="141"/>
      <c r="M275" s="146"/>
      <c r="T275" s="147"/>
      <c r="AT275" s="143" t="s">
        <v>152</v>
      </c>
      <c r="AU275" s="143" t="s">
        <v>82</v>
      </c>
      <c r="AV275" s="142" t="s">
        <v>82</v>
      </c>
      <c r="AW275" s="142" t="s">
        <v>29</v>
      </c>
      <c r="AX275" s="142" t="s">
        <v>80</v>
      </c>
      <c r="AY275" s="143" t="s">
        <v>143</v>
      </c>
    </row>
    <row r="276" spans="2:65" s="1" customFormat="1" ht="24.2" customHeight="1" x14ac:dyDescent="0.2">
      <c r="B276" s="13"/>
      <c r="C276" s="122" t="s">
        <v>402</v>
      </c>
      <c r="D276" s="122" t="s">
        <v>145</v>
      </c>
      <c r="E276" s="123" t="s">
        <v>446</v>
      </c>
      <c r="F276" s="124" t="s">
        <v>447</v>
      </c>
      <c r="G276" s="125" t="s">
        <v>163</v>
      </c>
      <c r="H276" s="126">
        <v>1.8959999999999999</v>
      </c>
      <c r="I276" s="50"/>
      <c r="J276" s="127">
        <f>ROUND(I276*H276,2)</f>
        <v>0</v>
      </c>
      <c r="K276" s="124" t="s">
        <v>149</v>
      </c>
      <c r="L276" s="13"/>
      <c r="M276" s="128" t="s">
        <v>1</v>
      </c>
      <c r="N276" s="129" t="s">
        <v>37</v>
      </c>
      <c r="O276" s="130">
        <v>0.91</v>
      </c>
      <c r="P276" s="130">
        <f>O276*H276</f>
        <v>1.72536</v>
      </c>
      <c r="Q276" s="130">
        <v>0</v>
      </c>
      <c r="R276" s="130">
        <f>Q276*H276</f>
        <v>0</v>
      </c>
      <c r="S276" s="130">
        <v>5.8999999999999997E-2</v>
      </c>
      <c r="T276" s="131">
        <f>S276*H276</f>
        <v>0.11186399999999999</v>
      </c>
      <c r="AR276" s="132" t="s">
        <v>150</v>
      </c>
      <c r="AT276" s="132" t="s">
        <v>145</v>
      </c>
      <c r="AU276" s="132" t="s">
        <v>82</v>
      </c>
      <c r="AY276" s="8" t="s">
        <v>143</v>
      </c>
      <c r="BE276" s="133">
        <f>IF(N276="základní",J276,0)</f>
        <v>0</v>
      </c>
      <c r="BF276" s="133">
        <f>IF(N276="snížená",J276,0)</f>
        <v>0</v>
      </c>
      <c r="BG276" s="133">
        <f>IF(N276="zákl. přenesená",J276,0)</f>
        <v>0</v>
      </c>
      <c r="BH276" s="133">
        <f>IF(N276="sníž. přenesená",J276,0)</f>
        <v>0</v>
      </c>
      <c r="BI276" s="133">
        <f>IF(N276="nulová",J276,0)</f>
        <v>0</v>
      </c>
      <c r="BJ276" s="8" t="s">
        <v>80</v>
      </c>
      <c r="BK276" s="133">
        <f>ROUND(I276*H276,2)</f>
        <v>0</v>
      </c>
      <c r="BL276" s="8" t="s">
        <v>150</v>
      </c>
      <c r="BM276" s="132" t="s">
        <v>1116</v>
      </c>
    </row>
    <row r="277" spans="2:65" s="142" customFormat="1" x14ac:dyDescent="0.2">
      <c r="B277" s="141"/>
      <c r="D277" s="136" t="s">
        <v>152</v>
      </c>
      <c r="E277" s="143" t="s">
        <v>1</v>
      </c>
      <c r="F277" s="144" t="s">
        <v>912</v>
      </c>
      <c r="H277" s="145">
        <v>1.8959999999999999</v>
      </c>
      <c r="I277" s="54"/>
      <c r="L277" s="141"/>
      <c r="M277" s="146"/>
      <c r="T277" s="147"/>
      <c r="AT277" s="143" t="s">
        <v>152</v>
      </c>
      <c r="AU277" s="143" t="s">
        <v>82</v>
      </c>
      <c r="AV277" s="142" t="s">
        <v>82</v>
      </c>
      <c r="AW277" s="142" t="s">
        <v>29</v>
      </c>
      <c r="AX277" s="142" t="s">
        <v>80</v>
      </c>
      <c r="AY277" s="143" t="s">
        <v>143</v>
      </c>
    </row>
    <row r="278" spans="2:65" s="1" customFormat="1" ht="24.2" customHeight="1" x14ac:dyDescent="0.2">
      <c r="B278" s="13"/>
      <c r="C278" s="122" t="s">
        <v>407</v>
      </c>
      <c r="D278" s="122" t="s">
        <v>145</v>
      </c>
      <c r="E278" s="123" t="s">
        <v>451</v>
      </c>
      <c r="F278" s="124" t="s">
        <v>452</v>
      </c>
      <c r="G278" s="125" t="s">
        <v>163</v>
      </c>
      <c r="H278" s="126">
        <v>37.442999999999998</v>
      </c>
      <c r="I278" s="50"/>
      <c r="J278" s="127">
        <f>ROUND(I278*H278,2)</f>
        <v>0</v>
      </c>
      <c r="K278" s="124" t="s">
        <v>149</v>
      </c>
      <c r="L278" s="13"/>
      <c r="M278" s="128" t="s">
        <v>1</v>
      </c>
      <c r="N278" s="129" t="s">
        <v>37</v>
      </c>
      <c r="O278" s="130">
        <v>0.51</v>
      </c>
      <c r="P278" s="130">
        <f>O278*H278</f>
        <v>19.095929999999999</v>
      </c>
      <c r="Q278" s="130">
        <v>0</v>
      </c>
      <c r="R278" s="130">
        <f>Q278*H278</f>
        <v>0</v>
      </c>
      <c r="S278" s="130">
        <v>4.2999999999999997E-2</v>
      </c>
      <c r="T278" s="131">
        <f>S278*H278</f>
        <v>1.6100489999999998</v>
      </c>
      <c r="AR278" s="132" t="s">
        <v>150</v>
      </c>
      <c r="AT278" s="132" t="s">
        <v>145</v>
      </c>
      <c r="AU278" s="132" t="s">
        <v>82</v>
      </c>
      <c r="AY278" s="8" t="s">
        <v>143</v>
      </c>
      <c r="BE278" s="133">
        <f>IF(N278="základní",J278,0)</f>
        <v>0</v>
      </c>
      <c r="BF278" s="133">
        <f>IF(N278="snížená",J278,0)</f>
        <v>0</v>
      </c>
      <c r="BG278" s="133">
        <f>IF(N278="zákl. přenesená",J278,0)</f>
        <v>0</v>
      </c>
      <c r="BH278" s="133">
        <f>IF(N278="sníž. přenesená",J278,0)</f>
        <v>0</v>
      </c>
      <c r="BI278" s="133">
        <f>IF(N278="nulová",J278,0)</f>
        <v>0</v>
      </c>
      <c r="BJ278" s="8" t="s">
        <v>80</v>
      </c>
      <c r="BK278" s="133">
        <f>ROUND(I278*H278,2)</f>
        <v>0</v>
      </c>
      <c r="BL278" s="8" t="s">
        <v>150</v>
      </c>
      <c r="BM278" s="132" t="s">
        <v>1117</v>
      </c>
    </row>
    <row r="279" spans="2:65" s="142" customFormat="1" x14ac:dyDescent="0.2">
      <c r="B279" s="141"/>
      <c r="D279" s="136" t="s">
        <v>152</v>
      </c>
      <c r="E279" s="143" t="s">
        <v>1</v>
      </c>
      <c r="F279" s="144" t="s">
        <v>454</v>
      </c>
      <c r="H279" s="145">
        <v>5.5279999999999996</v>
      </c>
      <c r="I279" s="54"/>
      <c r="L279" s="141"/>
      <c r="M279" s="146"/>
      <c r="T279" s="147"/>
      <c r="AT279" s="143" t="s">
        <v>152</v>
      </c>
      <c r="AU279" s="143" t="s">
        <v>82</v>
      </c>
      <c r="AV279" s="142" t="s">
        <v>82</v>
      </c>
      <c r="AW279" s="142" t="s">
        <v>29</v>
      </c>
      <c r="AX279" s="142" t="s">
        <v>72</v>
      </c>
      <c r="AY279" s="143" t="s">
        <v>143</v>
      </c>
    </row>
    <row r="280" spans="2:65" s="142" customFormat="1" x14ac:dyDescent="0.2">
      <c r="B280" s="141"/>
      <c r="D280" s="136" t="s">
        <v>152</v>
      </c>
      <c r="E280" s="143" t="s">
        <v>1</v>
      </c>
      <c r="F280" s="144" t="s">
        <v>454</v>
      </c>
      <c r="H280" s="145">
        <v>5.5279999999999996</v>
      </c>
      <c r="I280" s="54"/>
      <c r="L280" s="141"/>
      <c r="M280" s="146"/>
      <c r="T280" s="147"/>
      <c r="AT280" s="143" t="s">
        <v>152</v>
      </c>
      <c r="AU280" s="143" t="s">
        <v>82</v>
      </c>
      <c r="AV280" s="142" t="s">
        <v>82</v>
      </c>
      <c r="AW280" s="142" t="s">
        <v>29</v>
      </c>
      <c r="AX280" s="142" t="s">
        <v>72</v>
      </c>
      <c r="AY280" s="143" t="s">
        <v>143</v>
      </c>
    </row>
    <row r="281" spans="2:65" s="142" customFormat="1" x14ac:dyDescent="0.2">
      <c r="B281" s="141"/>
      <c r="D281" s="136" t="s">
        <v>152</v>
      </c>
      <c r="E281" s="143" t="s">
        <v>1</v>
      </c>
      <c r="F281" s="144" t="s">
        <v>1118</v>
      </c>
      <c r="H281" s="145">
        <v>26.387</v>
      </c>
      <c r="I281" s="54"/>
      <c r="L281" s="141"/>
      <c r="M281" s="146"/>
      <c r="T281" s="147"/>
      <c r="AT281" s="143" t="s">
        <v>152</v>
      </c>
      <c r="AU281" s="143" t="s">
        <v>82</v>
      </c>
      <c r="AV281" s="142" t="s">
        <v>82</v>
      </c>
      <c r="AW281" s="142" t="s">
        <v>29</v>
      </c>
      <c r="AX281" s="142" t="s">
        <v>72</v>
      </c>
      <c r="AY281" s="143" t="s">
        <v>143</v>
      </c>
    </row>
    <row r="282" spans="2:65" s="149" customFormat="1" x14ac:dyDescent="0.2">
      <c r="B282" s="148"/>
      <c r="D282" s="136" t="s">
        <v>152</v>
      </c>
      <c r="E282" s="150" t="s">
        <v>1</v>
      </c>
      <c r="F282" s="151" t="s">
        <v>210</v>
      </c>
      <c r="H282" s="152">
        <v>37.442999999999998</v>
      </c>
      <c r="I282" s="55"/>
      <c r="L282" s="148"/>
      <c r="M282" s="153"/>
      <c r="T282" s="154"/>
      <c r="AT282" s="150" t="s">
        <v>152</v>
      </c>
      <c r="AU282" s="150" t="s">
        <v>82</v>
      </c>
      <c r="AV282" s="149" t="s">
        <v>150</v>
      </c>
      <c r="AW282" s="149" t="s">
        <v>29</v>
      </c>
      <c r="AX282" s="149" t="s">
        <v>80</v>
      </c>
      <c r="AY282" s="150" t="s">
        <v>143</v>
      </c>
    </row>
    <row r="283" spans="2:65" s="1" customFormat="1" ht="16.5" customHeight="1" x14ac:dyDescent="0.2">
      <c r="B283" s="13"/>
      <c r="C283" s="122" t="s">
        <v>412</v>
      </c>
      <c r="D283" s="122" t="s">
        <v>145</v>
      </c>
      <c r="E283" s="123" t="s">
        <v>458</v>
      </c>
      <c r="F283" s="124" t="s">
        <v>459</v>
      </c>
      <c r="G283" s="125" t="s">
        <v>460</v>
      </c>
      <c r="H283" s="126">
        <v>1</v>
      </c>
      <c r="I283" s="50"/>
      <c r="J283" s="127">
        <f>ROUND(I283*H283,2)</f>
        <v>0</v>
      </c>
      <c r="K283" s="124" t="s">
        <v>1</v>
      </c>
      <c r="L283" s="13"/>
      <c r="M283" s="128" t="s">
        <v>1</v>
      </c>
      <c r="N283" s="129" t="s">
        <v>37</v>
      </c>
      <c r="O283" s="130">
        <v>0</v>
      </c>
      <c r="P283" s="130">
        <f>O283*H283</f>
        <v>0</v>
      </c>
      <c r="Q283" s="130">
        <v>0</v>
      </c>
      <c r="R283" s="130">
        <f>Q283*H283</f>
        <v>0</v>
      </c>
      <c r="S283" s="130">
        <v>0</v>
      </c>
      <c r="T283" s="131">
        <f>S283*H283</f>
        <v>0</v>
      </c>
      <c r="AR283" s="132" t="s">
        <v>150</v>
      </c>
      <c r="AT283" s="132" t="s">
        <v>145</v>
      </c>
      <c r="AU283" s="132" t="s">
        <v>82</v>
      </c>
      <c r="AY283" s="8" t="s">
        <v>143</v>
      </c>
      <c r="BE283" s="133">
        <f>IF(N283="základní",J283,0)</f>
        <v>0</v>
      </c>
      <c r="BF283" s="133">
        <f>IF(N283="snížená",J283,0)</f>
        <v>0</v>
      </c>
      <c r="BG283" s="133">
        <f>IF(N283="zákl. přenesená",J283,0)</f>
        <v>0</v>
      </c>
      <c r="BH283" s="133">
        <f>IF(N283="sníž. přenesená",J283,0)</f>
        <v>0</v>
      </c>
      <c r="BI283" s="133">
        <f>IF(N283="nulová",J283,0)</f>
        <v>0</v>
      </c>
      <c r="BJ283" s="8" t="s">
        <v>80</v>
      </c>
      <c r="BK283" s="133">
        <f>ROUND(I283*H283,2)</f>
        <v>0</v>
      </c>
      <c r="BL283" s="8" t="s">
        <v>150</v>
      </c>
      <c r="BM283" s="132" t="s">
        <v>1119</v>
      </c>
    </row>
    <row r="284" spans="2:65" s="1" customFormat="1" ht="16.5" customHeight="1" x14ac:dyDescent="0.2">
      <c r="B284" s="13"/>
      <c r="C284" s="122" t="s">
        <v>416</v>
      </c>
      <c r="D284" s="122" t="s">
        <v>145</v>
      </c>
      <c r="E284" s="123" t="s">
        <v>463</v>
      </c>
      <c r="F284" s="124" t="s">
        <v>464</v>
      </c>
      <c r="G284" s="125" t="s">
        <v>460</v>
      </c>
      <c r="H284" s="126">
        <v>1</v>
      </c>
      <c r="I284" s="50"/>
      <c r="J284" s="127">
        <f>ROUND(I284*H284,2)</f>
        <v>0</v>
      </c>
      <c r="K284" s="124" t="s">
        <v>1</v>
      </c>
      <c r="L284" s="13"/>
      <c r="M284" s="128" t="s">
        <v>1</v>
      </c>
      <c r="N284" s="129" t="s">
        <v>37</v>
      </c>
      <c r="O284" s="130">
        <v>0</v>
      </c>
      <c r="P284" s="130">
        <f>O284*H284</f>
        <v>0</v>
      </c>
      <c r="Q284" s="130">
        <v>0</v>
      </c>
      <c r="R284" s="130">
        <f>Q284*H284</f>
        <v>0</v>
      </c>
      <c r="S284" s="130">
        <v>0</v>
      </c>
      <c r="T284" s="131">
        <f>S284*H284</f>
        <v>0</v>
      </c>
      <c r="AR284" s="132" t="s">
        <v>150</v>
      </c>
      <c r="AT284" s="132" t="s">
        <v>145</v>
      </c>
      <c r="AU284" s="132" t="s">
        <v>82</v>
      </c>
      <c r="AY284" s="8" t="s">
        <v>143</v>
      </c>
      <c r="BE284" s="133">
        <f>IF(N284="základní",J284,0)</f>
        <v>0</v>
      </c>
      <c r="BF284" s="133">
        <f>IF(N284="snížená",J284,0)</f>
        <v>0</v>
      </c>
      <c r="BG284" s="133">
        <f>IF(N284="zákl. přenesená",J284,0)</f>
        <v>0</v>
      </c>
      <c r="BH284" s="133">
        <f>IF(N284="sníž. přenesená",J284,0)</f>
        <v>0</v>
      </c>
      <c r="BI284" s="133">
        <f>IF(N284="nulová",J284,0)</f>
        <v>0</v>
      </c>
      <c r="BJ284" s="8" t="s">
        <v>80</v>
      </c>
      <c r="BK284" s="133">
        <f>ROUND(I284*H284,2)</f>
        <v>0</v>
      </c>
      <c r="BL284" s="8" t="s">
        <v>150</v>
      </c>
      <c r="BM284" s="132" t="s">
        <v>1120</v>
      </c>
    </row>
    <row r="285" spans="2:65" s="1" customFormat="1" ht="44.25" customHeight="1" x14ac:dyDescent="0.2">
      <c r="B285" s="13"/>
      <c r="C285" s="122" t="s">
        <v>420</v>
      </c>
      <c r="D285" s="122" t="s">
        <v>145</v>
      </c>
      <c r="E285" s="123" t="s">
        <v>467</v>
      </c>
      <c r="F285" s="124" t="s">
        <v>468</v>
      </c>
      <c r="G285" s="125" t="s">
        <v>460</v>
      </c>
      <c r="H285" s="126">
        <v>1</v>
      </c>
      <c r="I285" s="50"/>
      <c r="J285" s="127">
        <f>ROUND(I285*H285,2)</f>
        <v>0</v>
      </c>
      <c r="K285" s="124" t="s">
        <v>1</v>
      </c>
      <c r="L285" s="13"/>
      <c r="M285" s="128" t="s">
        <v>1</v>
      </c>
      <c r="N285" s="129" t="s">
        <v>37</v>
      </c>
      <c r="O285" s="130">
        <v>0</v>
      </c>
      <c r="P285" s="130">
        <f>O285*H285</f>
        <v>0</v>
      </c>
      <c r="Q285" s="130">
        <v>0</v>
      </c>
      <c r="R285" s="130">
        <f>Q285*H285</f>
        <v>0</v>
      </c>
      <c r="S285" s="130">
        <v>0</v>
      </c>
      <c r="T285" s="131">
        <f>S285*H285</f>
        <v>0</v>
      </c>
      <c r="AR285" s="132" t="s">
        <v>150</v>
      </c>
      <c r="AT285" s="132" t="s">
        <v>145</v>
      </c>
      <c r="AU285" s="132" t="s">
        <v>82</v>
      </c>
      <c r="AY285" s="8" t="s">
        <v>143</v>
      </c>
      <c r="BE285" s="133">
        <f>IF(N285="základní",J285,0)</f>
        <v>0</v>
      </c>
      <c r="BF285" s="133">
        <f>IF(N285="snížená",J285,0)</f>
        <v>0</v>
      </c>
      <c r="BG285" s="133">
        <f>IF(N285="zákl. přenesená",J285,0)</f>
        <v>0</v>
      </c>
      <c r="BH285" s="133">
        <f>IF(N285="sníž. přenesená",J285,0)</f>
        <v>0</v>
      </c>
      <c r="BI285" s="133">
        <f>IF(N285="nulová",J285,0)</f>
        <v>0</v>
      </c>
      <c r="BJ285" s="8" t="s">
        <v>80</v>
      </c>
      <c r="BK285" s="133">
        <f>ROUND(I285*H285,2)</f>
        <v>0</v>
      </c>
      <c r="BL285" s="8" t="s">
        <v>150</v>
      </c>
      <c r="BM285" s="132" t="s">
        <v>1121</v>
      </c>
    </row>
    <row r="286" spans="2:65" s="1" customFormat="1" ht="33" customHeight="1" x14ac:dyDescent="0.2">
      <c r="B286" s="13"/>
      <c r="C286" s="122" t="s">
        <v>424</v>
      </c>
      <c r="D286" s="122" t="s">
        <v>145</v>
      </c>
      <c r="E286" s="123" t="s">
        <v>471</v>
      </c>
      <c r="F286" s="124" t="s">
        <v>472</v>
      </c>
      <c r="G286" s="125" t="s">
        <v>163</v>
      </c>
      <c r="H286" s="126">
        <v>25</v>
      </c>
      <c r="I286" s="50"/>
      <c r="J286" s="127">
        <f>ROUND(I286*H286,2)</f>
        <v>0</v>
      </c>
      <c r="K286" s="124" t="s">
        <v>1</v>
      </c>
      <c r="L286" s="13"/>
      <c r="M286" s="128" t="s">
        <v>1</v>
      </c>
      <c r="N286" s="129" t="s">
        <v>37</v>
      </c>
      <c r="O286" s="130">
        <v>0</v>
      </c>
      <c r="P286" s="130">
        <f>O286*H286</f>
        <v>0</v>
      </c>
      <c r="Q286" s="130">
        <v>0</v>
      </c>
      <c r="R286" s="130">
        <f>Q286*H286</f>
        <v>0</v>
      </c>
      <c r="S286" s="130">
        <v>0</v>
      </c>
      <c r="T286" s="131">
        <f>S286*H286</f>
        <v>0</v>
      </c>
      <c r="AR286" s="132" t="s">
        <v>150</v>
      </c>
      <c r="AT286" s="132" t="s">
        <v>145</v>
      </c>
      <c r="AU286" s="132" t="s">
        <v>82</v>
      </c>
      <c r="AY286" s="8" t="s">
        <v>143</v>
      </c>
      <c r="BE286" s="133">
        <f>IF(N286="základní",J286,0)</f>
        <v>0</v>
      </c>
      <c r="BF286" s="133">
        <f>IF(N286="snížená",J286,0)</f>
        <v>0</v>
      </c>
      <c r="BG286" s="133">
        <f>IF(N286="zákl. přenesená",J286,0)</f>
        <v>0</v>
      </c>
      <c r="BH286" s="133">
        <f>IF(N286="sníž. přenesená",J286,0)</f>
        <v>0</v>
      </c>
      <c r="BI286" s="133">
        <f>IF(N286="nulová",J286,0)</f>
        <v>0</v>
      </c>
      <c r="BJ286" s="8" t="s">
        <v>80</v>
      </c>
      <c r="BK286" s="133">
        <f>ROUND(I286*H286,2)</f>
        <v>0</v>
      </c>
      <c r="BL286" s="8" t="s">
        <v>150</v>
      </c>
      <c r="BM286" s="132" t="s">
        <v>1122</v>
      </c>
    </row>
    <row r="287" spans="2:65" s="111" customFormat="1" ht="22.9" customHeight="1" x14ac:dyDescent="0.2">
      <c r="B287" s="110"/>
      <c r="D287" s="112" t="s">
        <v>71</v>
      </c>
      <c r="E287" s="120" t="s">
        <v>474</v>
      </c>
      <c r="F287" s="120" t="s">
        <v>475</v>
      </c>
      <c r="I287" s="56"/>
      <c r="J287" s="121">
        <f>BK287</f>
        <v>0</v>
      </c>
      <c r="L287" s="110"/>
      <c r="M287" s="115"/>
      <c r="P287" s="116">
        <f>SUM(P288:P292)</f>
        <v>49.279252999999997</v>
      </c>
      <c r="R287" s="116">
        <f>SUM(R288:R292)</f>
        <v>0</v>
      </c>
      <c r="T287" s="117">
        <f>SUM(T288:T292)</f>
        <v>0</v>
      </c>
      <c r="AR287" s="112" t="s">
        <v>80</v>
      </c>
      <c r="AT287" s="118" t="s">
        <v>71</v>
      </c>
      <c r="AU287" s="118" t="s">
        <v>80</v>
      </c>
      <c r="AY287" s="112" t="s">
        <v>143</v>
      </c>
      <c r="BK287" s="119">
        <f>SUM(BK288:BK292)</f>
        <v>0</v>
      </c>
    </row>
    <row r="288" spans="2:65" s="1" customFormat="1" ht="24.2" customHeight="1" x14ac:dyDescent="0.2">
      <c r="B288" s="13"/>
      <c r="C288" s="122" t="s">
        <v>428</v>
      </c>
      <c r="D288" s="122" t="s">
        <v>145</v>
      </c>
      <c r="E288" s="123" t="s">
        <v>477</v>
      </c>
      <c r="F288" s="124" t="s">
        <v>478</v>
      </c>
      <c r="G288" s="125" t="s">
        <v>198</v>
      </c>
      <c r="H288" s="126">
        <v>8.6470000000000002</v>
      </c>
      <c r="I288" s="50"/>
      <c r="J288" s="127">
        <f>ROUND(I288*H288,2)</f>
        <v>0</v>
      </c>
      <c r="K288" s="124" t="s">
        <v>149</v>
      </c>
      <c r="L288" s="13"/>
      <c r="M288" s="128" t="s">
        <v>1</v>
      </c>
      <c r="N288" s="129" t="s">
        <v>37</v>
      </c>
      <c r="O288" s="130">
        <v>5.46</v>
      </c>
      <c r="P288" s="130">
        <f>O288*H288</f>
        <v>47.212620000000001</v>
      </c>
      <c r="Q288" s="130">
        <v>0</v>
      </c>
      <c r="R288" s="130">
        <f>Q288*H288</f>
        <v>0</v>
      </c>
      <c r="S288" s="130">
        <v>0</v>
      </c>
      <c r="T288" s="131">
        <f>S288*H288</f>
        <v>0</v>
      </c>
      <c r="AR288" s="132" t="s">
        <v>150</v>
      </c>
      <c r="AT288" s="132" t="s">
        <v>145</v>
      </c>
      <c r="AU288" s="132" t="s">
        <v>82</v>
      </c>
      <c r="AY288" s="8" t="s">
        <v>143</v>
      </c>
      <c r="BE288" s="133">
        <f>IF(N288="základní",J288,0)</f>
        <v>0</v>
      </c>
      <c r="BF288" s="133">
        <f>IF(N288="snížená",J288,0)</f>
        <v>0</v>
      </c>
      <c r="BG288" s="133">
        <f>IF(N288="zákl. přenesená",J288,0)</f>
        <v>0</v>
      </c>
      <c r="BH288" s="133">
        <f>IF(N288="sníž. přenesená",J288,0)</f>
        <v>0</v>
      </c>
      <c r="BI288" s="133">
        <f>IF(N288="nulová",J288,0)</f>
        <v>0</v>
      </c>
      <c r="BJ288" s="8" t="s">
        <v>80</v>
      </c>
      <c r="BK288" s="133">
        <f>ROUND(I288*H288,2)</f>
        <v>0</v>
      </c>
      <c r="BL288" s="8" t="s">
        <v>150</v>
      </c>
      <c r="BM288" s="132" t="s">
        <v>1123</v>
      </c>
    </row>
    <row r="289" spans="2:65" s="1" customFormat="1" ht="24.2" customHeight="1" x14ac:dyDescent="0.2">
      <c r="B289" s="13"/>
      <c r="C289" s="122" t="s">
        <v>433</v>
      </c>
      <c r="D289" s="122" t="s">
        <v>145</v>
      </c>
      <c r="E289" s="123" t="s">
        <v>481</v>
      </c>
      <c r="F289" s="124" t="s">
        <v>482</v>
      </c>
      <c r="G289" s="125" t="s">
        <v>198</v>
      </c>
      <c r="H289" s="126">
        <v>8.6470000000000002</v>
      </c>
      <c r="I289" s="50"/>
      <c r="J289" s="127">
        <f>ROUND(I289*H289,2)</f>
        <v>0</v>
      </c>
      <c r="K289" s="124" t="s">
        <v>149</v>
      </c>
      <c r="L289" s="13"/>
      <c r="M289" s="128" t="s">
        <v>1</v>
      </c>
      <c r="N289" s="129" t="s">
        <v>37</v>
      </c>
      <c r="O289" s="130">
        <v>0.125</v>
      </c>
      <c r="P289" s="130">
        <f>O289*H289</f>
        <v>1.080875</v>
      </c>
      <c r="Q289" s="130">
        <v>0</v>
      </c>
      <c r="R289" s="130">
        <f>Q289*H289</f>
        <v>0</v>
      </c>
      <c r="S289" s="130">
        <v>0</v>
      </c>
      <c r="T289" s="131">
        <f>S289*H289</f>
        <v>0</v>
      </c>
      <c r="AR289" s="132" t="s">
        <v>150</v>
      </c>
      <c r="AT289" s="132" t="s">
        <v>145</v>
      </c>
      <c r="AU289" s="132" t="s">
        <v>82</v>
      </c>
      <c r="AY289" s="8" t="s">
        <v>143</v>
      </c>
      <c r="BE289" s="133">
        <f>IF(N289="základní",J289,0)</f>
        <v>0</v>
      </c>
      <c r="BF289" s="133">
        <f>IF(N289="snížená",J289,0)</f>
        <v>0</v>
      </c>
      <c r="BG289" s="133">
        <f>IF(N289="zákl. přenesená",J289,0)</f>
        <v>0</v>
      </c>
      <c r="BH289" s="133">
        <f>IF(N289="sníž. přenesená",J289,0)</f>
        <v>0</v>
      </c>
      <c r="BI289" s="133">
        <f>IF(N289="nulová",J289,0)</f>
        <v>0</v>
      </c>
      <c r="BJ289" s="8" t="s">
        <v>80</v>
      </c>
      <c r="BK289" s="133">
        <f>ROUND(I289*H289,2)</f>
        <v>0</v>
      </c>
      <c r="BL289" s="8" t="s">
        <v>150</v>
      </c>
      <c r="BM289" s="132" t="s">
        <v>1124</v>
      </c>
    </row>
    <row r="290" spans="2:65" s="1" customFormat="1" ht="24.2" customHeight="1" x14ac:dyDescent="0.2">
      <c r="B290" s="13"/>
      <c r="C290" s="122" t="s">
        <v>439</v>
      </c>
      <c r="D290" s="122" t="s">
        <v>145</v>
      </c>
      <c r="E290" s="123" t="s">
        <v>485</v>
      </c>
      <c r="F290" s="124" t="s">
        <v>486</v>
      </c>
      <c r="G290" s="125" t="s">
        <v>198</v>
      </c>
      <c r="H290" s="126">
        <v>164.29300000000001</v>
      </c>
      <c r="I290" s="50"/>
      <c r="J290" s="127">
        <f>ROUND(I290*H290,2)</f>
        <v>0</v>
      </c>
      <c r="K290" s="124" t="s">
        <v>149</v>
      </c>
      <c r="L290" s="13"/>
      <c r="M290" s="128" t="s">
        <v>1</v>
      </c>
      <c r="N290" s="129" t="s">
        <v>37</v>
      </c>
      <c r="O290" s="130">
        <v>6.0000000000000001E-3</v>
      </c>
      <c r="P290" s="130">
        <f>O290*H290</f>
        <v>0.98575800000000002</v>
      </c>
      <c r="Q290" s="130">
        <v>0</v>
      </c>
      <c r="R290" s="130">
        <f>Q290*H290</f>
        <v>0</v>
      </c>
      <c r="S290" s="130">
        <v>0</v>
      </c>
      <c r="T290" s="131">
        <f>S290*H290</f>
        <v>0</v>
      </c>
      <c r="AR290" s="132" t="s">
        <v>150</v>
      </c>
      <c r="AT290" s="132" t="s">
        <v>145</v>
      </c>
      <c r="AU290" s="132" t="s">
        <v>82</v>
      </c>
      <c r="AY290" s="8" t="s">
        <v>143</v>
      </c>
      <c r="BE290" s="133">
        <f>IF(N290="základní",J290,0)</f>
        <v>0</v>
      </c>
      <c r="BF290" s="133">
        <f>IF(N290="snížená",J290,0)</f>
        <v>0</v>
      </c>
      <c r="BG290" s="133">
        <f>IF(N290="zákl. přenesená",J290,0)</f>
        <v>0</v>
      </c>
      <c r="BH290" s="133">
        <f>IF(N290="sníž. přenesená",J290,0)</f>
        <v>0</v>
      </c>
      <c r="BI290" s="133">
        <f>IF(N290="nulová",J290,0)</f>
        <v>0</v>
      </c>
      <c r="BJ290" s="8" t="s">
        <v>80</v>
      </c>
      <c r="BK290" s="133">
        <f>ROUND(I290*H290,2)</f>
        <v>0</v>
      </c>
      <c r="BL290" s="8" t="s">
        <v>150</v>
      </c>
      <c r="BM290" s="132" t="s">
        <v>1125</v>
      </c>
    </row>
    <row r="291" spans="2:65" s="142" customFormat="1" x14ac:dyDescent="0.2">
      <c r="B291" s="141"/>
      <c r="D291" s="136" t="s">
        <v>152</v>
      </c>
      <c r="F291" s="144" t="s">
        <v>1126</v>
      </c>
      <c r="H291" s="145">
        <v>164.29300000000001</v>
      </c>
      <c r="I291" s="54"/>
      <c r="L291" s="141"/>
      <c r="M291" s="146"/>
      <c r="T291" s="147"/>
      <c r="AT291" s="143" t="s">
        <v>152</v>
      </c>
      <c r="AU291" s="143" t="s">
        <v>82</v>
      </c>
      <c r="AV291" s="142" t="s">
        <v>82</v>
      </c>
      <c r="AW291" s="142" t="s">
        <v>3</v>
      </c>
      <c r="AX291" s="142" t="s">
        <v>80</v>
      </c>
      <c r="AY291" s="143" t="s">
        <v>143</v>
      </c>
    </row>
    <row r="292" spans="2:65" s="1" customFormat="1" ht="33" customHeight="1" x14ac:dyDescent="0.2">
      <c r="B292" s="13"/>
      <c r="C292" s="122" t="s">
        <v>445</v>
      </c>
      <c r="D292" s="122" t="s">
        <v>145</v>
      </c>
      <c r="E292" s="123" t="s">
        <v>490</v>
      </c>
      <c r="F292" s="124" t="s">
        <v>491</v>
      </c>
      <c r="G292" s="125" t="s">
        <v>198</v>
      </c>
      <c r="H292" s="126">
        <v>8.6470000000000002</v>
      </c>
      <c r="I292" s="50"/>
      <c r="J292" s="127">
        <f>ROUND(I292*H292,2)</f>
        <v>0</v>
      </c>
      <c r="K292" s="124" t="s">
        <v>149</v>
      </c>
      <c r="L292" s="13"/>
      <c r="M292" s="128" t="s">
        <v>1</v>
      </c>
      <c r="N292" s="129" t="s">
        <v>37</v>
      </c>
      <c r="O292" s="130">
        <v>0</v>
      </c>
      <c r="P292" s="130">
        <f>O292*H292</f>
        <v>0</v>
      </c>
      <c r="Q292" s="130">
        <v>0</v>
      </c>
      <c r="R292" s="130">
        <f>Q292*H292</f>
        <v>0</v>
      </c>
      <c r="S292" s="130">
        <v>0</v>
      </c>
      <c r="T292" s="131">
        <f>S292*H292</f>
        <v>0</v>
      </c>
      <c r="AR292" s="132" t="s">
        <v>150</v>
      </c>
      <c r="AT292" s="132" t="s">
        <v>145</v>
      </c>
      <c r="AU292" s="132" t="s">
        <v>82</v>
      </c>
      <c r="AY292" s="8" t="s">
        <v>143</v>
      </c>
      <c r="BE292" s="133">
        <f>IF(N292="základní",J292,0)</f>
        <v>0</v>
      </c>
      <c r="BF292" s="133">
        <f>IF(N292="snížená",J292,0)</f>
        <v>0</v>
      </c>
      <c r="BG292" s="133">
        <f>IF(N292="zákl. přenesená",J292,0)</f>
        <v>0</v>
      </c>
      <c r="BH292" s="133">
        <f>IF(N292="sníž. přenesená",J292,0)</f>
        <v>0</v>
      </c>
      <c r="BI292" s="133">
        <f>IF(N292="nulová",J292,0)</f>
        <v>0</v>
      </c>
      <c r="BJ292" s="8" t="s">
        <v>80</v>
      </c>
      <c r="BK292" s="133">
        <f>ROUND(I292*H292,2)</f>
        <v>0</v>
      </c>
      <c r="BL292" s="8" t="s">
        <v>150</v>
      </c>
      <c r="BM292" s="132" t="s">
        <v>1127</v>
      </c>
    </row>
    <row r="293" spans="2:65" s="111" customFormat="1" ht="22.9" customHeight="1" x14ac:dyDescent="0.2">
      <c r="B293" s="110"/>
      <c r="D293" s="112" t="s">
        <v>71</v>
      </c>
      <c r="E293" s="120" t="s">
        <v>493</v>
      </c>
      <c r="F293" s="120" t="s">
        <v>494</v>
      </c>
      <c r="I293" s="56"/>
      <c r="J293" s="121">
        <f>BK293</f>
        <v>0</v>
      </c>
      <c r="L293" s="110"/>
      <c r="M293" s="115"/>
      <c r="P293" s="116">
        <f>P294</f>
        <v>133.39235199999999</v>
      </c>
      <c r="R293" s="116">
        <f>R294</f>
        <v>0</v>
      </c>
      <c r="T293" s="117">
        <f>T294</f>
        <v>0</v>
      </c>
      <c r="AR293" s="112" t="s">
        <v>80</v>
      </c>
      <c r="AT293" s="118" t="s">
        <v>71</v>
      </c>
      <c r="AU293" s="118" t="s">
        <v>80</v>
      </c>
      <c r="AY293" s="112" t="s">
        <v>143</v>
      </c>
      <c r="BK293" s="119">
        <f>BK294</f>
        <v>0</v>
      </c>
    </row>
    <row r="294" spans="2:65" s="1" customFormat="1" ht="24.2" customHeight="1" x14ac:dyDescent="0.2">
      <c r="B294" s="13"/>
      <c r="C294" s="122" t="s">
        <v>450</v>
      </c>
      <c r="D294" s="122" t="s">
        <v>145</v>
      </c>
      <c r="E294" s="123" t="s">
        <v>496</v>
      </c>
      <c r="F294" s="124" t="s">
        <v>497</v>
      </c>
      <c r="G294" s="125" t="s">
        <v>198</v>
      </c>
      <c r="H294" s="126">
        <v>48.052</v>
      </c>
      <c r="I294" s="50"/>
      <c r="J294" s="127">
        <f>ROUND(I294*H294,2)</f>
        <v>0</v>
      </c>
      <c r="K294" s="124" t="s">
        <v>498</v>
      </c>
      <c r="L294" s="13"/>
      <c r="M294" s="128" t="s">
        <v>1</v>
      </c>
      <c r="N294" s="129" t="s">
        <v>37</v>
      </c>
      <c r="O294" s="130">
        <v>2.7759999999999998</v>
      </c>
      <c r="P294" s="130">
        <f>O294*H294</f>
        <v>133.39235199999999</v>
      </c>
      <c r="Q294" s="130">
        <v>0</v>
      </c>
      <c r="R294" s="130">
        <f>Q294*H294</f>
        <v>0</v>
      </c>
      <c r="S294" s="130">
        <v>0</v>
      </c>
      <c r="T294" s="131">
        <f>S294*H294</f>
        <v>0</v>
      </c>
      <c r="AR294" s="132" t="s">
        <v>150</v>
      </c>
      <c r="AT294" s="132" t="s">
        <v>145</v>
      </c>
      <c r="AU294" s="132" t="s">
        <v>82</v>
      </c>
      <c r="AY294" s="8" t="s">
        <v>143</v>
      </c>
      <c r="BE294" s="133">
        <f>IF(N294="základní",J294,0)</f>
        <v>0</v>
      </c>
      <c r="BF294" s="133">
        <f>IF(N294="snížená",J294,0)</f>
        <v>0</v>
      </c>
      <c r="BG294" s="133">
        <f>IF(N294="zákl. přenesená",J294,0)</f>
        <v>0</v>
      </c>
      <c r="BH294" s="133">
        <f>IF(N294="sníž. přenesená",J294,0)</f>
        <v>0</v>
      </c>
      <c r="BI294" s="133">
        <f>IF(N294="nulová",J294,0)</f>
        <v>0</v>
      </c>
      <c r="BJ294" s="8" t="s">
        <v>80</v>
      </c>
      <c r="BK294" s="133">
        <f>ROUND(I294*H294,2)</f>
        <v>0</v>
      </c>
      <c r="BL294" s="8" t="s">
        <v>150</v>
      </c>
      <c r="BM294" s="132" t="s">
        <v>1128</v>
      </c>
    </row>
    <row r="295" spans="2:65" s="111" customFormat="1" ht="25.9" customHeight="1" x14ac:dyDescent="0.2">
      <c r="B295" s="110"/>
      <c r="D295" s="112" t="s">
        <v>71</v>
      </c>
      <c r="E295" s="113" t="s">
        <v>500</v>
      </c>
      <c r="F295" s="113" t="s">
        <v>501</v>
      </c>
      <c r="I295" s="56"/>
      <c r="J295" s="114">
        <f>BK295</f>
        <v>0</v>
      </c>
      <c r="L295" s="110"/>
      <c r="M295" s="115"/>
      <c r="P295" s="116">
        <f>P296+P325+P330+P332+P334+P351+P365+P375+P389+P399</f>
        <v>624.77667500000007</v>
      </c>
      <c r="R295" s="116">
        <f>R296+R325+R330+R332+R334+R351+R365+R375+R389+R399</f>
        <v>8.167720880000001</v>
      </c>
      <c r="T295" s="117">
        <f>T296+T325+T330+T332+T334+T351+T365+T375+T389+T399</f>
        <v>1.5566799999999998</v>
      </c>
      <c r="AR295" s="112" t="s">
        <v>82</v>
      </c>
      <c r="AT295" s="118" t="s">
        <v>71</v>
      </c>
      <c r="AU295" s="118" t="s">
        <v>72</v>
      </c>
      <c r="AY295" s="112" t="s">
        <v>143</v>
      </c>
      <c r="BK295" s="119">
        <f>BK296+BK325+BK330+BK332+BK334+BK351+BK365+BK375+BK389+BK399</f>
        <v>0</v>
      </c>
    </row>
    <row r="296" spans="2:65" s="111" customFormat="1" ht="22.9" customHeight="1" x14ac:dyDescent="0.2">
      <c r="B296" s="110"/>
      <c r="D296" s="112" t="s">
        <v>71</v>
      </c>
      <c r="E296" s="120" t="s">
        <v>502</v>
      </c>
      <c r="F296" s="120" t="s">
        <v>503</v>
      </c>
      <c r="I296" s="56"/>
      <c r="J296" s="121">
        <f>BK296</f>
        <v>0</v>
      </c>
      <c r="L296" s="110"/>
      <c r="M296" s="115"/>
      <c r="P296" s="116">
        <f>SUM(P297:P324)</f>
        <v>35.391551999999997</v>
      </c>
      <c r="R296" s="116">
        <f>SUM(R297:R324)</f>
        <v>0.74345857999999998</v>
      </c>
      <c r="T296" s="117">
        <f>SUM(T297:T324)</f>
        <v>0</v>
      </c>
      <c r="AR296" s="112" t="s">
        <v>82</v>
      </c>
      <c r="AT296" s="118" t="s">
        <v>71</v>
      </c>
      <c r="AU296" s="118" t="s">
        <v>80</v>
      </c>
      <c r="AY296" s="112" t="s">
        <v>143</v>
      </c>
      <c r="BK296" s="119">
        <f>SUM(BK297:BK324)</f>
        <v>0</v>
      </c>
    </row>
    <row r="297" spans="2:65" s="1" customFormat="1" ht="24.2" customHeight="1" x14ac:dyDescent="0.2">
      <c r="B297" s="13"/>
      <c r="C297" s="122" t="s">
        <v>457</v>
      </c>
      <c r="D297" s="122" t="s">
        <v>145</v>
      </c>
      <c r="E297" s="123" t="s">
        <v>505</v>
      </c>
      <c r="F297" s="124" t="s">
        <v>506</v>
      </c>
      <c r="G297" s="125" t="s">
        <v>163</v>
      </c>
      <c r="H297" s="126">
        <v>7.8</v>
      </c>
      <c r="I297" s="50"/>
      <c r="J297" s="127">
        <f>ROUND(I297*H297,2)</f>
        <v>0</v>
      </c>
      <c r="K297" s="124" t="s">
        <v>149</v>
      </c>
      <c r="L297" s="13"/>
      <c r="M297" s="128" t="s">
        <v>1</v>
      </c>
      <c r="N297" s="129" t="s">
        <v>37</v>
      </c>
      <c r="O297" s="130">
        <v>4.8000000000000001E-2</v>
      </c>
      <c r="P297" s="130">
        <f>O297*H297</f>
        <v>0.37440000000000001</v>
      </c>
      <c r="Q297" s="130">
        <v>0</v>
      </c>
      <c r="R297" s="130">
        <f>Q297*H297</f>
        <v>0</v>
      </c>
      <c r="S297" s="130">
        <v>0</v>
      </c>
      <c r="T297" s="131">
        <f>S297*H297</f>
        <v>0</v>
      </c>
      <c r="AR297" s="132" t="s">
        <v>227</v>
      </c>
      <c r="AT297" s="132" t="s">
        <v>145</v>
      </c>
      <c r="AU297" s="132" t="s">
        <v>82</v>
      </c>
      <c r="AY297" s="8" t="s">
        <v>143</v>
      </c>
      <c r="BE297" s="133">
        <f>IF(N297="základní",J297,0)</f>
        <v>0</v>
      </c>
      <c r="BF297" s="133">
        <f>IF(N297="snížená",J297,0)</f>
        <v>0</v>
      </c>
      <c r="BG297" s="133">
        <f>IF(N297="zákl. přenesená",J297,0)</f>
        <v>0</v>
      </c>
      <c r="BH297" s="133">
        <f>IF(N297="sníž. přenesená",J297,0)</f>
        <v>0</v>
      </c>
      <c r="BI297" s="133">
        <f>IF(N297="nulová",J297,0)</f>
        <v>0</v>
      </c>
      <c r="BJ297" s="8" t="s">
        <v>80</v>
      </c>
      <c r="BK297" s="133">
        <f>ROUND(I297*H297,2)</f>
        <v>0</v>
      </c>
      <c r="BL297" s="8" t="s">
        <v>227</v>
      </c>
      <c r="BM297" s="132" t="s">
        <v>1129</v>
      </c>
    </row>
    <row r="298" spans="2:65" s="135" customFormat="1" x14ac:dyDescent="0.2">
      <c r="B298" s="134"/>
      <c r="D298" s="136" t="s">
        <v>152</v>
      </c>
      <c r="E298" s="137" t="s">
        <v>1</v>
      </c>
      <c r="F298" s="138" t="s">
        <v>508</v>
      </c>
      <c r="H298" s="137" t="s">
        <v>1</v>
      </c>
      <c r="I298" s="53"/>
      <c r="L298" s="134"/>
      <c r="M298" s="139"/>
      <c r="T298" s="140"/>
      <c r="AT298" s="137" t="s">
        <v>152</v>
      </c>
      <c r="AU298" s="137" t="s">
        <v>82</v>
      </c>
      <c r="AV298" s="135" t="s">
        <v>80</v>
      </c>
      <c r="AW298" s="135" t="s">
        <v>29</v>
      </c>
      <c r="AX298" s="135" t="s">
        <v>72</v>
      </c>
      <c r="AY298" s="137" t="s">
        <v>143</v>
      </c>
    </row>
    <row r="299" spans="2:65" s="142" customFormat="1" x14ac:dyDescent="0.2">
      <c r="B299" s="141"/>
      <c r="D299" s="136" t="s">
        <v>152</v>
      </c>
      <c r="E299" s="143" t="s">
        <v>1</v>
      </c>
      <c r="F299" s="144" t="s">
        <v>1130</v>
      </c>
      <c r="H299" s="145">
        <v>7.8</v>
      </c>
      <c r="I299" s="54"/>
      <c r="L299" s="141"/>
      <c r="M299" s="146"/>
      <c r="T299" s="147"/>
      <c r="AT299" s="143" t="s">
        <v>152</v>
      </c>
      <c r="AU299" s="143" t="s">
        <v>82</v>
      </c>
      <c r="AV299" s="142" t="s">
        <v>82</v>
      </c>
      <c r="AW299" s="142" t="s">
        <v>29</v>
      </c>
      <c r="AX299" s="142" t="s">
        <v>80</v>
      </c>
      <c r="AY299" s="143" t="s">
        <v>143</v>
      </c>
    </row>
    <row r="300" spans="2:65" s="1" customFormat="1" ht="16.5" customHeight="1" x14ac:dyDescent="0.2">
      <c r="B300" s="13"/>
      <c r="C300" s="164" t="s">
        <v>462</v>
      </c>
      <c r="D300" s="164" t="s">
        <v>392</v>
      </c>
      <c r="E300" s="165" t="s">
        <v>511</v>
      </c>
      <c r="F300" s="166" t="s">
        <v>512</v>
      </c>
      <c r="G300" s="167" t="s">
        <v>513</v>
      </c>
      <c r="H300" s="168">
        <v>3.12</v>
      </c>
      <c r="I300" s="51"/>
      <c r="J300" s="169">
        <f>ROUND(I300*H300,2)</f>
        <v>0</v>
      </c>
      <c r="K300" s="166" t="s">
        <v>149</v>
      </c>
      <c r="L300" s="170"/>
      <c r="M300" s="171" t="s">
        <v>1</v>
      </c>
      <c r="N300" s="172" t="s">
        <v>37</v>
      </c>
      <c r="O300" s="130">
        <v>0</v>
      </c>
      <c r="P300" s="130">
        <f>O300*H300</f>
        <v>0</v>
      </c>
      <c r="Q300" s="130">
        <v>1E-3</v>
      </c>
      <c r="R300" s="130">
        <f>Q300*H300</f>
        <v>3.1200000000000004E-3</v>
      </c>
      <c r="S300" s="130">
        <v>0</v>
      </c>
      <c r="T300" s="131">
        <f>S300*H300</f>
        <v>0</v>
      </c>
      <c r="AR300" s="132" t="s">
        <v>328</v>
      </c>
      <c r="AT300" s="132" t="s">
        <v>392</v>
      </c>
      <c r="AU300" s="132" t="s">
        <v>82</v>
      </c>
      <c r="AY300" s="8" t="s">
        <v>143</v>
      </c>
      <c r="BE300" s="133">
        <f>IF(N300="základní",J300,0)</f>
        <v>0</v>
      </c>
      <c r="BF300" s="133">
        <f>IF(N300="snížená",J300,0)</f>
        <v>0</v>
      </c>
      <c r="BG300" s="133">
        <f>IF(N300="zákl. přenesená",J300,0)</f>
        <v>0</v>
      </c>
      <c r="BH300" s="133">
        <f>IF(N300="sníž. přenesená",J300,0)</f>
        <v>0</v>
      </c>
      <c r="BI300" s="133">
        <f>IF(N300="nulová",J300,0)</f>
        <v>0</v>
      </c>
      <c r="BJ300" s="8" t="s">
        <v>80</v>
      </c>
      <c r="BK300" s="133">
        <f>ROUND(I300*H300,2)</f>
        <v>0</v>
      </c>
      <c r="BL300" s="8" t="s">
        <v>227</v>
      </c>
      <c r="BM300" s="132" t="s">
        <v>1131</v>
      </c>
    </row>
    <row r="301" spans="2:65" s="142" customFormat="1" x14ac:dyDescent="0.2">
      <c r="B301" s="141"/>
      <c r="D301" s="136" t="s">
        <v>152</v>
      </c>
      <c r="F301" s="144" t="s">
        <v>1132</v>
      </c>
      <c r="H301" s="145">
        <v>3.12</v>
      </c>
      <c r="I301" s="54"/>
      <c r="L301" s="141"/>
      <c r="M301" s="146"/>
      <c r="T301" s="147"/>
      <c r="AT301" s="143" t="s">
        <v>152</v>
      </c>
      <c r="AU301" s="143" t="s">
        <v>82</v>
      </c>
      <c r="AV301" s="142" t="s">
        <v>82</v>
      </c>
      <c r="AW301" s="142" t="s">
        <v>3</v>
      </c>
      <c r="AX301" s="142" t="s">
        <v>80</v>
      </c>
      <c r="AY301" s="143" t="s">
        <v>143</v>
      </c>
    </row>
    <row r="302" spans="2:65" s="1" customFormat="1" ht="24.2" customHeight="1" x14ac:dyDescent="0.2">
      <c r="B302" s="13"/>
      <c r="C302" s="122" t="s">
        <v>466</v>
      </c>
      <c r="D302" s="122" t="s">
        <v>145</v>
      </c>
      <c r="E302" s="123" t="s">
        <v>517</v>
      </c>
      <c r="F302" s="124" t="s">
        <v>518</v>
      </c>
      <c r="G302" s="125" t="s">
        <v>163</v>
      </c>
      <c r="H302" s="126">
        <v>43.406999999999996</v>
      </c>
      <c r="I302" s="50"/>
      <c r="J302" s="127">
        <f>ROUND(I302*H302,2)</f>
        <v>0</v>
      </c>
      <c r="K302" s="124" t="s">
        <v>149</v>
      </c>
      <c r="L302" s="13"/>
      <c r="M302" s="128" t="s">
        <v>1</v>
      </c>
      <c r="N302" s="129" t="s">
        <v>37</v>
      </c>
      <c r="O302" s="130">
        <v>8.4000000000000005E-2</v>
      </c>
      <c r="P302" s="130">
        <f>O302*H302</f>
        <v>3.646188</v>
      </c>
      <c r="Q302" s="130">
        <v>0</v>
      </c>
      <c r="R302" s="130">
        <f>Q302*H302</f>
        <v>0</v>
      </c>
      <c r="S302" s="130">
        <v>0</v>
      </c>
      <c r="T302" s="131">
        <f>S302*H302</f>
        <v>0</v>
      </c>
      <c r="AR302" s="132" t="s">
        <v>227</v>
      </c>
      <c r="AT302" s="132" t="s">
        <v>145</v>
      </c>
      <c r="AU302" s="132" t="s">
        <v>82</v>
      </c>
      <c r="AY302" s="8" t="s">
        <v>143</v>
      </c>
      <c r="BE302" s="133">
        <f>IF(N302="základní",J302,0)</f>
        <v>0</v>
      </c>
      <c r="BF302" s="133">
        <f>IF(N302="snížená",J302,0)</f>
        <v>0</v>
      </c>
      <c r="BG302" s="133">
        <f>IF(N302="zákl. přenesená",J302,0)</f>
        <v>0</v>
      </c>
      <c r="BH302" s="133">
        <f>IF(N302="sníž. přenesená",J302,0)</f>
        <v>0</v>
      </c>
      <c r="BI302" s="133">
        <f>IF(N302="nulová",J302,0)</f>
        <v>0</v>
      </c>
      <c r="BJ302" s="8" t="s">
        <v>80</v>
      </c>
      <c r="BK302" s="133">
        <f>ROUND(I302*H302,2)</f>
        <v>0</v>
      </c>
      <c r="BL302" s="8" t="s">
        <v>227</v>
      </c>
      <c r="BM302" s="132" t="s">
        <v>1133</v>
      </c>
    </row>
    <row r="303" spans="2:65" s="135" customFormat="1" x14ac:dyDescent="0.2">
      <c r="B303" s="134"/>
      <c r="D303" s="136" t="s">
        <v>152</v>
      </c>
      <c r="E303" s="137" t="s">
        <v>1</v>
      </c>
      <c r="F303" s="138" t="s">
        <v>520</v>
      </c>
      <c r="H303" s="137" t="s">
        <v>1</v>
      </c>
      <c r="I303" s="53"/>
      <c r="L303" s="134"/>
      <c r="M303" s="139"/>
      <c r="T303" s="140"/>
      <c r="AT303" s="137" t="s">
        <v>152</v>
      </c>
      <c r="AU303" s="137" t="s">
        <v>82</v>
      </c>
      <c r="AV303" s="135" t="s">
        <v>80</v>
      </c>
      <c r="AW303" s="135" t="s">
        <v>29</v>
      </c>
      <c r="AX303" s="135" t="s">
        <v>72</v>
      </c>
      <c r="AY303" s="137" t="s">
        <v>143</v>
      </c>
    </row>
    <row r="304" spans="2:65" s="142" customFormat="1" x14ac:dyDescent="0.2">
      <c r="B304" s="141"/>
      <c r="D304" s="136" t="s">
        <v>152</v>
      </c>
      <c r="E304" s="143" t="s">
        <v>1</v>
      </c>
      <c r="F304" s="144" t="s">
        <v>1134</v>
      </c>
      <c r="H304" s="145">
        <v>45.296999999999997</v>
      </c>
      <c r="I304" s="54"/>
      <c r="L304" s="141"/>
      <c r="M304" s="146"/>
      <c r="T304" s="147"/>
      <c r="AT304" s="143" t="s">
        <v>152</v>
      </c>
      <c r="AU304" s="143" t="s">
        <v>82</v>
      </c>
      <c r="AV304" s="142" t="s">
        <v>82</v>
      </c>
      <c r="AW304" s="142" t="s">
        <v>29</v>
      </c>
      <c r="AX304" s="142" t="s">
        <v>72</v>
      </c>
      <c r="AY304" s="143" t="s">
        <v>143</v>
      </c>
    </row>
    <row r="305" spans="2:65" s="142" customFormat="1" x14ac:dyDescent="0.2">
      <c r="B305" s="141"/>
      <c r="D305" s="136" t="s">
        <v>152</v>
      </c>
      <c r="E305" s="143" t="s">
        <v>1</v>
      </c>
      <c r="F305" s="144" t="s">
        <v>243</v>
      </c>
      <c r="H305" s="145">
        <v>-1.89</v>
      </c>
      <c r="I305" s="54"/>
      <c r="L305" s="141"/>
      <c r="M305" s="146"/>
      <c r="T305" s="147"/>
      <c r="AT305" s="143" t="s">
        <v>152</v>
      </c>
      <c r="AU305" s="143" t="s">
        <v>82</v>
      </c>
      <c r="AV305" s="142" t="s">
        <v>82</v>
      </c>
      <c r="AW305" s="142" t="s">
        <v>29</v>
      </c>
      <c r="AX305" s="142" t="s">
        <v>72</v>
      </c>
      <c r="AY305" s="143" t="s">
        <v>143</v>
      </c>
    </row>
    <row r="306" spans="2:65" s="149" customFormat="1" x14ac:dyDescent="0.2">
      <c r="B306" s="148"/>
      <c r="D306" s="136" t="s">
        <v>152</v>
      </c>
      <c r="E306" s="150" t="s">
        <v>1</v>
      </c>
      <c r="F306" s="151" t="s">
        <v>210</v>
      </c>
      <c r="H306" s="152">
        <v>43.406999999999996</v>
      </c>
      <c r="I306" s="55"/>
      <c r="L306" s="148"/>
      <c r="M306" s="153"/>
      <c r="T306" s="154"/>
      <c r="AT306" s="150" t="s">
        <v>152</v>
      </c>
      <c r="AU306" s="150" t="s">
        <v>82</v>
      </c>
      <c r="AV306" s="149" t="s">
        <v>150</v>
      </c>
      <c r="AW306" s="149" t="s">
        <v>29</v>
      </c>
      <c r="AX306" s="149" t="s">
        <v>80</v>
      </c>
      <c r="AY306" s="150" t="s">
        <v>143</v>
      </c>
    </row>
    <row r="307" spans="2:65" s="1" customFormat="1" ht="16.5" customHeight="1" x14ac:dyDescent="0.2">
      <c r="B307" s="13"/>
      <c r="C307" s="164" t="s">
        <v>470</v>
      </c>
      <c r="D307" s="164" t="s">
        <v>392</v>
      </c>
      <c r="E307" s="165" t="s">
        <v>511</v>
      </c>
      <c r="F307" s="166" t="s">
        <v>512</v>
      </c>
      <c r="G307" s="167" t="s">
        <v>513</v>
      </c>
      <c r="H307" s="168">
        <v>17.363</v>
      </c>
      <c r="I307" s="51"/>
      <c r="J307" s="169">
        <f>ROUND(I307*H307,2)</f>
        <v>0</v>
      </c>
      <c r="K307" s="166" t="s">
        <v>149</v>
      </c>
      <c r="L307" s="170"/>
      <c r="M307" s="171" t="s">
        <v>1</v>
      </c>
      <c r="N307" s="172" t="s">
        <v>37</v>
      </c>
      <c r="O307" s="130">
        <v>0</v>
      </c>
      <c r="P307" s="130">
        <f>O307*H307</f>
        <v>0</v>
      </c>
      <c r="Q307" s="130">
        <v>1E-3</v>
      </c>
      <c r="R307" s="130">
        <f>Q307*H307</f>
        <v>1.7363E-2</v>
      </c>
      <c r="S307" s="130">
        <v>0</v>
      </c>
      <c r="T307" s="131">
        <f>S307*H307</f>
        <v>0</v>
      </c>
      <c r="AR307" s="132" t="s">
        <v>328</v>
      </c>
      <c r="AT307" s="132" t="s">
        <v>392</v>
      </c>
      <c r="AU307" s="132" t="s">
        <v>82</v>
      </c>
      <c r="AY307" s="8" t="s">
        <v>143</v>
      </c>
      <c r="BE307" s="133">
        <f>IF(N307="základní",J307,0)</f>
        <v>0</v>
      </c>
      <c r="BF307" s="133">
        <f>IF(N307="snížená",J307,0)</f>
        <v>0</v>
      </c>
      <c r="BG307" s="133">
        <f>IF(N307="zákl. přenesená",J307,0)</f>
        <v>0</v>
      </c>
      <c r="BH307" s="133">
        <f>IF(N307="sníž. přenesená",J307,0)</f>
        <v>0</v>
      </c>
      <c r="BI307" s="133">
        <f>IF(N307="nulová",J307,0)</f>
        <v>0</v>
      </c>
      <c r="BJ307" s="8" t="s">
        <v>80</v>
      </c>
      <c r="BK307" s="133">
        <f>ROUND(I307*H307,2)</f>
        <v>0</v>
      </c>
      <c r="BL307" s="8" t="s">
        <v>227</v>
      </c>
      <c r="BM307" s="132" t="s">
        <v>1135</v>
      </c>
    </row>
    <row r="308" spans="2:65" s="142" customFormat="1" x14ac:dyDescent="0.2">
      <c r="B308" s="141"/>
      <c r="D308" s="136" t="s">
        <v>152</v>
      </c>
      <c r="F308" s="144" t="s">
        <v>1136</v>
      </c>
      <c r="H308" s="145">
        <v>17.363</v>
      </c>
      <c r="I308" s="54"/>
      <c r="L308" s="141"/>
      <c r="M308" s="146"/>
      <c r="T308" s="147"/>
      <c r="AT308" s="143" t="s">
        <v>152</v>
      </c>
      <c r="AU308" s="143" t="s">
        <v>82</v>
      </c>
      <c r="AV308" s="142" t="s">
        <v>82</v>
      </c>
      <c r="AW308" s="142" t="s">
        <v>3</v>
      </c>
      <c r="AX308" s="142" t="s">
        <v>80</v>
      </c>
      <c r="AY308" s="143" t="s">
        <v>143</v>
      </c>
    </row>
    <row r="309" spans="2:65" s="1" customFormat="1" ht="24.2" customHeight="1" x14ac:dyDescent="0.2">
      <c r="B309" s="13"/>
      <c r="C309" s="122" t="s">
        <v>476</v>
      </c>
      <c r="D309" s="122" t="s">
        <v>145</v>
      </c>
      <c r="E309" s="123" t="s">
        <v>527</v>
      </c>
      <c r="F309" s="124" t="s">
        <v>528</v>
      </c>
      <c r="G309" s="125" t="s">
        <v>163</v>
      </c>
      <c r="H309" s="126">
        <v>15.6</v>
      </c>
      <c r="I309" s="50"/>
      <c r="J309" s="127">
        <f>ROUND(I309*H309,2)</f>
        <v>0</v>
      </c>
      <c r="K309" s="124" t="s">
        <v>149</v>
      </c>
      <c r="L309" s="13"/>
      <c r="M309" s="128" t="s">
        <v>1</v>
      </c>
      <c r="N309" s="129" t="s">
        <v>37</v>
      </c>
      <c r="O309" s="130">
        <v>0.222</v>
      </c>
      <c r="P309" s="130">
        <f>O309*H309</f>
        <v>3.4632000000000001</v>
      </c>
      <c r="Q309" s="130">
        <v>4.0000000000000002E-4</v>
      </c>
      <c r="R309" s="130">
        <f>Q309*H309</f>
        <v>6.2399999999999999E-3</v>
      </c>
      <c r="S309" s="130">
        <v>0</v>
      </c>
      <c r="T309" s="131">
        <f>S309*H309</f>
        <v>0</v>
      </c>
      <c r="AR309" s="132" t="s">
        <v>227</v>
      </c>
      <c r="AT309" s="132" t="s">
        <v>145</v>
      </c>
      <c r="AU309" s="132" t="s">
        <v>82</v>
      </c>
      <c r="AY309" s="8" t="s">
        <v>143</v>
      </c>
      <c r="BE309" s="133">
        <f>IF(N309="základní",J309,0)</f>
        <v>0</v>
      </c>
      <c r="BF309" s="133">
        <f>IF(N309="snížená",J309,0)</f>
        <v>0</v>
      </c>
      <c r="BG309" s="133">
        <f>IF(N309="zákl. přenesená",J309,0)</f>
        <v>0</v>
      </c>
      <c r="BH309" s="133">
        <f>IF(N309="sníž. přenesená",J309,0)</f>
        <v>0</v>
      </c>
      <c r="BI309" s="133">
        <f>IF(N309="nulová",J309,0)</f>
        <v>0</v>
      </c>
      <c r="BJ309" s="8" t="s">
        <v>80</v>
      </c>
      <c r="BK309" s="133">
        <f>ROUND(I309*H309,2)</f>
        <v>0</v>
      </c>
      <c r="BL309" s="8" t="s">
        <v>227</v>
      </c>
      <c r="BM309" s="132" t="s">
        <v>1137</v>
      </c>
    </row>
    <row r="310" spans="2:65" s="142" customFormat="1" x14ac:dyDescent="0.2">
      <c r="B310" s="141"/>
      <c r="D310" s="136" t="s">
        <v>152</v>
      </c>
      <c r="E310" s="143" t="s">
        <v>1</v>
      </c>
      <c r="F310" s="144" t="s">
        <v>1138</v>
      </c>
      <c r="H310" s="145">
        <v>15.6</v>
      </c>
      <c r="I310" s="54"/>
      <c r="L310" s="141"/>
      <c r="M310" s="146"/>
      <c r="T310" s="147"/>
      <c r="AT310" s="143" t="s">
        <v>152</v>
      </c>
      <c r="AU310" s="143" t="s">
        <v>82</v>
      </c>
      <c r="AV310" s="142" t="s">
        <v>82</v>
      </c>
      <c r="AW310" s="142" t="s">
        <v>29</v>
      </c>
      <c r="AX310" s="142" t="s">
        <v>80</v>
      </c>
      <c r="AY310" s="143" t="s">
        <v>143</v>
      </c>
    </row>
    <row r="311" spans="2:65" s="1" customFormat="1" ht="49.15" customHeight="1" x14ac:dyDescent="0.2">
      <c r="B311" s="13"/>
      <c r="C311" s="164" t="s">
        <v>480</v>
      </c>
      <c r="D311" s="164" t="s">
        <v>392</v>
      </c>
      <c r="E311" s="165" t="s">
        <v>532</v>
      </c>
      <c r="F311" s="166" t="s">
        <v>533</v>
      </c>
      <c r="G311" s="167" t="s">
        <v>163</v>
      </c>
      <c r="H311" s="168">
        <v>9.0909999999999993</v>
      </c>
      <c r="I311" s="51"/>
      <c r="J311" s="169">
        <f>ROUND(I311*H311,2)</f>
        <v>0</v>
      </c>
      <c r="K311" s="166" t="s">
        <v>149</v>
      </c>
      <c r="L311" s="170"/>
      <c r="M311" s="171" t="s">
        <v>1</v>
      </c>
      <c r="N311" s="172" t="s">
        <v>37</v>
      </c>
      <c r="O311" s="130">
        <v>0</v>
      </c>
      <c r="P311" s="130">
        <f>O311*H311</f>
        <v>0</v>
      </c>
      <c r="Q311" s="130">
        <v>5.4000000000000003E-3</v>
      </c>
      <c r="R311" s="130">
        <f>Q311*H311</f>
        <v>4.90914E-2</v>
      </c>
      <c r="S311" s="130">
        <v>0</v>
      </c>
      <c r="T311" s="131">
        <f>S311*H311</f>
        <v>0</v>
      </c>
      <c r="AR311" s="132" t="s">
        <v>328</v>
      </c>
      <c r="AT311" s="132" t="s">
        <v>392</v>
      </c>
      <c r="AU311" s="132" t="s">
        <v>82</v>
      </c>
      <c r="AY311" s="8" t="s">
        <v>143</v>
      </c>
      <c r="BE311" s="133">
        <f>IF(N311="základní",J311,0)</f>
        <v>0</v>
      </c>
      <c r="BF311" s="133">
        <f>IF(N311="snížená",J311,0)</f>
        <v>0</v>
      </c>
      <c r="BG311" s="133">
        <f>IF(N311="zákl. přenesená",J311,0)</f>
        <v>0</v>
      </c>
      <c r="BH311" s="133">
        <f>IF(N311="sníž. přenesená",J311,0)</f>
        <v>0</v>
      </c>
      <c r="BI311" s="133">
        <f>IF(N311="nulová",J311,0)</f>
        <v>0</v>
      </c>
      <c r="BJ311" s="8" t="s">
        <v>80</v>
      </c>
      <c r="BK311" s="133">
        <f>ROUND(I311*H311,2)</f>
        <v>0</v>
      </c>
      <c r="BL311" s="8" t="s">
        <v>227</v>
      </c>
      <c r="BM311" s="132" t="s">
        <v>1139</v>
      </c>
    </row>
    <row r="312" spans="2:65" s="142" customFormat="1" x14ac:dyDescent="0.2">
      <c r="B312" s="141"/>
      <c r="D312" s="136" t="s">
        <v>152</v>
      </c>
      <c r="F312" s="144" t="s">
        <v>1140</v>
      </c>
      <c r="H312" s="145">
        <v>9.0909999999999993</v>
      </c>
      <c r="I312" s="54"/>
      <c r="L312" s="141"/>
      <c r="M312" s="146"/>
      <c r="T312" s="147"/>
      <c r="AT312" s="143" t="s">
        <v>152</v>
      </c>
      <c r="AU312" s="143" t="s">
        <v>82</v>
      </c>
      <c r="AV312" s="142" t="s">
        <v>82</v>
      </c>
      <c r="AW312" s="142" t="s">
        <v>3</v>
      </c>
      <c r="AX312" s="142" t="s">
        <v>80</v>
      </c>
      <c r="AY312" s="143" t="s">
        <v>143</v>
      </c>
    </row>
    <row r="313" spans="2:65" s="1" customFormat="1" ht="49.15" customHeight="1" x14ac:dyDescent="0.2">
      <c r="B313" s="13"/>
      <c r="C313" s="164" t="s">
        <v>484</v>
      </c>
      <c r="D313" s="164" t="s">
        <v>392</v>
      </c>
      <c r="E313" s="165" t="s">
        <v>537</v>
      </c>
      <c r="F313" s="166" t="s">
        <v>538</v>
      </c>
      <c r="G313" s="167" t="s">
        <v>163</v>
      </c>
      <c r="H313" s="168">
        <v>9.0909999999999993</v>
      </c>
      <c r="I313" s="51"/>
      <c r="J313" s="169">
        <f>ROUND(I313*H313,2)</f>
        <v>0</v>
      </c>
      <c r="K313" s="166" t="s">
        <v>149</v>
      </c>
      <c r="L313" s="170"/>
      <c r="M313" s="171" t="s">
        <v>1</v>
      </c>
      <c r="N313" s="172" t="s">
        <v>37</v>
      </c>
      <c r="O313" s="130">
        <v>0</v>
      </c>
      <c r="P313" s="130">
        <f>O313*H313</f>
        <v>0</v>
      </c>
      <c r="Q313" s="130">
        <v>5.3E-3</v>
      </c>
      <c r="R313" s="130">
        <f>Q313*H313</f>
        <v>4.8182299999999997E-2</v>
      </c>
      <c r="S313" s="130">
        <v>0</v>
      </c>
      <c r="T313" s="131">
        <f>S313*H313</f>
        <v>0</v>
      </c>
      <c r="AR313" s="132" t="s">
        <v>328</v>
      </c>
      <c r="AT313" s="132" t="s">
        <v>392</v>
      </c>
      <c r="AU313" s="132" t="s">
        <v>82</v>
      </c>
      <c r="AY313" s="8" t="s">
        <v>143</v>
      </c>
      <c r="BE313" s="133">
        <f>IF(N313="základní",J313,0)</f>
        <v>0</v>
      </c>
      <c r="BF313" s="133">
        <f>IF(N313="snížená",J313,0)</f>
        <v>0</v>
      </c>
      <c r="BG313" s="133">
        <f>IF(N313="zákl. přenesená",J313,0)</f>
        <v>0</v>
      </c>
      <c r="BH313" s="133">
        <f>IF(N313="sníž. přenesená",J313,0)</f>
        <v>0</v>
      </c>
      <c r="BI313" s="133">
        <f>IF(N313="nulová",J313,0)</f>
        <v>0</v>
      </c>
      <c r="BJ313" s="8" t="s">
        <v>80</v>
      </c>
      <c r="BK313" s="133">
        <f>ROUND(I313*H313,2)</f>
        <v>0</v>
      </c>
      <c r="BL313" s="8" t="s">
        <v>227</v>
      </c>
      <c r="BM313" s="132" t="s">
        <v>1141</v>
      </c>
    </row>
    <row r="314" spans="2:65" s="142" customFormat="1" x14ac:dyDescent="0.2">
      <c r="B314" s="141"/>
      <c r="D314" s="136" t="s">
        <v>152</v>
      </c>
      <c r="F314" s="144" t="s">
        <v>1140</v>
      </c>
      <c r="H314" s="145">
        <v>9.0909999999999993</v>
      </c>
      <c r="I314" s="54"/>
      <c r="L314" s="141"/>
      <c r="M314" s="146"/>
      <c r="T314" s="147"/>
      <c r="AT314" s="143" t="s">
        <v>152</v>
      </c>
      <c r="AU314" s="143" t="s">
        <v>82</v>
      </c>
      <c r="AV314" s="142" t="s">
        <v>82</v>
      </c>
      <c r="AW314" s="142" t="s">
        <v>3</v>
      </c>
      <c r="AX314" s="142" t="s">
        <v>80</v>
      </c>
      <c r="AY314" s="143" t="s">
        <v>143</v>
      </c>
    </row>
    <row r="315" spans="2:65" s="1" customFormat="1" ht="24.2" customHeight="1" x14ac:dyDescent="0.2">
      <c r="B315" s="13"/>
      <c r="C315" s="122" t="s">
        <v>489</v>
      </c>
      <c r="D315" s="122" t="s">
        <v>145</v>
      </c>
      <c r="E315" s="123" t="s">
        <v>541</v>
      </c>
      <c r="F315" s="124" t="s">
        <v>542</v>
      </c>
      <c r="G315" s="125" t="s">
        <v>163</v>
      </c>
      <c r="H315" s="126">
        <v>86.813999999999993</v>
      </c>
      <c r="I315" s="50"/>
      <c r="J315" s="127">
        <f>ROUND(I315*H315,2)</f>
        <v>0</v>
      </c>
      <c r="K315" s="124" t="s">
        <v>149</v>
      </c>
      <c r="L315" s="13"/>
      <c r="M315" s="128" t="s">
        <v>1</v>
      </c>
      <c r="N315" s="129" t="s">
        <v>37</v>
      </c>
      <c r="O315" s="130">
        <v>0.26</v>
      </c>
      <c r="P315" s="130">
        <f>O315*H315</f>
        <v>22.571639999999999</v>
      </c>
      <c r="Q315" s="130">
        <v>4.0000000000000002E-4</v>
      </c>
      <c r="R315" s="130">
        <f>Q315*H315</f>
        <v>3.4725600000000002E-2</v>
      </c>
      <c r="S315" s="130">
        <v>0</v>
      </c>
      <c r="T315" s="131">
        <f>S315*H315</f>
        <v>0</v>
      </c>
      <c r="AR315" s="132" t="s">
        <v>227</v>
      </c>
      <c r="AT315" s="132" t="s">
        <v>145</v>
      </c>
      <c r="AU315" s="132" t="s">
        <v>82</v>
      </c>
      <c r="AY315" s="8" t="s">
        <v>143</v>
      </c>
      <c r="BE315" s="133">
        <f>IF(N315="základní",J315,0)</f>
        <v>0</v>
      </c>
      <c r="BF315" s="133">
        <f>IF(N315="snížená",J315,0)</f>
        <v>0</v>
      </c>
      <c r="BG315" s="133">
        <f>IF(N315="zákl. přenesená",J315,0)</f>
        <v>0</v>
      </c>
      <c r="BH315" s="133">
        <f>IF(N315="sníž. přenesená",J315,0)</f>
        <v>0</v>
      </c>
      <c r="BI315" s="133">
        <f>IF(N315="nulová",J315,0)</f>
        <v>0</v>
      </c>
      <c r="BJ315" s="8" t="s">
        <v>80</v>
      </c>
      <c r="BK315" s="133">
        <f>ROUND(I315*H315,2)</f>
        <v>0</v>
      </c>
      <c r="BL315" s="8" t="s">
        <v>227</v>
      </c>
      <c r="BM315" s="132" t="s">
        <v>1142</v>
      </c>
    </row>
    <row r="316" spans="2:65" s="142" customFormat="1" x14ac:dyDescent="0.2">
      <c r="B316" s="141"/>
      <c r="D316" s="136" t="s">
        <v>152</v>
      </c>
      <c r="E316" s="143" t="s">
        <v>1</v>
      </c>
      <c r="F316" s="144" t="s">
        <v>1143</v>
      </c>
      <c r="H316" s="145">
        <v>86.813999999999993</v>
      </c>
      <c r="I316" s="54"/>
      <c r="L316" s="141"/>
      <c r="M316" s="146"/>
      <c r="T316" s="147"/>
      <c r="AT316" s="143" t="s">
        <v>152</v>
      </c>
      <c r="AU316" s="143" t="s">
        <v>82</v>
      </c>
      <c r="AV316" s="142" t="s">
        <v>82</v>
      </c>
      <c r="AW316" s="142" t="s">
        <v>29</v>
      </c>
      <c r="AX316" s="142" t="s">
        <v>80</v>
      </c>
      <c r="AY316" s="143" t="s">
        <v>143</v>
      </c>
    </row>
    <row r="317" spans="2:65" s="1" customFormat="1" ht="49.15" customHeight="1" x14ac:dyDescent="0.2">
      <c r="B317" s="13"/>
      <c r="C317" s="164" t="s">
        <v>495</v>
      </c>
      <c r="D317" s="164" t="s">
        <v>392</v>
      </c>
      <c r="E317" s="165" t="s">
        <v>532</v>
      </c>
      <c r="F317" s="166" t="s">
        <v>533</v>
      </c>
      <c r="G317" s="167" t="s">
        <v>163</v>
      </c>
      <c r="H317" s="168">
        <v>53</v>
      </c>
      <c r="I317" s="51"/>
      <c r="J317" s="169">
        <f>ROUND(I317*H317,2)</f>
        <v>0</v>
      </c>
      <c r="K317" s="166" t="s">
        <v>149</v>
      </c>
      <c r="L317" s="170"/>
      <c r="M317" s="171" t="s">
        <v>1</v>
      </c>
      <c r="N317" s="172" t="s">
        <v>37</v>
      </c>
      <c r="O317" s="130">
        <v>0</v>
      </c>
      <c r="P317" s="130">
        <f>O317*H317</f>
        <v>0</v>
      </c>
      <c r="Q317" s="130">
        <v>5.4000000000000003E-3</v>
      </c>
      <c r="R317" s="130">
        <f>Q317*H317</f>
        <v>0.28620000000000001</v>
      </c>
      <c r="S317" s="130">
        <v>0</v>
      </c>
      <c r="T317" s="131">
        <f>S317*H317</f>
        <v>0</v>
      </c>
      <c r="AR317" s="132" t="s">
        <v>328</v>
      </c>
      <c r="AT317" s="132" t="s">
        <v>392</v>
      </c>
      <c r="AU317" s="132" t="s">
        <v>82</v>
      </c>
      <c r="AY317" s="8" t="s">
        <v>143</v>
      </c>
      <c r="BE317" s="133">
        <f>IF(N317="základní",J317,0)</f>
        <v>0</v>
      </c>
      <c r="BF317" s="133">
        <f>IF(N317="snížená",J317,0)</f>
        <v>0</v>
      </c>
      <c r="BG317" s="133">
        <f>IF(N317="zákl. přenesená",J317,0)</f>
        <v>0</v>
      </c>
      <c r="BH317" s="133">
        <f>IF(N317="sníž. přenesená",J317,0)</f>
        <v>0</v>
      </c>
      <c r="BI317" s="133">
        <f>IF(N317="nulová",J317,0)</f>
        <v>0</v>
      </c>
      <c r="BJ317" s="8" t="s">
        <v>80</v>
      </c>
      <c r="BK317" s="133">
        <f>ROUND(I317*H317,2)</f>
        <v>0</v>
      </c>
      <c r="BL317" s="8" t="s">
        <v>227</v>
      </c>
      <c r="BM317" s="132" t="s">
        <v>1144</v>
      </c>
    </row>
    <row r="318" spans="2:65" s="142" customFormat="1" x14ac:dyDescent="0.2">
      <c r="B318" s="141"/>
      <c r="D318" s="136" t="s">
        <v>152</v>
      </c>
      <c r="F318" s="144" t="s">
        <v>1145</v>
      </c>
      <c r="H318" s="145">
        <v>53</v>
      </c>
      <c r="I318" s="54"/>
      <c r="L318" s="141"/>
      <c r="M318" s="146"/>
      <c r="T318" s="147"/>
      <c r="AT318" s="143" t="s">
        <v>152</v>
      </c>
      <c r="AU318" s="143" t="s">
        <v>82</v>
      </c>
      <c r="AV318" s="142" t="s">
        <v>82</v>
      </c>
      <c r="AW318" s="142" t="s">
        <v>3</v>
      </c>
      <c r="AX318" s="142" t="s">
        <v>80</v>
      </c>
      <c r="AY318" s="143" t="s">
        <v>143</v>
      </c>
    </row>
    <row r="319" spans="2:65" s="1" customFormat="1" ht="49.15" customHeight="1" x14ac:dyDescent="0.2">
      <c r="B319" s="13"/>
      <c r="C319" s="164" t="s">
        <v>504</v>
      </c>
      <c r="D319" s="164" t="s">
        <v>392</v>
      </c>
      <c r="E319" s="165" t="s">
        <v>537</v>
      </c>
      <c r="F319" s="166" t="s">
        <v>538</v>
      </c>
      <c r="G319" s="167" t="s">
        <v>163</v>
      </c>
      <c r="H319" s="168">
        <v>53</v>
      </c>
      <c r="I319" s="51"/>
      <c r="J319" s="169">
        <f>ROUND(I319*H319,2)</f>
        <v>0</v>
      </c>
      <c r="K319" s="166" t="s">
        <v>149</v>
      </c>
      <c r="L319" s="170"/>
      <c r="M319" s="171" t="s">
        <v>1</v>
      </c>
      <c r="N319" s="172" t="s">
        <v>37</v>
      </c>
      <c r="O319" s="130">
        <v>0</v>
      </c>
      <c r="P319" s="130">
        <f>O319*H319</f>
        <v>0</v>
      </c>
      <c r="Q319" s="130">
        <v>5.3E-3</v>
      </c>
      <c r="R319" s="130">
        <f>Q319*H319</f>
        <v>0.28089999999999998</v>
      </c>
      <c r="S319" s="130">
        <v>0</v>
      </c>
      <c r="T319" s="131">
        <f>S319*H319</f>
        <v>0</v>
      </c>
      <c r="AR319" s="132" t="s">
        <v>328</v>
      </c>
      <c r="AT319" s="132" t="s">
        <v>392</v>
      </c>
      <c r="AU319" s="132" t="s">
        <v>82</v>
      </c>
      <c r="AY319" s="8" t="s">
        <v>143</v>
      </c>
      <c r="BE319" s="133">
        <f>IF(N319="základní",J319,0)</f>
        <v>0</v>
      </c>
      <c r="BF319" s="133">
        <f>IF(N319="snížená",J319,0)</f>
        <v>0</v>
      </c>
      <c r="BG319" s="133">
        <f>IF(N319="zákl. přenesená",J319,0)</f>
        <v>0</v>
      </c>
      <c r="BH319" s="133">
        <f>IF(N319="sníž. přenesená",J319,0)</f>
        <v>0</v>
      </c>
      <c r="BI319" s="133">
        <f>IF(N319="nulová",J319,0)</f>
        <v>0</v>
      </c>
      <c r="BJ319" s="8" t="s">
        <v>80</v>
      </c>
      <c r="BK319" s="133">
        <f>ROUND(I319*H319,2)</f>
        <v>0</v>
      </c>
      <c r="BL319" s="8" t="s">
        <v>227</v>
      </c>
      <c r="BM319" s="132" t="s">
        <v>1146</v>
      </c>
    </row>
    <row r="320" spans="2:65" s="142" customFormat="1" x14ac:dyDescent="0.2">
      <c r="B320" s="141"/>
      <c r="D320" s="136" t="s">
        <v>152</v>
      </c>
      <c r="F320" s="144" t="s">
        <v>1145</v>
      </c>
      <c r="H320" s="145">
        <v>53</v>
      </c>
      <c r="I320" s="54"/>
      <c r="L320" s="141"/>
      <c r="M320" s="146"/>
      <c r="T320" s="147"/>
      <c r="AT320" s="143" t="s">
        <v>152</v>
      </c>
      <c r="AU320" s="143" t="s">
        <v>82</v>
      </c>
      <c r="AV320" s="142" t="s">
        <v>82</v>
      </c>
      <c r="AW320" s="142" t="s">
        <v>3</v>
      </c>
      <c r="AX320" s="142" t="s">
        <v>80</v>
      </c>
      <c r="AY320" s="143" t="s">
        <v>143</v>
      </c>
    </row>
    <row r="321" spans="2:65" s="1" customFormat="1" ht="24.2" customHeight="1" x14ac:dyDescent="0.2">
      <c r="B321" s="13"/>
      <c r="C321" s="122" t="s">
        <v>510</v>
      </c>
      <c r="D321" s="122" t="s">
        <v>145</v>
      </c>
      <c r="E321" s="123" t="s">
        <v>551</v>
      </c>
      <c r="F321" s="124" t="s">
        <v>552</v>
      </c>
      <c r="G321" s="125" t="s">
        <v>163</v>
      </c>
      <c r="H321" s="126">
        <v>43.406999999999996</v>
      </c>
      <c r="I321" s="50"/>
      <c r="J321" s="127">
        <f>ROUND(I321*H321,2)</f>
        <v>0</v>
      </c>
      <c r="K321" s="124" t="s">
        <v>149</v>
      </c>
      <c r="L321" s="13"/>
      <c r="M321" s="128" t="s">
        <v>1</v>
      </c>
      <c r="N321" s="129" t="s">
        <v>37</v>
      </c>
      <c r="O321" s="130">
        <v>9.7000000000000003E-2</v>
      </c>
      <c r="P321" s="130">
        <f>O321*H321</f>
        <v>4.2104789999999994</v>
      </c>
      <c r="Q321" s="130">
        <v>4.0000000000000003E-5</v>
      </c>
      <c r="R321" s="130">
        <f>Q321*H321</f>
        <v>1.73628E-3</v>
      </c>
      <c r="S321" s="130">
        <v>0</v>
      </c>
      <c r="T321" s="131">
        <f>S321*H321</f>
        <v>0</v>
      </c>
      <c r="AR321" s="132" t="s">
        <v>227</v>
      </c>
      <c r="AT321" s="132" t="s">
        <v>145</v>
      </c>
      <c r="AU321" s="132" t="s">
        <v>82</v>
      </c>
      <c r="AY321" s="8" t="s">
        <v>143</v>
      </c>
      <c r="BE321" s="133">
        <f>IF(N321="základní",J321,0)</f>
        <v>0</v>
      </c>
      <c r="BF321" s="133">
        <f>IF(N321="snížená",J321,0)</f>
        <v>0</v>
      </c>
      <c r="BG321" s="133">
        <f>IF(N321="zákl. přenesená",J321,0)</f>
        <v>0</v>
      </c>
      <c r="BH321" s="133">
        <f>IF(N321="sníž. přenesená",J321,0)</f>
        <v>0</v>
      </c>
      <c r="BI321" s="133">
        <f>IF(N321="nulová",J321,0)</f>
        <v>0</v>
      </c>
      <c r="BJ321" s="8" t="s">
        <v>80</v>
      </c>
      <c r="BK321" s="133">
        <f>ROUND(I321*H321,2)</f>
        <v>0</v>
      </c>
      <c r="BL321" s="8" t="s">
        <v>227</v>
      </c>
      <c r="BM321" s="132" t="s">
        <v>1147</v>
      </c>
    </row>
    <row r="322" spans="2:65" s="1" customFormat="1" ht="24.2" customHeight="1" x14ac:dyDescent="0.2">
      <c r="B322" s="13"/>
      <c r="C322" s="164" t="s">
        <v>516</v>
      </c>
      <c r="D322" s="164" t="s">
        <v>392</v>
      </c>
      <c r="E322" s="165" t="s">
        <v>555</v>
      </c>
      <c r="F322" s="166" t="s">
        <v>556</v>
      </c>
      <c r="G322" s="167" t="s">
        <v>163</v>
      </c>
      <c r="H322" s="168">
        <v>53</v>
      </c>
      <c r="I322" s="51"/>
      <c r="J322" s="169">
        <f>ROUND(I322*H322,2)</f>
        <v>0</v>
      </c>
      <c r="K322" s="166" t="s">
        <v>149</v>
      </c>
      <c r="L322" s="170"/>
      <c r="M322" s="171" t="s">
        <v>1</v>
      </c>
      <c r="N322" s="172" t="s">
        <v>37</v>
      </c>
      <c r="O322" s="130">
        <v>0</v>
      </c>
      <c r="P322" s="130">
        <f>O322*H322</f>
        <v>0</v>
      </c>
      <c r="Q322" s="130">
        <v>2.9999999999999997E-4</v>
      </c>
      <c r="R322" s="130">
        <f>Q322*H322</f>
        <v>1.5899999999999997E-2</v>
      </c>
      <c r="S322" s="130">
        <v>0</v>
      </c>
      <c r="T322" s="131">
        <f>S322*H322</f>
        <v>0</v>
      </c>
      <c r="AR322" s="132" t="s">
        <v>328</v>
      </c>
      <c r="AT322" s="132" t="s">
        <v>392</v>
      </c>
      <c r="AU322" s="132" t="s">
        <v>82</v>
      </c>
      <c r="AY322" s="8" t="s">
        <v>143</v>
      </c>
      <c r="BE322" s="133">
        <f>IF(N322="základní",J322,0)</f>
        <v>0</v>
      </c>
      <c r="BF322" s="133">
        <f>IF(N322="snížená",J322,0)</f>
        <v>0</v>
      </c>
      <c r="BG322" s="133">
        <f>IF(N322="zákl. přenesená",J322,0)</f>
        <v>0</v>
      </c>
      <c r="BH322" s="133">
        <f>IF(N322="sníž. přenesená",J322,0)</f>
        <v>0</v>
      </c>
      <c r="BI322" s="133">
        <f>IF(N322="nulová",J322,0)</f>
        <v>0</v>
      </c>
      <c r="BJ322" s="8" t="s">
        <v>80</v>
      </c>
      <c r="BK322" s="133">
        <f>ROUND(I322*H322,2)</f>
        <v>0</v>
      </c>
      <c r="BL322" s="8" t="s">
        <v>227</v>
      </c>
      <c r="BM322" s="132" t="s">
        <v>1148</v>
      </c>
    </row>
    <row r="323" spans="2:65" s="142" customFormat="1" x14ac:dyDescent="0.2">
      <c r="B323" s="141"/>
      <c r="D323" s="136" t="s">
        <v>152</v>
      </c>
      <c r="F323" s="144" t="s">
        <v>1145</v>
      </c>
      <c r="H323" s="145">
        <v>53</v>
      </c>
      <c r="I323" s="54"/>
      <c r="L323" s="141"/>
      <c r="M323" s="146"/>
      <c r="T323" s="147"/>
      <c r="AT323" s="143" t="s">
        <v>152</v>
      </c>
      <c r="AU323" s="143" t="s">
        <v>82</v>
      </c>
      <c r="AV323" s="142" t="s">
        <v>82</v>
      </c>
      <c r="AW323" s="142" t="s">
        <v>3</v>
      </c>
      <c r="AX323" s="142" t="s">
        <v>80</v>
      </c>
      <c r="AY323" s="143" t="s">
        <v>143</v>
      </c>
    </row>
    <row r="324" spans="2:65" s="1" customFormat="1" ht="33" customHeight="1" x14ac:dyDescent="0.2">
      <c r="B324" s="13"/>
      <c r="C324" s="122" t="s">
        <v>523</v>
      </c>
      <c r="D324" s="122" t="s">
        <v>145</v>
      </c>
      <c r="E324" s="123" t="s">
        <v>559</v>
      </c>
      <c r="F324" s="124" t="s">
        <v>560</v>
      </c>
      <c r="G324" s="125" t="s">
        <v>198</v>
      </c>
      <c r="H324" s="126">
        <v>0.74299999999999999</v>
      </c>
      <c r="I324" s="50"/>
      <c r="J324" s="127">
        <f>ROUND(I324*H324,2)</f>
        <v>0</v>
      </c>
      <c r="K324" s="124" t="s">
        <v>149</v>
      </c>
      <c r="L324" s="13"/>
      <c r="M324" s="128" t="s">
        <v>1</v>
      </c>
      <c r="N324" s="129" t="s">
        <v>37</v>
      </c>
      <c r="O324" s="130">
        <v>1.5149999999999999</v>
      </c>
      <c r="P324" s="130">
        <f>O324*H324</f>
        <v>1.125645</v>
      </c>
      <c r="Q324" s="130">
        <v>0</v>
      </c>
      <c r="R324" s="130">
        <f>Q324*H324</f>
        <v>0</v>
      </c>
      <c r="S324" s="130">
        <v>0</v>
      </c>
      <c r="T324" s="131">
        <f>S324*H324</f>
        <v>0</v>
      </c>
      <c r="AR324" s="132" t="s">
        <v>227</v>
      </c>
      <c r="AT324" s="132" t="s">
        <v>145</v>
      </c>
      <c r="AU324" s="132" t="s">
        <v>82</v>
      </c>
      <c r="AY324" s="8" t="s">
        <v>143</v>
      </c>
      <c r="BE324" s="133">
        <f>IF(N324="základní",J324,0)</f>
        <v>0</v>
      </c>
      <c r="BF324" s="133">
        <f>IF(N324="snížená",J324,0)</f>
        <v>0</v>
      </c>
      <c r="BG324" s="133">
        <f>IF(N324="zákl. přenesená",J324,0)</f>
        <v>0</v>
      </c>
      <c r="BH324" s="133">
        <f>IF(N324="sníž. přenesená",J324,0)</f>
        <v>0</v>
      </c>
      <c r="BI324" s="133">
        <f>IF(N324="nulová",J324,0)</f>
        <v>0</v>
      </c>
      <c r="BJ324" s="8" t="s">
        <v>80</v>
      </c>
      <c r="BK324" s="133">
        <f>ROUND(I324*H324,2)</f>
        <v>0</v>
      </c>
      <c r="BL324" s="8" t="s">
        <v>227</v>
      </c>
      <c r="BM324" s="132" t="s">
        <v>1149</v>
      </c>
    </row>
    <row r="325" spans="2:65" s="111" customFormat="1" ht="22.9" customHeight="1" x14ac:dyDescent="0.2">
      <c r="B325" s="110"/>
      <c r="D325" s="112" t="s">
        <v>71</v>
      </c>
      <c r="E325" s="120" t="s">
        <v>562</v>
      </c>
      <c r="F325" s="120" t="s">
        <v>563</v>
      </c>
      <c r="I325" s="56"/>
      <c r="J325" s="121">
        <f>BK325</f>
        <v>0</v>
      </c>
      <c r="L325" s="110"/>
      <c r="M325" s="115"/>
      <c r="P325" s="116">
        <f>SUM(P326:P329)</f>
        <v>0.87087999999999999</v>
      </c>
      <c r="R325" s="116">
        <f>SUM(R326:R329)</f>
        <v>1.0240000000000001E-2</v>
      </c>
      <c r="T325" s="117">
        <f>SUM(T326:T329)</f>
        <v>0</v>
      </c>
      <c r="AR325" s="112" t="s">
        <v>82</v>
      </c>
      <c r="AT325" s="118" t="s">
        <v>71</v>
      </c>
      <c r="AU325" s="118" t="s">
        <v>80</v>
      </c>
      <c r="AY325" s="112" t="s">
        <v>143</v>
      </c>
      <c r="BK325" s="119">
        <f>SUM(BK326:BK329)</f>
        <v>0</v>
      </c>
    </row>
    <row r="326" spans="2:65" s="1" customFormat="1" ht="33" customHeight="1" x14ac:dyDescent="0.2">
      <c r="B326" s="13"/>
      <c r="C326" s="122" t="s">
        <v>526</v>
      </c>
      <c r="D326" s="122" t="s">
        <v>145</v>
      </c>
      <c r="E326" s="123" t="s">
        <v>565</v>
      </c>
      <c r="F326" s="124" t="s">
        <v>566</v>
      </c>
      <c r="G326" s="125" t="s">
        <v>460</v>
      </c>
      <c r="H326" s="126">
        <v>1</v>
      </c>
      <c r="I326" s="50"/>
      <c r="J326" s="127">
        <f>ROUND(I326*H326,2)</f>
        <v>0</v>
      </c>
      <c r="K326" s="124" t="s">
        <v>1</v>
      </c>
      <c r="L326" s="13"/>
      <c r="M326" s="128" t="s">
        <v>1</v>
      </c>
      <c r="N326" s="129" t="s">
        <v>37</v>
      </c>
      <c r="O326" s="130">
        <v>0</v>
      </c>
      <c r="P326" s="130">
        <f>O326*H326</f>
        <v>0</v>
      </c>
      <c r="Q326" s="130">
        <v>0</v>
      </c>
      <c r="R326" s="130">
        <f>Q326*H326</f>
        <v>0</v>
      </c>
      <c r="S326" s="130">
        <v>0</v>
      </c>
      <c r="T326" s="131">
        <f>S326*H326</f>
        <v>0</v>
      </c>
      <c r="AR326" s="132" t="s">
        <v>227</v>
      </c>
      <c r="AT326" s="132" t="s">
        <v>145</v>
      </c>
      <c r="AU326" s="132" t="s">
        <v>82</v>
      </c>
      <c r="AY326" s="8" t="s">
        <v>143</v>
      </c>
      <c r="BE326" s="133">
        <f>IF(N326="základní",J326,0)</f>
        <v>0</v>
      </c>
      <c r="BF326" s="133">
        <f>IF(N326="snížená",J326,0)</f>
        <v>0</v>
      </c>
      <c r="BG326" s="133">
        <f>IF(N326="zákl. přenesená",J326,0)</f>
        <v>0</v>
      </c>
      <c r="BH326" s="133">
        <f>IF(N326="sníž. přenesená",J326,0)</f>
        <v>0</v>
      </c>
      <c r="BI326" s="133">
        <f>IF(N326="nulová",J326,0)</f>
        <v>0</v>
      </c>
      <c r="BJ326" s="8" t="s">
        <v>80</v>
      </c>
      <c r="BK326" s="133">
        <f>ROUND(I326*H326,2)</f>
        <v>0</v>
      </c>
      <c r="BL326" s="8" t="s">
        <v>227</v>
      </c>
      <c r="BM326" s="132" t="s">
        <v>1150</v>
      </c>
    </row>
    <row r="327" spans="2:65" s="1" customFormat="1" ht="19.5" x14ac:dyDescent="0.2">
      <c r="B327" s="13"/>
      <c r="D327" s="136" t="s">
        <v>336</v>
      </c>
      <c r="F327" s="162" t="s">
        <v>568</v>
      </c>
      <c r="I327" s="58"/>
      <c r="L327" s="13"/>
      <c r="M327" s="163"/>
      <c r="T327" s="24"/>
      <c r="AT327" s="8" t="s">
        <v>336</v>
      </c>
      <c r="AU327" s="8" t="s">
        <v>82</v>
      </c>
    </row>
    <row r="328" spans="2:65" s="1" customFormat="1" ht="24.2" customHeight="1" x14ac:dyDescent="0.2">
      <c r="B328" s="13"/>
      <c r="C328" s="122" t="s">
        <v>531</v>
      </c>
      <c r="D328" s="122" t="s">
        <v>145</v>
      </c>
      <c r="E328" s="123" t="s">
        <v>570</v>
      </c>
      <c r="F328" s="124" t="s">
        <v>571</v>
      </c>
      <c r="G328" s="125" t="s">
        <v>287</v>
      </c>
      <c r="H328" s="126">
        <v>1</v>
      </c>
      <c r="I328" s="50"/>
      <c r="J328" s="127">
        <f>ROUND(I328*H328,2)</f>
        <v>0</v>
      </c>
      <c r="K328" s="124" t="s">
        <v>149</v>
      </c>
      <c r="L328" s="13"/>
      <c r="M328" s="128" t="s">
        <v>1</v>
      </c>
      <c r="N328" s="129" t="s">
        <v>37</v>
      </c>
      <c r="O328" s="130">
        <v>0.86099999999999999</v>
      </c>
      <c r="P328" s="130">
        <f>O328*H328</f>
        <v>0.86099999999999999</v>
      </c>
      <c r="Q328" s="130">
        <v>1.0240000000000001E-2</v>
      </c>
      <c r="R328" s="130">
        <f>Q328*H328</f>
        <v>1.0240000000000001E-2</v>
      </c>
      <c r="S328" s="130">
        <v>0</v>
      </c>
      <c r="T328" s="131">
        <f>S328*H328</f>
        <v>0</v>
      </c>
      <c r="AR328" s="132" t="s">
        <v>227</v>
      </c>
      <c r="AT328" s="132" t="s">
        <v>145</v>
      </c>
      <c r="AU328" s="132" t="s">
        <v>82</v>
      </c>
      <c r="AY328" s="8" t="s">
        <v>143</v>
      </c>
      <c r="BE328" s="133">
        <f>IF(N328="základní",J328,0)</f>
        <v>0</v>
      </c>
      <c r="BF328" s="133">
        <f>IF(N328="snížená",J328,0)</f>
        <v>0</v>
      </c>
      <c r="BG328" s="133">
        <f>IF(N328="zákl. přenesená",J328,0)</f>
        <v>0</v>
      </c>
      <c r="BH328" s="133">
        <f>IF(N328="sníž. přenesená",J328,0)</f>
        <v>0</v>
      </c>
      <c r="BI328" s="133">
        <f>IF(N328="nulová",J328,0)</f>
        <v>0</v>
      </c>
      <c r="BJ328" s="8" t="s">
        <v>80</v>
      </c>
      <c r="BK328" s="133">
        <f>ROUND(I328*H328,2)</f>
        <v>0</v>
      </c>
      <c r="BL328" s="8" t="s">
        <v>227</v>
      </c>
      <c r="BM328" s="132" t="s">
        <v>1151</v>
      </c>
    </row>
    <row r="329" spans="2:65" s="1" customFormat="1" ht="24.2" customHeight="1" x14ac:dyDescent="0.2">
      <c r="B329" s="13"/>
      <c r="C329" s="122" t="s">
        <v>536</v>
      </c>
      <c r="D329" s="122" t="s">
        <v>145</v>
      </c>
      <c r="E329" s="123" t="s">
        <v>574</v>
      </c>
      <c r="F329" s="124" t="s">
        <v>575</v>
      </c>
      <c r="G329" s="125" t="s">
        <v>198</v>
      </c>
      <c r="H329" s="126">
        <v>0.01</v>
      </c>
      <c r="I329" s="50"/>
      <c r="J329" s="127">
        <f>ROUND(I329*H329,2)</f>
        <v>0</v>
      </c>
      <c r="K329" s="124" t="s">
        <v>149</v>
      </c>
      <c r="L329" s="13"/>
      <c r="M329" s="128" t="s">
        <v>1</v>
      </c>
      <c r="N329" s="129" t="s">
        <v>37</v>
      </c>
      <c r="O329" s="130">
        <v>0.98799999999999999</v>
      </c>
      <c r="P329" s="130">
        <f>O329*H329</f>
        <v>9.8799999999999999E-3</v>
      </c>
      <c r="Q329" s="130">
        <v>0</v>
      </c>
      <c r="R329" s="130">
        <f>Q329*H329</f>
        <v>0</v>
      </c>
      <c r="S329" s="130">
        <v>0</v>
      </c>
      <c r="T329" s="131">
        <f>S329*H329</f>
        <v>0</v>
      </c>
      <c r="AR329" s="132" t="s">
        <v>227</v>
      </c>
      <c r="AT329" s="132" t="s">
        <v>145</v>
      </c>
      <c r="AU329" s="132" t="s">
        <v>82</v>
      </c>
      <c r="AY329" s="8" t="s">
        <v>143</v>
      </c>
      <c r="BE329" s="133">
        <f>IF(N329="základní",J329,0)</f>
        <v>0</v>
      </c>
      <c r="BF329" s="133">
        <f>IF(N329="snížená",J329,0)</f>
        <v>0</v>
      </c>
      <c r="BG329" s="133">
        <f>IF(N329="zákl. přenesená",J329,0)</f>
        <v>0</v>
      </c>
      <c r="BH329" s="133">
        <f>IF(N329="sníž. přenesená",J329,0)</f>
        <v>0</v>
      </c>
      <c r="BI329" s="133">
        <f>IF(N329="nulová",J329,0)</f>
        <v>0</v>
      </c>
      <c r="BJ329" s="8" t="s">
        <v>80</v>
      </c>
      <c r="BK329" s="133">
        <f>ROUND(I329*H329,2)</f>
        <v>0</v>
      </c>
      <c r="BL329" s="8" t="s">
        <v>227</v>
      </c>
      <c r="BM329" s="132" t="s">
        <v>1152</v>
      </c>
    </row>
    <row r="330" spans="2:65" s="111" customFormat="1" ht="22.9" customHeight="1" x14ac:dyDescent="0.2">
      <c r="B330" s="110"/>
      <c r="D330" s="112" t="s">
        <v>71</v>
      </c>
      <c r="E330" s="120" t="s">
        <v>577</v>
      </c>
      <c r="F330" s="120" t="s">
        <v>578</v>
      </c>
      <c r="I330" s="56"/>
      <c r="J330" s="121">
        <f>BK330</f>
        <v>0</v>
      </c>
      <c r="L330" s="110"/>
      <c r="M330" s="115"/>
      <c r="P330" s="116">
        <f>P331</f>
        <v>0</v>
      </c>
      <c r="R330" s="116">
        <f>R331</f>
        <v>0</v>
      </c>
      <c r="T330" s="117">
        <f>T331</f>
        <v>0</v>
      </c>
      <c r="AR330" s="112" t="s">
        <v>82</v>
      </c>
      <c r="AT330" s="118" t="s">
        <v>71</v>
      </c>
      <c r="AU330" s="118" t="s">
        <v>80</v>
      </c>
      <c r="AY330" s="112" t="s">
        <v>143</v>
      </c>
      <c r="BK330" s="119">
        <f>BK331</f>
        <v>0</v>
      </c>
    </row>
    <row r="331" spans="2:65" s="1" customFormat="1" ht="37.9" customHeight="1" x14ac:dyDescent="0.2">
      <c r="B331" s="13"/>
      <c r="C331" s="122" t="s">
        <v>540</v>
      </c>
      <c r="D331" s="122" t="s">
        <v>145</v>
      </c>
      <c r="E331" s="123" t="s">
        <v>580</v>
      </c>
      <c r="F331" s="124" t="s">
        <v>581</v>
      </c>
      <c r="G331" s="125" t="s">
        <v>460</v>
      </c>
      <c r="H331" s="126">
        <v>1</v>
      </c>
      <c r="I331" s="50"/>
      <c r="J331" s="127">
        <f>ROUND(I331*H331,2)</f>
        <v>0</v>
      </c>
      <c r="K331" s="124" t="s">
        <v>1</v>
      </c>
      <c r="L331" s="13"/>
      <c r="M331" s="128" t="s">
        <v>1</v>
      </c>
      <c r="N331" s="129" t="s">
        <v>37</v>
      </c>
      <c r="O331" s="130">
        <v>0</v>
      </c>
      <c r="P331" s="130">
        <f>O331*H331</f>
        <v>0</v>
      </c>
      <c r="Q331" s="130">
        <v>0</v>
      </c>
      <c r="R331" s="130">
        <f>Q331*H331</f>
        <v>0</v>
      </c>
      <c r="S331" s="130">
        <v>0</v>
      </c>
      <c r="T331" s="131">
        <f>S331*H331</f>
        <v>0</v>
      </c>
      <c r="AR331" s="132" t="s">
        <v>227</v>
      </c>
      <c r="AT331" s="132" t="s">
        <v>145</v>
      </c>
      <c r="AU331" s="132" t="s">
        <v>82</v>
      </c>
      <c r="AY331" s="8" t="s">
        <v>143</v>
      </c>
      <c r="BE331" s="133">
        <f>IF(N331="základní",J331,0)</f>
        <v>0</v>
      </c>
      <c r="BF331" s="133">
        <f>IF(N331="snížená",J331,0)</f>
        <v>0</v>
      </c>
      <c r="BG331" s="133">
        <f>IF(N331="zákl. přenesená",J331,0)</f>
        <v>0</v>
      </c>
      <c r="BH331" s="133">
        <f>IF(N331="sníž. přenesená",J331,0)</f>
        <v>0</v>
      </c>
      <c r="BI331" s="133">
        <f>IF(N331="nulová",J331,0)</f>
        <v>0</v>
      </c>
      <c r="BJ331" s="8" t="s">
        <v>80</v>
      </c>
      <c r="BK331" s="133">
        <f>ROUND(I331*H331,2)</f>
        <v>0</v>
      </c>
      <c r="BL331" s="8" t="s">
        <v>227</v>
      </c>
      <c r="BM331" s="132" t="s">
        <v>1153</v>
      </c>
    </row>
    <row r="332" spans="2:65" s="111" customFormat="1" ht="22.9" customHeight="1" x14ac:dyDescent="0.2">
      <c r="B332" s="110"/>
      <c r="D332" s="112" t="s">
        <v>71</v>
      </c>
      <c r="E332" s="120" t="s">
        <v>583</v>
      </c>
      <c r="F332" s="120" t="s">
        <v>584</v>
      </c>
      <c r="I332" s="56"/>
      <c r="J332" s="121">
        <f>BK332</f>
        <v>0</v>
      </c>
      <c r="L332" s="110"/>
      <c r="M332" s="115"/>
      <c r="P332" s="116">
        <f>P333</f>
        <v>0.61899999999999999</v>
      </c>
      <c r="R332" s="116">
        <f>R333</f>
        <v>0</v>
      </c>
      <c r="T332" s="117">
        <f>T333</f>
        <v>4.99E-2</v>
      </c>
      <c r="AR332" s="112" t="s">
        <v>82</v>
      </c>
      <c r="AT332" s="118" t="s">
        <v>71</v>
      </c>
      <c r="AU332" s="118" t="s">
        <v>80</v>
      </c>
      <c r="AY332" s="112" t="s">
        <v>143</v>
      </c>
      <c r="BK332" s="119">
        <f>BK333</f>
        <v>0</v>
      </c>
    </row>
    <row r="333" spans="2:65" s="1" customFormat="1" ht="24.2" customHeight="1" x14ac:dyDescent="0.2">
      <c r="B333" s="13"/>
      <c r="C333" s="122" t="s">
        <v>545</v>
      </c>
      <c r="D333" s="122" t="s">
        <v>145</v>
      </c>
      <c r="E333" s="123" t="s">
        <v>586</v>
      </c>
      <c r="F333" s="124" t="s">
        <v>587</v>
      </c>
      <c r="G333" s="125" t="s">
        <v>287</v>
      </c>
      <c r="H333" s="126">
        <v>1</v>
      </c>
      <c r="I333" s="50"/>
      <c r="J333" s="127">
        <f>ROUND(I333*H333,2)</f>
        <v>0</v>
      </c>
      <c r="K333" s="124" t="s">
        <v>149</v>
      </c>
      <c r="L333" s="13"/>
      <c r="M333" s="128" t="s">
        <v>1</v>
      </c>
      <c r="N333" s="129" t="s">
        <v>37</v>
      </c>
      <c r="O333" s="130">
        <v>0.61899999999999999</v>
      </c>
      <c r="P333" s="130">
        <f>O333*H333</f>
        <v>0.61899999999999999</v>
      </c>
      <c r="Q333" s="130">
        <v>0</v>
      </c>
      <c r="R333" s="130">
        <f>Q333*H333</f>
        <v>0</v>
      </c>
      <c r="S333" s="130">
        <v>4.99E-2</v>
      </c>
      <c r="T333" s="131">
        <f>S333*H333</f>
        <v>4.99E-2</v>
      </c>
      <c r="AR333" s="132" t="s">
        <v>227</v>
      </c>
      <c r="AT333" s="132" t="s">
        <v>145</v>
      </c>
      <c r="AU333" s="132" t="s">
        <v>82</v>
      </c>
      <c r="AY333" s="8" t="s">
        <v>143</v>
      </c>
      <c r="BE333" s="133">
        <f>IF(N333="základní",J333,0)</f>
        <v>0</v>
      </c>
      <c r="BF333" s="133">
        <f>IF(N333="snížená",J333,0)</f>
        <v>0</v>
      </c>
      <c r="BG333" s="133">
        <f>IF(N333="zákl. přenesená",J333,0)</f>
        <v>0</v>
      </c>
      <c r="BH333" s="133">
        <f>IF(N333="sníž. přenesená",J333,0)</f>
        <v>0</v>
      </c>
      <c r="BI333" s="133">
        <f>IF(N333="nulová",J333,0)</f>
        <v>0</v>
      </c>
      <c r="BJ333" s="8" t="s">
        <v>80</v>
      </c>
      <c r="BK333" s="133">
        <f>ROUND(I333*H333,2)</f>
        <v>0</v>
      </c>
      <c r="BL333" s="8" t="s">
        <v>227</v>
      </c>
      <c r="BM333" s="132" t="s">
        <v>1154</v>
      </c>
    </row>
    <row r="334" spans="2:65" s="111" customFormat="1" ht="22.9" customHeight="1" x14ac:dyDescent="0.2">
      <c r="B334" s="110"/>
      <c r="D334" s="112" t="s">
        <v>71</v>
      </c>
      <c r="E334" s="120" t="s">
        <v>589</v>
      </c>
      <c r="F334" s="120" t="s">
        <v>590</v>
      </c>
      <c r="I334" s="56"/>
      <c r="J334" s="121">
        <f>BK334</f>
        <v>0</v>
      </c>
      <c r="L334" s="110"/>
      <c r="M334" s="115"/>
      <c r="P334" s="116">
        <f>SUM(P335:P350)</f>
        <v>6.8777540000000013</v>
      </c>
      <c r="R334" s="116">
        <f>SUM(R335:R350)</f>
        <v>0.51794466000000006</v>
      </c>
      <c r="T334" s="117">
        <f>SUM(T335:T350)</f>
        <v>0</v>
      </c>
      <c r="AR334" s="112" t="s">
        <v>82</v>
      </c>
      <c r="AT334" s="118" t="s">
        <v>71</v>
      </c>
      <c r="AU334" s="118" t="s">
        <v>80</v>
      </c>
      <c r="AY334" s="112" t="s">
        <v>143</v>
      </c>
      <c r="BK334" s="119">
        <f>SUM(BK335:BK350)</f>
        <v>0</v>
      </c>
    </row>
    <row r="335" spans="2:65" s="1" customFormat="1" ht="37.9" customHeight="1" x14ac:dyDescent="0.2">
      <c r="B335" s="13"/>
      <c r="C335" s="122" t="s">
        <v>548</v>
      </c>
      <c r="D335" s="122" t="s">
        <v>145</v>
      </c>
      <c r="E335" s="123" t="s">
        <v>592</v>
      </c>
      <c r="F335" s="124" t="s">
        <v>593</v>
      </c>
      <c r="G335" s="125" t="s">
        <v>163</v>
      </c>
      <c r="H335" s="126">
        <v>6.7770000000000001</v>
      </c>
      <c r="I335" s="50"/>
      <c r="J335" s="127">
        <f>ROUND(I335*H335,2)</f>
        <v>0</v>
      </c>
      <c r="K335" s="124" t="s">
        <v>1</v>
      </c>
      <c r="L335" s="13"/>
      <c r="M335" s="128" t="s">
        <v>1</v>
      </c>
      <c r="N335" s="129" t="s">
        <v>37</v>
      </c>
      <c r="O335" s="130">
        <v>0.4</v>
      </c>
      <c r="P335" s="130">
        <f>O335*H335</f>
        <v>2.7108000000000003</v>
      </c>
      <c r="Q335" s="130">
        <v>4.3979999999999998E-2</v>
      </c>
      <c r="R335" s="130">
        <f>Q335*H335</f>
        <v>0.29805246000000002</v>
      </c>
      <c r="S335" s="130">
        <v>0</v>
      </c>
      <c r="T335" s="131">
        <f>S335*H335</f>
        <v>0</v>
      </c>
      <c r="AR335" s="132" t="s">
        <v>227</v>
      </c>
      <c r="AT335" s="132" t="s">
        <v>145</v>
      </c>
      <c r="AU335" s="132" t="s">
        <v>82</v>
      </c>
      <c r="AY335" s="8" t="s">
        <v>143</v>
      </c>
      <c r="BE335" s="133">
        <f>IF(N335="základní",J335,0)</f>
        <v>0</v>
      </c>
      <c r="BF335" s="133">
        <f>IF(N335="snížená",J335,0)</f>
        <v>0</v>
      </c>
      <c r="BG335" s="133">
        <f>IF(N335="zákl. přenesená",J335,0)</f>
        <v>0</v>
      </c>
      <c r="BH335" s="133">
        <f>IF(N335="sníž. přenesená",J335,0)</f>
        <v>0</v>
      </c>
      <c r="BI335" s="133">
        <f>IF(N335="nulová",J335,0)</f>
        <v>0</v>
      </c>
      <c r="BJ335" s="8" t="s">
        <v>80</v>
      </c>
      <c r="BK335" s="133">
        <f>ROUND(I335*H335,2)</f>
        <v>0</v>
      </c>
      <c r="BL335" s="8" t="s">
        <v>227</v>
      </c>
      <c r="BM335" s="132" t="s">
        <v>1155</v>
      </c>
    </row>
    <row r="336" spans="2:65" s="142" customFormat="1" x14ac:dyDescent="0.2">
      <c r="B336" s="141"/>
      <c r="D336" s="136" t="s">
        <v>152</v>
      </c>
      <c r="E336" s="143" t="s">
        <v>1</v>
      </c>
      <c r="F336" s="144" t="s">
        <v>1156</v>
      </c>
      <c r="H336" s="145">
        <v>6.7770000000000001</v>
      </c>
      <c r="I336" s="54"/>
      <c r="L336" s="141"/>
      <c r="M336" s="146"/>
      <c r="T336" s="147"/>
      <c r="AT336" s="143" t="s">
        <v>152</v>
      </c>
      <c r="AU336" s="143" t="s">
        <v>82</v>
      </c>
      <c r="AV336" s="142" t="s">
        <v>82</v>
      </c>
      <c r="AW336" s="142" t="s">
        <v>29</v>
      </c>
      <c r="AX336" s="142" t="s">
        <v>80</v>
      </c>
      <c r="AY336" s="143" t="s">
        <v>143</v>
      </c>
    </row>
    <row r="337" spans="2:65" s="1" customFormat="1" ht="24.2" customHeight="1" x14ac:dyDescent="0.2">
      <c r="B337" s="13"/>
      <c r="C337" s="122" t="s">
        <v>550</v>
      </c>
      <c r="D337" s="122" t="s">
        <v>145</v>
      </c>
      <c r="E337" s="123" t="s">
        <v>597</v>
      </c>
      <c r="F337" s="124" t="s">
        <v>598</v>
      </c>
      <c r="G337" s="125" t="s">
        <v>148</v>
      </c>
      <c r="H337" s="126">
        <v>0.20300000000000001</v>
      </c>
      <c r="I337" s="50"/>
      <c r="J337" s="127">
        <f>ROUND(I337*H337,2)</f>
        <v>0</v>
      </c>
      <c r="K337" s="124" t="s">
        <v>149</v>
      </c>
      <c r="L337" s="13"/>
      <c r="M337" s="128" t="s">
        <v>1</v>
      </c>
      <c r="N337" s="129" t="s">
        <v>37</v>
      </c>
      <c r="O337" s="130">
        <v>0</v>
      </c>
      <c r="P337" s="130">
        <f>O337*H337</f>
        <v>0</v>
      </c>
      <c r="Q337" s="130">
        <v>2.3300000000000001E-2</v>
      </c>
      <c r="R337" s="130">
        <f>Q337*H337</f>
        <v>4.7299000000000004E-3</v>
      </c>
      <c r="S337" s="130">
        <v>0</v>
      </c>
      <c r="T337" s="131">
        <f>S337*H337</f>
        <v>0</v>
      </c>
      <c r="AR337" s="132" t="s">
        <v>227</v>
      </c>
      <c r="AT337" s="132" t="s">
        <v>145</v>
      </c>
      <c r="AU337" s="132" t="s">
        <v>82</v>
      </c>
      <c r="AY337" s="8" t="s">
        <v>143</v>
      </c>
      <c r="BE337" s="133">
        <f>IF(N337="základní",J337,0)</f>
        <v>0</v>
      </c>
      <c r="BF337" s="133">
        <f>IF(N337="snížená",J337,0)</f>
        <v>0</v>
      </c>
      <c r="BG337" s="133">
        <f>IF(N337="zákl. přenesená",J337,0)</f>
        <v>0</v>
      </c>
      <c r="BH337" s="133">
        <f>IF(N337="sníž. přenesená",J337,0)</f>
        <v>0</v>
      </c>
      <c r="BI337" s="133">
        <f>IF(N337="nulová",J337,0)</f>
        <v>0</v>
      </c>
      <c r="BJ337" s="8" t="s">
        <v>80</v>
      </c>
      <c r="BK337" s="133">
        <f>ROUND(I337*H337,2)</f>
        <v>0</v>
      </c>
      <c r="BL337" s="8" t="s">
        <v>227</v>
      </c>
      <c r="BM337" s="132" t="s">
        <v>1157</v>
      </c>
    </row>
    <row r="338" spans="2:65" s="142" customFormat="1" x14ac:dyDescent="0.2">
      <c r="B338" s="141"/>
      <c r="D338" s="136" t="s">
        <v>152</v>
      </c>
      <c r="E338" s="143" t="s">
        <v>1</v>
      </c>
      <c r="F338" s="144" t="s">
        <v>1158</v>
      </c>
      <c r="H338" s="145">
        <v>0.20300000000000001</v>
      </c>
      <c r="I338" s="54"/>
      <c r="L338" s="141"/>
      <c r="M338" s="146"/>
      <c r="T338" s="147"/>
      <c r="AT338" s="143" t="s">
        <v>152</v>
      </c>
      <c r="AU338" s="143" t="s">
        <v>82</v>
      </c>
      <c r="AV338" s="142" t="s">
        <v>82</v>
      </c>
      <c r="AW338" s="142" t="s">
        <v>29</v>
      </c>
      <c r="AX338" s="142" t="s">
        <v>80</v>
      </c>
      <c r="AY338" s="143" t="s">
        <v>143</v>
      </c>
    </row>
    <row r="339" spans="2:65" s="1" customFormat="1" ht="24.2" customHeight="1" x14ac:dyDescent="0.2">
      <c r="B339" s="13"/>
      <c r="C339" s="122" t="s">
        <v>554</v>
      </c>
      <c r="D339" s="122" t="s">
        <v>145</v>
      </c>
      <c r="E339" s="123" t="s">
        <v>602</v>
      </c>
      <c r="F339" s="124" t="s">
        <v>603</v>
      </c>
      <c r="G339" s="125" t="s">
        <v>163</v>
      </c>
      <c r="H339" s="126">
        <v>4.63</v>
      </c>
      <c r="I339" s="50"/>
      <c r="J339" s="127">
        <f>ROUND(I339*H339,2)</f>
        <v>0</v>
      </c>
      <c r="K339" s="124" t="s">
        <v>149</v>
      </c>
      <c r="L339" s="13"/>
      <c r="M339" s="128" t="s">
        <v>1</v>
      </c>
      <c r="N339" s="129" t="s">
        <v>37</v>
      </c>
      <c r="O339" s="130">
        <v>0.33800000000000002</v>
      </c>
      <c r="P339" s="130">
        <f>O339*H339</f>
        <v>1.56494</v>
      </c>
      <c r="Q339" s="130">
        <v>3.4709999999999998E-2</v>
      </c>
      <c r="R339" s="130">
        <f>Q339*H339</f>
        <v>0.1607073</v>
      </c>
      <c r="S339" s="130">
        <v>0</v>
      </c>
      <c r="T339" s="131">
        <f>S339*H339</f>
        <v>0</v>
      </c>
      <c r="AR339" s="132" t="s">
        <v>227</v>
      </c>
      <c r="AT339" s="132" t="s">
        <v>145</v>
      </c>
      <c r="AU339" s="132" t="s">
        <v>82</v>
      </c>
      <c r="AY339" s="8" t="s">
        <v>143</v>
      </c>
      <c r="BE339" s="133">
        <f>IF(N339="základní",J339,0)</f>
        <v>0</v>
      </c>
      <c r="BF339" s="133">
        <f>IF(N339="snížená",J339,0)</f>
        <v>0</v>
      </c>
      <c r="BG339" s="133">
        <f>IF(N339="zákl. přenesená",J339,0)</f>
        <v>0</v>
      </c>
      <c r="BH339" s="133">
        <f>IF(N339="sníž. přenesená",J339,0)</f>
        <v>0</v>
      </c>
      <c r="BI339" s="133">
        <f>IF(N339="nulová",J339,0)</f>
        <v>0</v>
      </c>
      <c r="BJ339" s="8" t="s">
        <v>80</v>
      </c>
      <c r="BK339" s="133">
        <f>ROUND(I339*H339,2)</f>
        <v>0</v>
      </c>
      <c r="BL339" s="8" t="s">
        <v>227</v>
      </c>
      <c r="BM339" s="132" t="s">
        <v>1159</v>
      </c>
    </row>
    <row r="340" spans="2:65" s="142" customFormat="1" x14ac:dyDescent="0.2">
      <c r="B340" s="141"/>
      <c r="D340" s="136" t="s">
        <v>152</v>
      </c>
      <c r="E340" s="143" t="s">
        <v>1</v>
      </c>
      <c r="F340" s="144" t="s">
        <v>1160</v>
      </c>
      <c r="H340" s="145">
        <v>4.0999999999999996</v>
      </c>
      <c r="I340" s="54"/>
      <c r="L340" s="141"/>
      <c r="M340" s="146"/>
      <c r="T340" s="147"/>
      <c r="AT340" s="143" t="s">
        <v>152</v>
      </c>
      <c r="AU340" s="143" t="s">
        <v>82</v>
      </c>
      <c r="AV340" s="142" t="s">
        <v>82</v>
      </c>
      <c r="AW340" s="142" t="s">
        <v>29</v>
      </c>
      <c r="AX340" s="142" t="s">
        <v>72</v>
      </c>
      <c r="AY340" s="143" t="s">
        <v>143</v>
      </c>
    </row>
    <row r="341" spans="2:65" s="142" customFormat="1" x14ac:dyDescent="0.2">
      <c r="B341" s="141"/>
      <c r="D341" s="136" t="s">
        <v>152</v>
      </c>
      <c r="E341" s="143" t="s">
        <v>1</v>
      </c>
      <c r="F341" s="144" t="s">
        <v>1161</v>
      </c>
      <c r="H341" s="145">
        <v>0.53</v>
      </c>
      <c r="I341" s="54"/>
      <c r="L341" s="141"/>
      <c r="M341" s="146"/>
      <c r="T341" s="147"/>
      <c r="AT341" s="143" t="s">
        <v>152</v>
      </c>
      <c r="AU341" s="143" t="s">
        <v>82</v>
      </c>
      <c r="AV341" s="142" t="s">
        <v>82</v>
      </c>
      <c r="AW341" s="142" t="s">
        <v>29</v>
      </c>
      <c r="AX341" s="142" t="s">
        <v>72</v>
      </c>
      <c r="AY341" s="143" t="s">
        <v>143</v>
      </c>
    </row>
    <row r="342" spans="2:65" s="149" customFormat="1" x14ac:dyDescent="0.2">
      <c r="B342" s="148"/>
      <c r="D342" s="136" t="s">
        <v>152</v>
      </c>
      <c r="E342" s="150" t="s">
        <v>1</v>
      </c>
      <c r="F342" s="151" t="s">
        <v>210</v>
      </c>
      <c r="H342" s="152">
        <v>4.63</v>
      </c>
      <c r="I342" s="55"/>
      <c r="L342" s="148"/>
      <c r="M342" s="153"/>
      <c r="T342" s="154"/>
      <c r="AT342" s="150" t="s">
        <v>152</v>
      </c>
      <c r="AU342" s="150" t="s">
        <v>82</v>
      </c>
      <c r="AV342" s="149" t="s">
        <v>150</v>
      </c>
      <c r="AW342" s="149" t="s">
        <v>29</v>
      </c>
      <c r="AX342" s="149" t="s">
        <v>80</v>
      </c>
      <c r="AY342" s="150" t="s">
        <v>143</v>
      </c>
    </row>
    <row r="343" spans="2:65" s="1" customFormat="1" ht="24.2" customHeight="1" x14ac:dyDescent="0.2">
      <c r="B343" s="13"/>
      <c r="C343" s="122" t="s">
        <v>558</v>
      </c>
      <c r="D343" s="122" t="s">
        <v>145</v>
      </c>
      <c r="E343" s="123" t="s">
        <v>608</v>
      </c>
      <c r="F343" s="124" t="s">
        <v>609</v>
      </c>
      <c r="G343" s="125" t="s">
        <v>163</v>
      </c>
      <c r="H343" s="126">
        <v>4.63</v>
      </c>
      <c r="I343" s="50"/>
      <c r="J343" s="127">
        <f>ROUND(I343*H343,2)</f>
        <v>0</v>
      </c>
      <c r="K343" s="124" t="s">
        <v>149</v>
      </c>
      <c r="L343" s="13"/>
      <c r="M343" s="128" t="s">
        <v>1</v>
      </c>
      <c r="N343" s="129" t="s">
        <v>37</v>
      </c>
      <c r="O343" s="130">
        <v>0</v>
      </c>
      <c r="P343" s="130">
        <f>O343*H343</f>
        <v>0</v>
      </c>
      <c r="Q343" s="130">
        <v>1.8000000000000001E-4</v>
      </c>
      <c r="R343" s="130">
        <f>Q343*H343</f>
        <v>8.3339999999999998E-4</v>
      </c>
      <c r="S343" s="130">
        <v>0</v>
      </c>
      <c r="T343" s="131">
        <f>S343*H343</f>
        <v>0</v>
      </c>
      <c r="AR343" s="132" t="s">
        <v>227</v>
      </c>
      <c r="AT343" s="132" t="s">
        <v>145</v>
      </c>
      <c r="AU343" s="132" t="s">
        <v>82</v>
      </c>
      <c r="AY343" s="8" t="s">
        <v>143</v>
      </c>
      <c r="BE343" s="133">
        <f>IF(N343="základní",J343,0)</f>
        <v>0</v>
      </c>
      <c r="BF343" s="133">
        <f>IF(N343="snížená",J343,0)</f>
        <v>0</v>
      </c>
      <c r="BG343" s="133">
        <f>IF(N343="zákl. přenesená",J343,0)</f>
        <v>0</v>
      </c>
      <c r="BH343" s="133">
        <f>IF(N343="sníž. přenesená",J343,0)</f>
        <v>0</v>
      </c>
      <c r="BI343" s="133">
        <f>IF(N343="nulová",J343,0)</f>
        <v>0</v>
      </c>
      <c r="BJ343" s="8" t="s">
        <v>80</v>
      </c>
      <c r="BK343" s="133">
        <f>ROUND(I343*H343,2)</f>
        <v>0</v>
      </c>
      <c r="BL343" s="8" t="s">
        <v>227</v>
      </c>
      <c r="BM343" s="132" t="s">
        <v>1162</v>
      </c>
    </row>
    <row r="344" spans="2:65" s="1" customFormat="1" ht="24.2" customHeight="1" x14ac:dyDescent="0.2">
      <c r="B344" s="13"/>
      <c r="C344" s="122" t="s">
        <v>564</v>
      </c>
      <c r="D344" s="122" t="s">
        <v>145</v>
      </c>
      <c r="E344" s="123" t="s">
        <v>612</v>
      </c>
      <c r="F344" s="124" t="s">
        <v>613</v>
      </c>
      <c r="G344" s="125" t="s">
        <v>388</v>
      </c>
      <c r="H344" s="126">
        <v>9.6</v>
      </c>
      <c r="I344" s="50"/>
      <c r="J344" s="127">
        <f>ROUND(I344*H344,2)</f>
        <v>0</v>
      </c>
      <c r="K344" s="124" t="s">
        <v>149</v>
      </c>
      <c r="L344" s="13"/>
      <c r="M344" s="128" t="s">
        <v>1</v>
      </c>
      <c r="N344" s="129" t="s">
        <v>37</v>
      </c>
      <c r="O344" s="130">
        <v>0.14299999999999999</v>
      </c>
      <c r="P344" s="130">
        <f>O344*H344</f>
        <v>1.3727999999999998</v>
      </c>
      <c r="Q344" s="130">
        <v>0</v>
      </c>
      <c r="R344" s="130">
        <f>Q344*H344</f>
        <v>0</v>
      </c>
      <c r="S344" s="130">
        <v>0</v>
      </c>
      <c r="T344" s="131">
        <f>S344*H344</f>
        <v>0</v>
      </c>
      <c r="AR344" s="132" t="s">
        <v>227</v>
      </c>
      <c r="AT344" s="132" t="s">
        <v>145</v>
      </c>
      <c r="AU344" s="132" t="s">
        <v>82</v>
      </c>
      <c r="AY344" s="8" t="s">
        <v>143</v>
      </c>
      <c r="BE344" s="133">
        <f>IF(N344="základní",J344,0)</f>
        <v>0</v>
      </c>
      <c r="BF344" s="133">
        <f>IF(N344="snížená",J344,0)</f>
        <v>0</v>
      </c>
      <c r="BG344" s="133">
        <f>IF(N344="zákl. přenesená",J344,0)</f>
        <v>0</v>
      </c>
      <c r="BH344" s="133">
        <f>IF(N344="sníž. přenesená",J344,0)</f>
        <v>0</v>
      </c>
      <c r="BI344" s="133">
        <f>IF(N344="nulová",J344,0)</f>
        <v>0</v>
      </c>
      <c r="BJ344" s="8" t="s">
        <v>80</v>
      </c>
      <c r="BK344" s="133">
        <f>ROUND(I344*H344,2)</f>
        <v>0</v>
      </c>
      <c r="BL344" s="8" t="s">
        <v>227</v>
      </c>
      <c r="BM344" s="132" t="s">
        <v>1163</v>
      </c>
    </row>
    <row r="345" spans="2:65" s="142" customFormat="1" x14ac:dyDescent="0.2">
      <c r="B345" s="141"/>
      <c r="D345" s="136" t="s">
        <v>152</v>
      </c>
      <c r="E345" s="143" t="s">
        <v>1</v>
      </c>
      <c r="F345" s="144" t="s">
        <v>1164</v>
      </c>
      <c r="H345" s="145">
        <v>9.6</v>
      </c>
      <c r="I345" s="54"/>
      <c r="L345" s="141"/>
      <c r="M345" s="146"/>
      <c r="T345" s="147"/>
      <c r="AT345" s="143" t="s">
        <v>152</v>
      </c>
      <c r="AU345" s="143" t="s">
        <v>82</v>
      </c>
      <c r="AV345" s="142" t="s">
        <v>82</v>
      </c>
      <c r="AW345" s="142" t="s">
        <v>29</v>
      </c>
      <c r="AX345" s="142" t="s">
        <v>80</v>
      </c>
      <c r="AY345" s="143" t="s">
        <v>143</v>
      </c>
    </row>
    <row r="346" spans="2:65" s="1" customFormat="1" ht="21.75" customHeight="1" x14ac:dyDescent="0.2">
      <c r="B346" s="13"/>
      <c r="C346" s="164" t="s">
        <v>569</v>
      </c>
      <c r="D346" s="164" t="s">
        <v>392</v>
      </c>
      <c r="E346" s="165" t="s">
        <v>617</v>
      </c>
      <c r="F346" s="166" t="s">
        <v>618</v>
      </c>
      <c r="G346" s="167" t="s">
        <v>148</v>
      </c>
      <c r="H346" s="168">
        <v>9.7000000000000003E-2</v>
      </c>
      <c r="I346" s="51"/>
      <c r="J346" s="169">
        <f>ROUND(I346*H346,2)</f>
        <v>0</v>
      </c>
      <c r="K346" s="166" t="s">
        <v>149</v>
      </c>
      <c r="L346" s="170"/>
      <c r="M346" s="171" t="s">
        <v>1</v>
      </c>
      <c r="N346" s="172" t="s">
        <v>37</v>
      </c>
      <c r="O346" s="130">
        <v>0</v>
      </c>
      <c r="P346" s="130">
        <f>O346*H346</f>
        <v>0</v>
      </c>
      <c r="Q346" s="130">
        <v>0.55000000000000004</v>
      </c>
      <c r="R346" s="130">
        <f>Q346*H346</f>
        <v>5.3350000000000009E-2</v>
      </c>
      <c r="S346" s="130">
        <v>0</v>
      </c>
      <c r="T346" s="131">
        <f>S346*H346</f>
        <v>0</v>
      </c>
      <c r="AR346" s="132" t="s">
        <v>328</v>
      </c>
      <c r="AT346" s="132" t="s">
        <v>392</v>
      </c>
      <c r="AU346" s="132" t="s">
        <v>82</v>
      </c>
      <c r="AY346" s="8" t="s">
        <v>143</v>
      </c>
      <c r="BE346" s="133">
        <f>IF(N346="základní",J346,0)</f>
        <v>0</v>
      </c>
      <c r="BF346" s="133">
        <f>IF(N346="snížená",J346,0)</f>
        <v>0</v>
      </c>
      <c r="BG346" s="133">
        <f>IF(N346="zákl. přenesená",J346,0)</f>
        <v>0</v>
      </c>
      <c r="BH346" s="133">
        <f>IF(N346="sníž. přenesená",J346,0)</f>
        <v>0</v>
      </c>
      <c r="BI346" s="133">
        <f>IF(N346="nulová",J346,0)</f>
        <v>0</v>
      </c>
      <c r="BJ346" s="8" t="s">
        <v>80</v>
      </c>
      <c r="BK346" s="133">
        <f>ROUND(I346*H346,2)</f>
        <v>0</v>
      </c>
      <c r="BL346" s="8" t="s">
        <v>227</v>
      </c>
      <c r="BM346" s="132" t="s">
        <v>1165</v>
      </c>
    </row>
    <row r="347" spans="2:65" s="142" customFormat="1" x14ac:dyDescent="0.2">
      <c r="B347" s="141"/>
      <c r="D347" s="136" t="s">
        <v>152</v>
      </c>
      <c r="E347" s="143" t="s">
        <v>1</v>
      </c>
      <c r="F347" s="144" t="s">
        <v>1166</v>
      </c>
      <c r="H347" s="145">
        <v>9.1999999999999998E-2</v>
      </c>
      <c r="I347" s="54"/>
      <c r="L347" s="141"/>
      <c r="M347" s="146"/>
      <c r="T347" s="147"/>
      <c r="AT347" s="143" t="s">
        <v>152</v>
      </c>
      <c r="AU347" s="143" t="s">
        <v>82</v>
      </c>
      <c r="AV347" s="142" t="s">
        <v>82</v>
      </c>
      <c r="AW347" s="142" t="s">
        <v>29</v>
      </c>
      <c r="AX347" s="142" t="s">
        <v>80</v>
      </c>
      <c r="AY347" s="143" t="s">
        <v>143</v>
      </c>
    </row>
    <row r="348" spans="2:65" s="142" customFormat="1" x14ac:dyDescent="0.2">
      <c r="B348" s="141"/>
      <c r="D348" s="136" t="s">
        <v>152</v>
      </c>
      <c r="F348" s="144" t="s">
        <v>1167</v>
      </c>
      <c r="H348" s="145">
        <v>9.7000000000000003E-2</v>
      </c>
      <c r="I348" s="54"/>
      <c r="L348" s="141"/>
      <c r="M348" s="146"/>
      <c r="T348" s="147"/>
      <c r="AT348" s="143" t="s">
        <v>152</v>
      </c>
      <c r="AU348" s="143" t="s">
        <v>82</v>
      </c>
      <c r="AV348" s="142" t="s">
        <v>82</v>
      </c>
      <c r="AW348" s="142" t="s">
        <v>3</v>
      </c>
      <c r="AX348" s="142" t="s">
        <v>80</v>
      </c>
      <c r="AY348" s="143" t="s">
        <v>143</v>
      </c>
    </row>
    <row r="349" spans="2:65" s="1" customFormat="1" ht="24.2" customHeight="1" x14ac:dyDescent="0.2">
      <c r="B349" s="13"/>
      <c r="C349" s="122" t="s">
        <v>573</v>
      </c>
      <c r="D349" s="122" t="s">
        <v>145</v>
      </c>
      <c r="E349" s="123" t="s">
        <v>623</v>
      </c>
      <c r="F349" s="124" t="s">
        <v>624</v>
      </c>
      <c r="G349" s="125" t="s">
        <v>148</v>
      </c>
      <c r="H349" s="126">
        <v>9.7000000000000003E-2</v>
      </c>
      <c r="I349" s="50"/>
      <c r="J349" s="127">
        <f>ROUND(I349*H349,2)</f>
        <v>0</v>
      </c>
      <c r="K349" s="124" t="s">
        <v>149</v>
      </c>
      <c r="L349" s="13"/>
      <c r="M349" s="128" t="s">
        <v>1</v>
      </c>
      <c r="N349" s="129" t="s">
        <v>37</v>
      </c>
      <c r="O349" s="130">
        <v>0</v>
      </c>
      <c r="P349" s="130">
        <f>O349*H349</f>
        <v>0</v>
      </c>
      <c r="Q349" s="130">
        <v>2.8E-3</v>
      </c>
      <c r="R349" s="130">
        <f>Q349*H349</f>
        <v>2.7159999999999999E-4</v>
      </c>
      <c r="S349" s="130">
        <v>0</v>
      </c>
      <c r="T349" s="131">
        <f>S349*H349</f>
        <v>0</v>
      </c>
      <c r="AR349" s="132" t="s">
        <v>227</v>
      </c>
      <c r="AT349" s="132" t="s">
        <v>145</v>
      </c>
      <c r="AU349" s="132" t="s">
        <v>82</v>
      </c>
      <c r="AY349" s="8" t="s">
        <v>143</v>
      </c>
      <c r="BE349" s="133">
        <f>IF(N349="základní",J349,0)</f>
        <v>0</v>
      </c>
      <c r="BF349" s="133">
        <f>IF(N349="snížená",J349,0)</f>
        <v>0</v>
      </c>
      <c r="BG349" s="133">
        <f>IF(N349="zákl. přenesená",J349,0)</f>
        <v>0</v>
      </c>
      <c r="BH349" s="133">
        <f>IF(N349="sníž. přenesená",J349,0)</f>
        <v>0</v>
      </c>
      <c r="BI349" s="133">
        <f>IF(N349="nulová",J349,0)</f>
        <v>0</v>
      </c>
      <c r="BJ349" s="8" t="s">
        <v>80</v>
      </c>
      <c r="BK349" s="133">
        <f>ROUND(I349*H349,2)</f>
        <v>0</v>
      </c>
      <c r="BL349" s="8" t="s">
        <v>227</v>
      </c>
      <c r="BM349" s="132" t="s">
        <v>1168</v>
      </c>
    </row>
    <row r="350" spans="2:65" s="1" customFormat="1" ht="24.2" customHeight="1" x14ac:dyDescent="0.2">
      <c r="B350" s="13"/>
      <c r="C350" s="122" t="s">
        <v>579</v>
      </c>
      <c r="D350" s="122" t="s">
        <v>145</v>
      </c>
      <c r="E350" s="123" t="s">
        <v>627</v>
      </c>
      <c r="F350" s="124" t="s">
        <v>628</v>
      </c>
      <c r="G350" s="125" t="s">
        <v>198</v>
      </c>
      <c r="H350" s="126">
        <v>0.51800000000000002</v>
      </c>
      <c r="I350" s="50"/>
      <c r="J350" s="127">
        <f>ROUND(I350*H350,2)</f>
        <v>0</v>
      </c>
      <c r="K350" s="124" t="s">
        <v>149</v>
      </c>
      <c r="L350" s="13"/>
      <c r="M350" s="128" t="s">
        <v>1</v>
      </c>
      <c r="N350" s="129" t="s">
        <v>37</v>
      </c>
      <c r="O350" s="130">
        <v>2.3730000000000002</v>
      </c>
      <c r="P350" s="130">
        <f>O350*H350</f>
        <v>1.2292140000000003</v>
      </c>
      <c r="Q350" s="130">
        <v>0</v>
      </c>
      <c r="R350" s="130">
        <f>Q350*H350</f>
        <v>0</v>
      </c>
      <c r="S350" s="130">
        <v>0</v>
      </c>
      <c r="T350" s="131">
        <f>S350*H350</f>
        <v>0</v>
      </c>
      <c r="AR350" s="132" t="s">
        <v>227</v>
      </c>
      <c r="AT350" s="132" t="s">
        <v>145</v>
      </c>
      <c r="AU350" s="132" t="s">
        <v>82</v>
      </c>
      <c r="AY350" s="8" t="s">
        <v>143</v>
      </c>
      <c r="BE350" s="133">
        <f>IF(N350="základní",J350,0)</f>
        <v>0</v>
      </c>
      <c r="BF350" s="133">
        <f>IF(N350="snížená",J350,0)</f>
        <v>0</v>
      </c>
      <c r="BG350" s="133">
        <f>IF(N350="zákl. přenesená",J350,0)</f>
        <v>0</v>
      </c>
      <c r="BH350" s="133">
        <f>IF(N350="sníž. přenesená",J350,0)</f>
        <v>0</v>
      </c>
      <c r="BI350" s="133">
        <f>IF(N350="nulová",J350,0)</f>
        <v>0</v>
      </c>
      <c r="BJ350" s="8" t="s">
        <v>80</v>
      </c>
      <c r="BK350" s="133">
        <f>ROUND(I350*H350,2)</f>
        <v>0</v>
      </c>
      <c r="BL350" s="8" t="s">
        <v>227</v>
      </c>
      <c r="BM350" s="132" t="s">
        <v>1169</v>
      </c>
    </row>
    <row r="351" spans="2:65" s="111" customFormat="1" ht="22.9" customHeight="1" x14ac:dyDescent="0.2">
      <c r="B351" s="110"/>
      <c r="D351" s="112" t="s">
        <v>71</v>
      </c>
      <c r="E351" s="120" t="s">
        <v>630</v>
      </c>
      <c r="F351" s="120" t="s">
        <v>631</v>
      </c>
      <c r="I351" s="56"/>
      <c r="J351" s="121">
        <f>BK351</f>
        <v>0</v>
      </c>
      <c r="L351" s="110"/>
      <c r="M351" s="115"/>
      <c r="P351" s="116">
        <f>SUM(P352:P364)</f>
        <v>24.029752000000002</v>
      </c>
      <c r="R351" s="116">
        <f>SUM(R352:R364)</f>
        <v>0.59865303999999997</v>
      </c>
      <c r="T351" s="117">
        <f>SUM(T352:T364)</f>
        <v>0</v>
      </c>
      <c r="AR351" s="112" t="s">
        <v>82</v>
      </c>
      <c r="AT351" s="118" t="s">
        <v>71</v>
      </c>
      <c r="AU351" s="118" t="s">
        <v>80</v>
      </c>
      <c r="AY351" s="112" t="s">
        <v>143</v>
      </c>
      <c r="BK351" s="119">
        <f>SUM(BK352:BK364)</f>
        <v>0</v>
      </c>
    </row>
    <row r="352" spans="2:65" s="1" customFormat="1" ht="24.2" customHeight="1" x14ac:dyDescent="0.2">
      <c r="B352" s="13"/>
      <c r="C352" s="122" t="s">
        <v>585</v>
      </c>
      <c r="D352" s="122" t="s">
        <v>145</v>
      </c>
      <c r="E352" s="123" t="s">
        <v>633</v>
      </c>
      <c r="F352" s="124" t="s">
        <v>634</v>
      </c>
      <c r="G352" s="125" t="s">
        <v>163</v>
      </c>
      <c r="H352" s="126">
        <v>9.5210000000000008</v>
      </c>
      <c r="I352" s="50"/>
      <c r="J352" s="127">
        <f>ROUND(I352*H352,2)</f>
        <v>0</v>
      </c>
      <c r="K352" s="124" t="s">
        <v>149</v>
      </c>
      <c r="L352" s="13"/>
      <c r="M352" s="128" t="s">
        <v>1</v>
      </c>
      <c r="N352" s="129" t="s">
        <v>37</v>
      </c>
      <c r="O352" s="130">
        <v>1.359</v>
      </c>
      <c r="P352" s="130">
        <f>O352*H352</f>
        <v>12.939039000000001</v>
      </c>
      <c r="Q352" s="130">
        <v>2.7E-4</v>
      </c>
      <c r="R352" s="130">
        <f>Q352*H352</f>
        <v>2.5706700000000002E-3</v>
      </c>
      <c r="S352" s="130">
        <v>0</v>
      </c>
      <c r="T352" s="131">
        <f>S352*H352</f>
        <v>0</v>
      </c>
      <c r="AR352" s="132" t="s">
        <v>227</v>
      </c>
      <c r="AT352" s="132" t="s">
        <v>145</v>
      </c>
      <c r="AU352" s="132" t="s">
        <v>82</v>
      </c>
      <c r="AY352" s="8" t="s">
        <v>143</v>
      </c>
      <c r="BE352" s="133">
        <f>IF(N352="základní",J352,0)</f>
        <v>0</v>
      </c>
      <c r="BF352" s="133">
        <f>IF(N352="snížená",J352,0)</f>
        <v>0</v>
      </c>
      <c r="BG352" s="133">
        <f>IF(N352="zákl. přenesená",J352,0)</f>
        <v>0</v>
      </c>
      <c r="BH352" s="133">
        <f>IF(N352="sníž. přenesená",J352,0)</f>
        <v>0</v>
      </c>
      <c r="BI352" s="133">
        <f>IF(N352="nulová",J352,0)</f>
        <v>0</v>
      </c>
      <c r="BJ352" s="8" t="s">
        <v>80</v>
      </c>
      <c r="BK352" s="133">
        <f>ROUND(I352*H352,2)</f>
        <v>0</v>
      </c>
      <c r="BL352" s="8" t="s">
        <v>227</v>
      </c>
      <c r="BM352" s="132" t="s">
        <v>1170</v>
      </c>
    </row>
    <row r="353" spans="2:65" s="142" customFormat="1" x14ac:dyDescent="0.2">
      <c r="B353" s="141"/>
      <c r="D353" s="136" t="s">
        <v>152</v>
      </c>
      <c r="E353" s="143" t="s">
        <v>1</v>
      </c>
      <c r="F353" s="144" t="s">
        <v>636</v>
      </c>
      <c r="H353" s="145">
        <v>4.4589999999999996</v>
      </c>
      <c r="I353" s="54"/>
      <c r="L353" s="141"/>
      <c r="M353" s="146"/>
      <c r="T353" s="147"/>
      <c r="AT353" s="143" t="s">
        <v>152</v>
      </c>
      <c r="AU353" s="143" t="s">
        <v>82</v>
      </c>
      <c r="AV353" s="142" t="s">
        <v>82</v>
      </c>
      <c r="AW353" s="142" t="s">
        <v>29</v>
      </c>
      <c r="AX353" s="142" t="s">
        <v>72</v>
      </c>
      <c r="AY353" s="143" t="s">
        <v>143</v>
      </c>
    </row>
    <row r="354" spans="2:65" s="142" customFormat="1" x14ac:dyDescent="0.2">
      <c r="B354" s="141"/>
      <c r="D354" s="136" t="s">
        <v>152</v>
      </c>
      <c r="E354" s="143" t="s">
        <v>1</v>
      </c>
      <c r="F354" s="144" t="s">
        <v>637</v>
      </c>
      <c r="H354" s="145">
        <v>5.0620000000000003</v>
      </c>
      <c r="I354" s="54"/>
      <c r="L354" s="141"/>
      <c r="M354" s="146"/>
      <c r="T354" s="147"/>
      <c r="AT354" s="143" t="s">
        <v>152</v>
      </c>
      <c r="AU354" s="143" t="s">
        <v>82</v>
      </c>
      <c r="AV354" s="142" t="s">
        <v>82</v>
      </c>
      <c r="AW354" s="142" t="s">
        <v>29</v>
      </c>
      <c r="AX354" s="142" t="s">
        <v>72</v>
      </c>
      <c r="AY354" s="143" t="s">
        <v>143</v>
      </c>
    </row>
    <row r="355" spans="2:65" s="149" customFormat="1" x14ac:dyDescent="0.2">
      <c r="B355" s="148"/>
      <c r="D355" s="136" t="s">
        <v>152</v>
      </c>
      <c r="E355" s="150" t="s">
        <v>1</v>
      </c>
      <c r="F355" s="151" t="s">
        <v>210</v>
      </c>
      <c r="H355" s="152">
        <v>9.5210000000000008</v>
      </c>
      <c r="I355" s="55"/>
      <c r="L355" s="148"/>
      <c r="M355" s="153"/>
      <c r="T355" s="154"/>
      <c r="AT355" s="150" t="s">
        <v>152</v>
      </c>
      <c r="AU355" s="150" t="s">
        <v>82</v>
      </c>
      <c r="AV355" s="149" t="s">
        <v>150</v>
      </c>
      <c r="AW355" s="149" t="s">
        <v>29</v>
      </c>
      <c r="AX355" s="149" t="s">
        <v>80</v>
      </c>
      <c r="AY355" s="150" t="s">
        <v>143</v>
      </c>
    </row>
    <row r="356" spans="2:65" s="1" customFormat="1" ht="24.2" customHeight="1" x14ac:dyDescent="0.2">
      <c r="B356" s="13"/>
      <c r="C356" s="164" t="s">
        <v>591</v>
      </c>
      <c r="D356" s="164" t="s">
        <v>392</v>
      </c>
      <c r="E356" s="165" t="s">
        <v>639</v>
      </c>
      <c r="F356" s="166" t="s">
        <v>640</v>
      </c>
      <c r="G356" s="167" t="s">
        <v>163</v>
      </c>
      <c r="H356" s="168">
        <v>9.5210000000000008</v>
      </c>
      <c r="I356" s="51"/>
      <c r="J356" s="169">
        <f>ROUND(I356*H356,2)</f>
        <v>0</v>
      </c>
      <c r="K356" s="166" t="s">
        <v>149</v>
      </c>
      <c r="L356" s="170"/>
      <c r="M356" s="171" t="s">
        <v>1</v>
      </c>
      <c r="N356" s="172" t="s">
        <v>37</v>
      </c>
      <c r="O356" s="130">
        <v>0</v>
      </c>
      <c r="P356" s="130">
        <f>O356*H356</f>
        <v>0</v>
      </c>
      <c r="Q356" s="130">
        <v>2.562E-2</v>
      </c>
      <c r="R356" s="130">
        <f>Q356*H356</f>
        <v>0.24392802000000002</v>
      </c>
      <c r="S356" s="130">
        <v>0</v>
      </c>
      <c r="T356" s="131">
        <f>S356*H356</f>
        <v>0</v>
      </c>
      <c r="AR356" s="132" t="s">
        <v>328</v>
      </c>
      <c r="AT356" s="132" t="s">
        <v>392</v>
      </c>
      <c r="AU356" s="132" t="s">
        <v>82</v>
      </c>
      <c r="AY356" s="8" t="s">
        <v>143</v>
      </c>
      <c r="BE356" s="133">
        <f>IF(N356="základní",J356,0)</f>
        <v>0</v>
      </c>
      <c r="BF356" s="133">
        <f>IF(N356="snížená",J356,0)</f>
        <v>0</v>
      </c>
      <c r="BG356" s="133">
        <f>IF(N356="zákl. přenesená",J356,0)</f>
        <v>0</v>
      </c>
      <c r="BH356" s="133">
        <f>IF(N356="sníž. přenesená",J356,0)</f>
        <v>0</v>
      </c>
      <c r="BI356" s="133">
        <f>IF(N356="nulová",J356,0)</f>
        <v>0</v>
      </c>
      <c r="BJ356" s="8" t="s">
        <v>80</v>
      </c>
      <c r="BK356" s="133">
        <f>ROUND(I356*H356,2)</f>
        <v>0</v>
      </c>
      <c r="BL356" s="8" t="s">
        <v>227</v>
      </c>
      <c r="BM356" s="132" t="s">
        <v>1171</v>
      </c>
    </row>
    <row r="357" spans="2:65" s="1" customFormat="1" ht="19.5" x14ac:dyDescent="0.2">
      <c r="B357" s="13"/>
      <c r="D357" s="136" t="s">
        <v>336</v>
      </c>
      <c r="F357" s="162" t="s">
        <v>642</v>
      </c>
      <c r="I357" s="58"/>
      <c r="L357" s="13"/>
      <c r="M357" s="163"/>
      <c r="T357" s="24"/>
      <c r="AT357" s="8" t="s">
        <v>336</v>
      </c>
      <c r="AU357" s="8" t="s">
        <v>82</v>
      </c>
    </row>
    <row r="358" spans="2:65" s="1" customFormat="1" ht="24.2" customHeight="1" x14ac:dyDescent="0.2">
      <c r="B358" s="13"/>
      <c r="C358" s="122" t="s">
        <v>596</v>
      </c>
      <c r="D358" s="122" t="s">
        <v>145</v>
      </c>
      <c r="E358" s="123" t="s">
        <v>644</v>
      </c>
      <c r="F358" s="124" t="s">
        <v>645</v>
      </c>
      <c r="G358" s="125" t="s">
        <v>287</v>
      </c>
      <c r="H358" s="126">
        <v>1</v>
      </c>
      <c r="I358" s="50"/>
      <c r="J358" s="127">
        <f>ROUND(I358*H358,2)</f>
        <v>0</v>
      </c>
      <c r="K358" s="124" t="s">
        <v>149</v>
      </c>
      <c r="L358" s="13"/>
      <c r="M358" s="128" t="s">
        <v>1</v>
      </c>
      <c r="N358" s="129" t="s">
        <v>37</v>
      </c>
      <c r="O358" s="130">
        <v>10.199999999999999</v>
      </c>
      <c r="P358" s="130">
        <f>O358*H358</f>
        <v>10.199999999999999</v>
      </c>
      <c r="Q358" s="130">
        <v>9.2000000000000003E-4</v>
      </c>
      <c r="R358" s="130">
        <f>Q358*H358</f>
        <v>9.2000000000000003E-4</v>
      </c>
      <c r="S358" s="130">
        <v>0</v>
      </c>
      <c r="T358" s="131">
        <f>S358*H358</f>
        <v>0</v>
      </c>
      <c r="AR358" s="132" t="s">
        <v>227</v>
      </c>
      <c r="AT358" s="132" t="s">
        <v>145</v>
      </c>
      <c r="AU358" s="132" t="s">
        <v>82</v>
      </c>
      <c r="AY358" s="8" t="s">
        <v>143</v>
      </c>
      <c r="BE358" s="133">
        <f>IF(N358="základní",J358,0)</f>
        <v>0</v>
      </c>
      <c r="BF358" s="133">
        <f>IF(N358="snížená",J358,0)</f>
        <v>0</v>
      </c>
      <c r="BG358" s="133">
        <f>IF(N358="zákl. přenesená",J358,0)</f>
        <v>0</v>
      </c>
      <c r="BH358" s="133">
        <f>IF(N358="sníž. přenesená",J358,0)</f>
        <v>0</v>
      </c>
      <c r="BI358" s="133">
        <f>IF(N358="nulová",J358,0)</f>
        <v>0</v>
      </c>
      <c r="BJ358" s="8" t="s">
        <v>80</v>
      </c>
      <c r="BK358" s="133">
        <f>ROUND(I358*H358,2)</f>
        <v>0</v>
      </c>
      <c r="BL358" s="8" t="s">
        <v>227</v>
      </c>
      <c r="BM358" s="132" t="s">
        <v>1172</v>
      </c>
    </row>
    <row r="359" spans="2:65" s="135" customFormat="1" x14ac:dyDescent="0.2">
      <c r="B359" s="134"/>
      <c r="D359" s="136" t="s">
        <v>152</v>
      </c>
      <c r="E359" s="137" t="s">
        <v>1</v>
      </c>
      <c r="F359" s="138" t="s">
        <v>647</v>
      </c>
      <c r="H359" s="137" t="s">
        <v>1</v>
      </c>
      <c r="I359" s="53"/>
      <c r="L359" s="134"/>
      <c r="M359" s="139"/>
      <c r="T359" s="140"/>
      <c r="AT359" s="137" t="s">
        <v>152</v>
      </c>
      <c r="AU359" s="137" t="s">
        <v>82</v>
      </c>
      <c r="AV359" s="135" t="s">
        <v>80</v>
      </c>
      <c r="AW359" s="135" t="s">
        <v>29</v>
      </c>
      <c r="AX359" s="135" t="s">
        <v>72</v>
      </c>
      <c r="AY359" s="137" t="s">
        <v>143</v>
      </c>
    </row>
    <row r="360" spans="2:65" s="142" customFormat="1" x14ac:dyDescent="0.2">
      <c r="B360" s="141"/>
      <c r="D360" s="136" t="s">
        <v>152</v>
      </c>
      <c r="E360" s="143" t="s">
        <v>1</v>
      </c>
      <c r="F360" s="144" t="s">
        <v>80</v>
      </c>
      <c r="H360" s="145">
        <v>1</v>
      </c>
      <c r="I360" s="54"/>
      <c r="L360" s="141"/>
      <c r="M360" s="146"/>
      <c r="T360" s="147"/>
      <c r="AT360" s="143" t="s">
        <v>152</v>
      </c>
      <c r="AU360" s="143" t="s">
        <v>82</v>
      </c>
      <c r="AV360" s="142" t="s">
        <v>82</v>
      </c>
      <c r="AW360" s="142" t="s">
        <v>29</v>
      </c>
      <c r="AX360" s="142" t="s">
        <v>80</v>
      </c>
      <c r="AY360" s="143" t="s">
        <v>143</v>
      </c>
    </row>
    <row r="361" spans="2:65" s="1" customFormat="1" ht="44.25" customHeight="1" x14ac:dyDescent="0.2">
      <c r="B361" s="13"/>
      <c r="C361" s="164" t="s">
        <v>601</v>
      </c>
      <c r="D361" s="164" t="s">
        <v>392</v>
      </c>
      <c r="E361" s="165" t="s">
        <v>649</v>
      </c>
      <c r="F361" s="166" t="s">
        <v>650</v>
      </c>
      <c r="G361" s="167" t="s">
        <v>163</v>
      </c>
      <c r="H361" s="168">
        <v>8.7349999999999994</v>
      </c>
      <c r="I361" s="51"/>
      <c r="J361" s="169">
        <f>ROUND(I361*H361,2)</f>
        <v>0</v>
      </c>
      <c r="K361" s="166" t="s">
        <v>1</v>
      </c>
      <c r="L361" s="170"/>
      <c r="M361" s="171" t="s">
        <v>1</v>
      </c>
      <c r="N361" s="172" t="s">
        <v>37</v>
      </c>
      <c r="O361" s="130">
        <v>0</v>
      </c>
      <c r="P361" s="130">
        <f>O361*H361</f>
        <v>0</v>
      </c>
      <c r="Q361" s="130">
        <v>4.0210000000000003E-2</v>
      </c>
      <c r="R361" s="130">
        <f>Q361*H361</f>
        <v>0.35123434999999997</v>
      </c>
      <c r="S361" s="130">
        <v>0</v>
      </c>
      <c r="T361" s="131">
        <f>S361*H361</f>
        <v>0</v>
      </c>
      <c r="AR361" s="132" t="s">
        <v>328</v>
      </c>
      <c r="AT361" s="132" t="s">
        <v>392</v>
      </c>
      <c r="AU361" s="132" t="s">
        <v>82</v>
      </c>
      <c r="AY361" s="8" t="s">
        <v>143</v>
      </c>
      <c r="BE361" s="133">
        <f>IF(N361="základní",J361,0)</f>
        <v>0</v>
      </c>
      <c r="BF361" s="133">
        <f>IF(N361="snížená",J361,0)</f>
        <v>0</v>
      </c>
      <c r="BG361" s="133">
        <f>IF(N361="zákl. přenesená",J361,0)</f>
        <v>0</v>
      </c>
      <c r="BH361" s="133">
        <f>IF(N361="sníž. přenesená",J361,0)</f>
        <v>0</v>
      </c>
      <c r="BI361" s="133">
        <f>IF(N361="nulová",J361,0)</f>
        <v>0</v>
      </c>
      <c r="BJ361" s="8" t="s">
        <v>80</v>
      </c>
      <c r="BK361" s="133">
        <f>ROUND(I361*H361,2)</f>
        <v>0</v>
      </c>
      <c r="BL361" s="8" t="s">
        <v>227</v>
      </c>
      <c r="BM361" s="132" t="s">
        <v>1173</v>
      </c>
    </row>
    <row r="362" spans="2:65" s="142" customFormat="1" x14ac:dyDescent="0.2">
      <c r="B362" s="141"/>
      <c r="D362" s="136" t="s">
        <v>152</v>
      </c>
      <c r="E362" s="143" t="s">
        <v>1</v>
      </c>
      <c r="F362" s="144" t="s">
        <v>652</v>
      </c>
      <c r="H362" s="145">
        <v>8.7349999999999994</v>
      </c>
      <c r="I362" s="54"/>
      <c r="L362" s="141"/>
      <c r="M362" s="146"/>
      <c r="T362" s="147"/>
      <c r="AT362" s="143" t="s">
        <v>152</v>
      </c>
      <c r="AU362" s="143" t="s">
        <v>82</v>
      </c>
      <c r="AV362" s="142" t="s">
        <v>82</v>
      </c>
      <c r="AW362" s="142" t="s">
        <v>29</v>
      </c>
      <c r="AX362" s="142" t="s">
        <v>80</v>
      </c>
      <c r="AY362" s="143" t="s">
        <v>143</v>
      </c>
    </row>
    <row r="363" spans="2:65" s="1" customFormat="1" ht="44.25" customHeight="1" x14ac:dyDescent="0.2">
      <c r="B363" s="13"/>
      <c r="C363" s="122" t="s">
        <v>607</v>
      </c>
      <c r="D363" s="122" t="s">
        <v>145</v>
      </c>
      <c r="E363" s="123" t="s">
        <v>654</v>
      </c>
      <c r="F363" s="124" t="s">
        <v>655</v>
      </c>
      <c r="G363" s="125" t="s">
        <v>460</v>
      </c>
      <c r="H363" s="126">
        <v>1</v>
      </c>
      <c r="I363" s="50"/>
      <c r="J363" s="127">
        <f>ROUND(I363*H363,2)</f>
        <v>0</v>
      </c>
      <c r="K363" s="124" t="s">
        <v>1</v>
      </c>
      <c r="L363" s="13"/>
      <c r="M363" s="128" t="s">
        <v>1</v>
      </c>
      <c r="N363" s="129" t="s">
        <v>37</v>
      </c>
      <c r="O363" s="130">
        <v>0</v>
      </c>
      <c r="P363" s="130">
        <f>O363*H363</f>
        <v>0</v>
      </c>
      <c r="Q363" s="130">
        <v>0</v>
      </c>
      <c r="R363" s="130">
        <f>Q363*H363</f>
        <v>0</v>
      </c>
      <c r="S363" s="130">
        <v>0</v>
      </c>
      <c r="T363" s="131">
        <f>S363*H363</f>
        <v>0</v>
      </c>
      <c r="AR363" s="132" t="s">
        <v>227</v>
      </c>
      <c r="AT363" s="132" t="s">
        <v>145</v>
      </c>
      <c r="AU363" s="132" t="s">
        <v>82</v>
      </c>
      <c r="AY363" s="8" t="s">
        <v>143</v>
      </c>
      <c r="BE363" s="133">
        <f>IF(N363="základní",J363,0)</f>
        <v>0</v>
      </c>
      <c r="BF363" s="133">
        <f>IF(N363="snížená",J363,0)</f>
        <v>0</v>
      </c>
      <c r="BG363" s="133">
        <f>IF(N363="zákl. přenesená",J363,0)</f>
        <v>0</v>
      </c>
      <c r="BH363" s="133">
        <f>IF(N363="sníž. přenesená",J363,0)</f>
        <v>0</v>
      </c>
      <c r="BI363" s="133">
        <f>IF(N363="nulová",J363,0)</f>
        <v>0</v>
      </c>
      <c r="BJ363" s="8" t="s">
        <v>80</v>
      </c>
      <c r="BK363" s="133">
        <f>ROUND(I363*H363,2)</f>
        <v>0</v>
      </c>
      <c r="BL363" s="8" t="s">
        <v>227</v>
      </c>
      <c r="BM363" s="132" t="s">
        <v>1174</v>
      </c>
    </row>
    <row r="364" spans="2:65" s="1" customFormat="1" ht="24.2" customHeight="1" x14ac:dyDescent="0.2">
      <c r="B364" s="13"/>
      <c r="C364" s="122" t="s">
        <v>611</v>
      </c>
      <c r="D364" s="122" t="s">
        <v>145</v>
      </c>
      <c r="E364" s="123" t="s">
        <v>658</v>
      </c>
      <c r="F364" s="124" t="s">
        <v>659</v>
      </c>
      <c r="G364" s="125" t="s">
        <v>198</v>
      </c>
      <c r="H364" s="126">
        <v>0.59899999999999998</v>
      </c>
      <c r="I364" s="50"/>
      <c r="J364" s="127">
        <f>ROUND(I364*H364,2)</f>
        <v>0</v>
      </c>
      <c r="K364" s="124" t="s">
        <v>149</v>
      </c>
      <c r="L364" s="13"/>
      <c r="M364" s="128" t="s">
        <v>1</v>
      </c>
      <c r="N364" s="129" t="s">
        <v>37</v>
      </c>
      <c r="O364" s="130">
        <v>1.4870000000000001</v>
      </c>
      <c r="P364" s="130">
        <f>O364*H364</f>
        <v>0.89071299999999998</v>
      </c>
      <c r="Q364" s="130">
        <v>0</v>
      </c>
      <c r="R364" s="130">
        <f>Q364*H364</f>
        <v>0</v>
      </c>
      <c r="S364" s="130">
        <v>0</v>
      </c>
      <c r="T364" s="131">
        <f>S364*H364</f>
        <v>0</v>
      </c>
      <c r="AR364" s="132" t="s">
        <v>227</v>
      </c>
      <c r="AT364" s="132" t="s">
        <v>145</v>
      </c>
      <c r="AU364" s="132" t="s">
        <v>82</v>
      </c>
      <c r="AY364" s="8" t="s">
        <v>143</v>
      </c>
      <c r="BE364" s="133">
        <f>IF(N364="základní",J364,0)</f>
        <v>0</v>
      </c>
      <c r="BF364" s="133">
        <f>IF(N364="snížená",J364,0)</f>
        <v>0</v>
      </c>
      <c r="BG364" s="133">
        <f>IF(N364="zákl. přenesená",J364,0)</f>
        <v>0</v>
      </c>
      <c r="BH364" s="133">
        <f>IF(N364="sníž. přenesená",J364,0)</f>
        <v>0</v>
      </c>
      <c r="BI364" s="133">
        <f>IF(N364="nulová",J364,0)</f>
        <v>0</v>
      </c>
      <c r="BJ364" s="8" t="s">
        <v>80</v>
      </c>
      <c r="BK364" s="133">
        <f>ROUND(I364*H364,2)</f>
        <v>0</v>
      </c>
      <c r="BL364" s="8" t="s">
        <v>227</v>
      </c>
      <c r="BM364" s="132" t="s">
        <v>1175</v>
      </c>
    </row>
    <row r="365" spans="2:65" s="111" customFormat="1" ht="22.9" customHeight="1" x14ac:dyDescent="0.2">
      <c r="B365" s="110"/>
      <c r="D365" s="112" t="s">
        <v>71</v>
      </c>
      <c r="E365" s="120" t="s">
        <v>661</v>
      </c>
      <c r="F365" s="120" t="s">
        <v>662</v>
      </c>
      <c r="I365" s="56"/>
      <c r="J365" s="121">
        <f>BK365</f>
        <v>0</v>
      </c>
      <c r="L365" s="110"/>
      <c r="M365" s="115"/>
      <c r="P365" s="116">
        <f>SUM(P366:P374)</f>
        <v>347.91491000000002</v>
      </c>
      <c r="R365" s="116">
        <f>SUM(R366:R374)</f>
        <v>2.9102094000000003</v>
      </c>
      <c r="T365" s="117">
        <f>SUM(T366:T374)</f>
        <v>0</v>
      </c>
      <c r="AR365" s="112" t="s">
        <v>82</v>
      </c>
      <c r="AT365" s="118" t="s">
        <v>71</v>
      </c>
      <c r="AU365" s="118" t="s">
        <v>80</v>
      </c>
      <c r="AY365" s="112" t="s">
        <v>143</v>
      </c>
      <c r="BK365" s="119">
        <f>SUM(BK366:BK374)</f>
        <v>0</v>
      </c>
    </row>
    <row r="366" spans="2:65" s="1" customFormat="1" ht="21.75" customHeight="1" x14ac:dyDescent="0.2">
      <c r="B366" s="13"/>
      <c r="C366" s="122" t="s">
        <v>616</v>
      </c>
      <c r="D366" s="122" t="s">
        <v>145</v>
      </c>
      <c r="E366" s="123" t="s">
        <v>664</v>
      </c>
      <c r="F366" s="124" t="s">
        <v>665</v>
      </c>
      <c r="G366" s="125" t="s">
        <v>666</v>
      </c>
      <c r="H366" s="126">
        <v>2553.4899999999998</v>
      </c>
      <c r="I366" s="50"/>
      <c r="J366" s="127">
        <f>ROUND(I366*H366,2)</f>
        <v>0</v>
      </c>
      <c r="K366" s="124" t="s">
        <v>149</v>
      </c>
      <c r="L366" s="13"/>
      <c r="M366" s="128" t="s">
        <v>1</v>
      </c>
      <c r="N366" s="129" t="s">
        <v>37</v>
      </c>
      <c r="O366" s="130">
        <v>0.13400000000000001</v>
      </c>
      <c r="P366" s="130">
        <f>O366*H366</f>
        <v>342.16766000000001</v>
      </c>
      <c r="Q366" s="130">
        <v>6.0000000000000002E-5</v>
      </c>
      <c r="R366" s="130">
        <f>Q366*H366</f>
        <v>0.1532094</v>
      </c>
      <c r="S366" s="130">
        <v>0</v>
      </c>
      <c r="T366" s="131">
        <f>S366*H366</f>
        <v>0</v>
      </c>
      <c r="AR366" s="132" t="s">
        <v>227</v>
      </c>
      <c r="AT366" s="132" t="s">
        <v>145</v>
      </c>
      <c r="AU366" s="132" t="s">
        <v>82</v>
      </c>
      <c r="AY366" s="8" t="s">
        <v>143</v>
      </c>
      <c r="BE366" s="133">
        <f>IF(N366="základní",J366,0)</f>
        <v>0</v>
      </c>
      <c r="BF366" s="133">
        <f>IF(N366="snížená",J366,0)</f>
        <v>0</v>
      </c>
      <c r="BG366" s="133">
        <f>IF(N366="zákl. přenesená",J366,0)</f>
        <v>0</v>
      </c>
      <c r="BH366" s="133">
        <f>IF(N366="sníž. přenesená",J366,0)</f>
        <v>0</v>
      </c>
      <c r="BI366" s="133">
        <f>IF(N366="nulová",J366,0)</f>
        <v>0</v>
      </c>
      <c r="BJ366" s="8" t="s">
        <v>80</v>
      </c>
      <c r="BK366" s="133">
        <f>ROUND(I366*H366,2)</f>
        <v>0</v>
      </c>
      <c r="BL366" s="8" t="s">
        <v>227</v>
      </c>
      <c r="BM366" s="132" t="s">
        <v>1176</v>
      </c>
    </row>
    <row r="367" spans="2:65" s="135" customFormat="1" x14ac:dyDescent="0.2">
      <c r="B367" s="134"/>
      <c r="D367" s="136" t="s">
        <v>152</v>
      </c>
      <c r="E367" s="137" t="s">
        <v>1</v>
      </c>
      <c r="F367" s="138" t="s">
        <v>668</v>
      </c>
      <c r="H367" s="137" t="s">
        <v>1</v>
      </c>
      <c r="I367" s="53"/>
      <c r="L367" s="134"/>
      <c r="M367" s="139"/>
      <c r="T367" s="140"/>
      <c r="AT367" s="137" t="s">
        <v>152</v>
      </c>
      <c r="AU367" s="137" t="s">
        <v>82</v>
      </c>
      <c r="AV367" s="135" t="s">
        <v>80</v>
      </c>
      <c r="AW367" s="135" t="s">
        <v>29</v>
      </c>
      <c r="AX367" s="135" t="s">
        <v>72</v>
      </c>
      <c r="AY367" s="137" t="s">
        <v>143</v>
      </c>
    </row>
    <row r="368" spans="2:65" s="142" customFormat="1" x14ac:dyDescent="0.2">
      <c r="B368" s="141"/>
      <c r="D368" s="136" t="s">
        <v>152</v>
      </c>
      <c r="E368" s="143" t="s">
        <v>1</v>
      </c>
      <c r="F368" s="144" t="s">
        <v>1177</v>
      </c>
      <c r="H368" s="145">
        <v>2553.4899999999998</v>
      </c>
      <c r="I368" s="54"/>
      <c r="L368" s="141"/>
      <c r="M368" s="146"/>
      <c r="T368" s="147"/>
      <c r="AT368" s="143" t="s">
        <v>152</v>
      </c>
      <c r="AU368" s="143" t="s">
        <v>82</v>
      </c>
      <c r="AV368" s="142" t="s">
        <v>82</v>
      </c>
      <c r="AW368" s="142" t="s">
        <v>29</v>
      </c>
      <c r="AX368" s="142" t="s">
        <v>80</v>
      </c>
      <c r="AY368" s="143" t="s">
        <v>143</v>
      </c>
    </row>
    <row r="369" spans="2:65" s="1" customFormat="1" ht="24.2" customHeight="1" x14ac:dyDescent="0.2">
      <c r="B369" s="13"/>
      <c r="C369" s="164" t="s">
        <v>622</v>
      </c>
      <c r="D369" s="164" t="s">
        <v>392</v>
      </c>
      <c r="E369" s="165" t="s">
        <v>671</v>
      </c>
      <c r="F369" s="166" t="s">
        <v>672</v>
      </c>
      <c r="G369" s="167" t="s">
        <v>198</v>
      </c>
      <c r="H369" s="168">
        <v>2.7570000000000001</v>
      </c>
      <c r="I369" s="51"/>
      <c r="J369" s="169">
        <f>ROUND(I369*H369,2)</f>
        <v>0</v>
      </c>
      <c r="K369" s="166" t="s">
        <v>1</v>
      </c>
      <c r="L369" s="170"/>
      <c r="M369" s="171" t="s">
        <v>1</v>
      </c>
      <c r="N369" s="172" t="s">
        <v>37</v>
      </c>
      <c r="O369" s="130">
        <v>0</v>
      </c>
      <c r="P369" s="130">
        <f>O369*H369</f>
        <v>0</v>
      </c>
      <c r="Q369" s="130">
        <v>1</v>
      </c>
      <c r="R369" s="130">
        <f>Q369*H369</f>
        <v>2.7570000000000001</v>
      </c>
      <c r="S369" s="130">
        <v>0</v>
      </c>
      <c r="T369" s="131">
        <f>S369*H369</f>
        <v>0</v>
      </c>
      <c r="AR369" s="132" t="s">
        <v>328</v>
      </c>
      <c r="AT369" s="132" t="s">
        <v>392</v>
      </c>
      <c r="AU369" s="132" t="s">
        <v>82</v>
      </c>
      <c r="AY369" s="8" t="s">
        <v>143</v>
      </c>
      <c r="BE369" s="133">
        <f>IF(N369="základní",J369,0)</f>
        <v>0</v>
      </c>
      <c r="BF369" s="133">
        <f>IF(N369="snížená",J369,0)</f>
        <v>0</v>
      </c>
      <c r="BG369" s="133">
        <f>IF(N369="zákl. přenesená",J369,0)</f>
        <v>0</v>
      </c>
      <c r="BH369" s="133">
        <f>IF(N369="sníž. přenesená",J369,0)</f>
        <v>0</v>
      </c>
      <c r="BI369" s="133">
        <f>IF(N369="nulová",J369,0)</f>
        <v>0</v>
      </c>
      <c r="BJ369" s="8" t="s">
        <v>80</v>
      </c>
      <c r="BK369" s="133">
        <f>ROUND(I369*H369,2)</f>
        <v>0</v>
      </c>
      <c r="BL369" s="8" t="s">
        <v>227</v>
      </c>
      <c r="BM369" s="132" t="s">
        <v>1178</v>
      </c>
    </row>
    <row r="370" spans="2:65" s="142" customFormat="1" x14ac:dyDescent="0.2">
      <c r="B370" s="141"/>
      <c r="D370" s="136" t="s">
        <v>152</v>
      </c>
      <c r="E370" s="143" t="s">
        <v>1</v>
      </c>
      <c r="F370" s="144" t="s">
        <v>1179</v>
      </c>
      <c r="H370" s="145">
        <v>2.5529999999999999</v>
      </c>
      <c r="I370" s="54"/>
      <c r="L370" s="141"/>
      <c r="M370" s="146"/>
      <c r="T370" s="147"/>
      <c r="AT370" s="143" t="s">
        <v>152</v>
      </c>
      <c r="AU370" s="143" t="s">
        <v>82</v>
      </c>
      <c r="AV370" s="142" t="s">
        <v>82</v>
      </c>
      <c r="AW370" s="142" t="s">
        <v>29</v>
      </c>
      <c r="AX370" s="142" t="s">
        <v>80</v>
      </c>
      <c r="AY370" s="143" t="s">
        <v>143</v>
      </c>
    </row>
    <row r="371" spans="2:65" s="142" customFormat="1" x14ac:dyDescent="0.2">
      <c r="B371" s="141"/>
      <c r="D371" s="136" t="s">
        <v>152</v>
      </c>
      <c r="F371" s="144" t="s">
        <v>1180</v>
      </c>
      <c r="H371" s="145">
        <v>2.7570000000000001</v>
      </c>
      <c r="I371" s="54"/>
      <c r="L371" s="141"/>
      <c r="M371" s="146"/>
      <c r="T371" s="147"/>
      <c r="AT371" s="143" t="s">
        <v>152</v>
      </c>
      <c r="AU371" s="143" t="s">
        <v>82</v>
      </c>
      <c r="AV371" s="142" t="s">
        <v>82</v>
      </c>
      <c r="AW371" s="142" t="s">
        <v>3</v>
      </c>
      <c r="AX371" s="142" t="s">
        <v>80</v>
      </c>
      <c r="AY371" s="143" t="s">
        <v>143</v>
      </c>
    </row>
    <row r="372" spans="2:65" s="1" customFormat="1" ht="16.5" customHeight="1" x14ac:dyDescent="0.2">
      <c r="B372" s="13"/>
      <c r="C372" s="122" t="s">
        <v>626</v>
      </c>
      <c r="D372" s="122" t="s">
        <v>145</v>
      </c>
      <c r="E372" s="123" t="s">
        <v>677</v>
      </c>
      <c r="F372" s="124" t="s">
        <v>678</v>
      </c>
      <c r="G372" s="125" t="s">
        <v>460</v>
      </c>
      <c r="H372" s="126">
        <v>1</v>
      </c>
      <c r="I372" s="50"/>
      <c r="J372" s="127">
        <f>ROUND(I372*H372,2)</f>
        <v>0</v>
      </c>
      <c r="K372" s="124" t="s">
        <v>1</v>
      </c>
      <c r="L372" s="13"/>
      <c r="M372" s="128" t="s">
        <v>1</v>
      </c>
      <c r="N372" s="129" t="s">
        <v>37</v>
      </c>
      <c r="O372" s="130">
        <v>0</v>
      </c>
      <c r="P372" s="130">
        <f>O372*H372</f>
        <v>0</v>
      </c>
      <c r="Q372" s="130">
        <v>0</v>
      </c>
      <c r="R372" s="130">
        <f>Q372*H372</f>
        <v>0</v>
      </c>
      <c r="S372" s="130">
        <v>0</v>
      </c>
      <c r="T372" s="131">
        <f>S372*H372</f>
        <v>0</v>
      </c>
      <c r="AR372" s="132" t="s">
        <v>227</v>
      </c>
      <c r="AT372" s="132" t="s">
        <v>145</v>
      </c>
      <c r="AU372" s="132" t="s">
        <v>82</v>
      </c>
      <c r="AY372" s="8" t="s">
        <v>143</v>
      </c>
      <c r="BE372" s="133">
        <f>IF(N372="základní",J372,0)</f>
        <v>0</v>
      </c>
      <c r="BF372" s="133">
        <f>IF(N372="snížená",J372,0)</f>
        <v>0</v>
      </c>
      <c r="BG372" s="133">
        <f>IF(N372="zákl. přenesená",J372,0)</f>
        <v>0</v>
      </c>
      <c r="BH372" s="133">
        <f>IF(N372="sníž. přenesená",J372,0)</f>
        <v>0</v>
      </c>
      <c r="BI372" s="133">
        <f>IF(N372="nulová",J372,0)</f>
        <v>0</v>
      </c>
      <c r="BJ372" s="8" t="s">
        <v>80</v>
      </c>
      <c r="BK372" s="133">
        <f>ROUND(I372*H372,2)</f>
        <v>0</v>
      </c>
      <c r="BL372" s="8" t="s">
        <v>227</v>
      </c>
      <c r="BM372" s="132" t="s">
        <v>1181</v>
      </c>
    </row>
    <row r="373" spans="2:65" s="1" customFormat="1" ht="16.5" customHeight="1" x14ac:dyDescent="0.2">
      <c r="B373" s="13"/>
      <c r="C373" s="122" t="s">
        <v>632</v>
      </c>
      <c r="D373" s="122" t="s">
        <v>145</v>
      </c>
      <c r="E373" s="123" t="s">
        <v>681</v>
      </c>
      <c r="F373" s="124" t="s">
        <v>682</v>
      </c>
      <c r="G373" s="125" t="s">
        <v>460</v>
      </c>
      <c r="H373" s="126">
        <v>1</v>
      </c>
      <c r="I373" s="50"/>
      <c r="J373" s="127">
        <f>ROUND(I373*H373,2)</f>
        <v>0</v>
      </c>
      <c r="K373" s="124" t="s">
        <v>1</v>
      </c>
      <c r="L373" s="13"/>
      <c r="M373" s="128" t="s">
        <v>1</v>
      </c>
      <c r="N373" s="129" t="s">
        <v>37</v>
      </c>
      <c r="O373" s="130">
        <v>0</v>
      </c>
      <c r="P373" s="130">
        <f>O373*H373</f>
        <v>0</v>
      </c>
      <c r="Q373" s="130">
        <v>0</v>
      </c>
      <c r="R373" s="130">
        <f>Q373*H373</f>
        <v>0</v>
      </c>
      <c r="S373" s="130">
        <v>0</v>
      </c>
      <c r="T373" s="131">
        <f>S373*H373</f>
        <v>0</v>
      </c>
      <c r="AR373" s="132" t="s">
        <v>227</v>
      </c>
      <c r="AT373" s="132" t="s">
        <v>145</v>
      </c>
      <c r="AU373" s="132" t="s">
        <v>82</v>
      </c>
      <c r="AY373" s="8" t="s">
        <v>143</v>
      </c>
      <c r="BE373" s="133">
        <f>IF(N373="základní",J373,0)</f>
        <v>0</v>
      </c>
      <c r="BF373" s="133">
        <f>IF(N373="snížená",J373,0)</f>
        <v>0</v>
      </c>
      <c r="BG373" s="133">
        <f>IF(N373="zákl. přenesená",J373,0)</f>
        <v>0</v>
      </c>
      <c r="BH373" s="133">
        <f>IF(N373="sníž. přenesená",J373,0)</f>
        <v>0</v>
      </c>
      <c r="BI373" s="133">
        <f>IF(N373="nulová",J373,0)</f>
        <v>0</v>
      </c>
      <c r="BJ373" s="8" t="s">
        <v>80</v>
      </c>
      <c r="BK373" s="133">
        <f>ROUND(I373*H373,2)</f>
        <v>0</v>
      </c>
      <c r="BL373" s="8" t="s">
        <v>227</v>
      </c>
      <c r="BM373" s="132" t="s">
        <v>1182</v>
      </c>
    </row>
    <row r="374" spans="2:65" s="1" customFormat="1" ht="24.2" customHeight="1" x14ac:dyDescent="0.2">
      <c r="B374" s="13"/>
      <c r="C374" s="122" t="s">
        <v>638</v>
      </c>
      <c r="D374" s="122" t="s">
        <v>145</v>
      </c>
      <c r="E374" s="123" t="s">
        <v>685</v>
      </c>
      <c r="F374" s="124" t="s">
        <v>686</v>
      </c>
      <c r="G374" s="125" t="s">
        <v>198</v>
      </c>
      <c r="H374" s="126">
        <v>2.91</v>
      </c>
      <c r="I374" s="50"/>
      <c r="J374" s="127">
        <f>ROUND(I374*H374,2)</f>
        <v>0</v>
      </c>
      <c r="K374" s="124" t="s">
        <v>149</v>
      </c>
      <c r="L374" s="13"/>
      <c r="M374" s="128" t="s">
        <v>1</v>
      </c>
      <c r="N374" s="129" t="s">
        <v>37</v>
      </c>
      <c r="O374" s="130">
        <v>1.9750000000000001</v>
      </c>
      <c r="P374" s="130">
        <f>O374*H374</f>
        <v>5.7472500000000002</v>
      </c>
      <c r="Q374" s="130">
        <v>0</v>
      </c>
      <c r="R374" s="130">
        <f>Q374*H374</f>
        <v>0</v>
      </c>
      <c r="S374" s="130">
        <v>0</v>
      </c>
      <c r="T374" s="131">
        <f>S374*H374</f>
        <v>0</v>
      </c>
      <c r="AR374" s="132" t="s">
        <v>227</v>
      </c>
      <c r="AT374" s="132" t="s">
        <v>145</v>
      </c>
      <c r="AU374" s="132" t="s">
        <v>82</v>
      </c>
      <c r="AY374" s="8" t="s">
        <v>143</v>
      </c>
      <c r="BE374" s="133">
        <f>IF(N374="základní",J374,0)</f>
        <v>0</v>
      </c>
      <c r="BF374" s="133">
        <f>IF(N374="snížená",J374,0)</f>
        <v>0</v>
      </c>
      <c r="BG374" s="133">
        <f>IF(N374="zákl. přenesená",J374,0)</f>
        <v>0</v>
      </c>
      <c r="BH374" s="133">
        <f>IF(N374="sníž. přenesená",J374,0)</f>
        <v>0</v>
      </c>
      <c r="BI374" s="133">
        <f>IF(N374="nulová",J374,0)</f>
        <v>0</v>
      </c>
      <c r="BJ374" s="8" t="s">
        <v>80</v>
      </c>
      <c r="BK374" s="133">
        <f>ROUND(I374*H374,2)</f>
        <v>0</v>
      </c>
      <c r="BL374" s="8" t="s">
        <v>227</v>
      </c>
      <c r="BM374" s="132" t="s">
        <v>1183</v>
      </c>
    </row>
    <row r="375" spans="2:65" s="111" customFormat="1" ht="22.9" customHeight="1" x14ac:dyDescent="0.2">
      <c r="B375" s="110"/>
      <c r="D375" s="112" t="s">
        <v>71</v>
      </c>
      <c r="E375" s="120" t="s">
        <v>688</v>
      </c>
      <c r="F375" s="120" t="s">
        <v>689</v>
      </c>
      <c r="I375" s="56"/>
      <c r="J375" s="121">
        <f>BK375</f>
        <v>0</v>
      </c>
      <c r="L375" s="110"/>
      <c r="M375" s="115"/>
      <c r="P375" s="116">
        <f>SUM(P376:P388)</f>
        <v>83.467017000000013</v>
      </c>
      <c r="R375" s="116">
        <f>SUM(R376:R388)</f>
        <v>1.7968679999999999</v>
      </c>
      <c r="T375" s="117">
        <f>SUM(T376:T388)</f>
        <v>1.5037799999999999</v>
      </c>
      <c r="AR375" s="112" t="s">
        <v>82</v>
      </c>
      <c r="AT375" s="118" t="s">
        <v>71</v>
      </c>
      <c r="AU375" s="118" t="s">
        <v>80</v>
      </c>
      <c r="AY375" s="112" t="s">
        <v>143</v>
      </c>
      <c r="BK375" s="119">
        <f>SUM(BK376:BK388)</f>
        <v>0</v>
      </c>
    </row>
    <row r="376" spans="2:65" s="1" customFormat="1" ht="16.5" customHeight="1" x14ac:dyDescent="0.2">
      <c r="B376" s="13"/>
      <c r="C376" s="122" t="s">
        <v>643</v>
      </c>
      <c r="D376" s="122" t="s">
        <v>145</v>
      </c>
      <c r="E376" s="123" t="s">
        <v>691</v>
      </c>
      <c r="F376" s="124" t="s">
        <v>692</v>
      </c>
      <c r="G376" s="125" t="s">
        <v>163</v>
      </c>
      <c r="H376" s="126">
        <v>42.6</v>
      </c>
      <c r="I376" s="50"/>
      <c r="J376" s="127">
        <f>ROUND(I376*H376,2)</f>
        <v>0</v>
      </c>
      <c r="K376" s="124" t="s">
        <v>149</v>
      </c>
      <c r="L376" s="13"/>
      <c r="M376" s="128" t="s">
        <v>1</v>
      </c>
      <c r="N376" s="129" t="s">
        <v>37</v>
      </c>
      <c r="O376" s="130">
        <v>2.4E-2</v>
      </c>
      <c r="P376" s="130">
        <f>O376*H376</f>
        <v>1.0224</v>
      </c>
      <c r="Q376" s="130">
        <v>0</v>
      </c>
      <c r="R376" s="130">
        <f>Q376*H376</f>
        <v>0</v>
      </c>
      <c r="S376" s="130">
        <v>0</v>
      </c>
      <c r="T376" s="131">
        <f>S376*H376</f>
        <v>0</v>
      </c>
      <c r="AR376" s="132" t="s">
        <v>227</v>
      </c>
      <c r="AT376" s="132" t="s">
        <v>145</v>
      </c>
      <c r="AU376" s="132" t="s">
        <v>82</v>
      </c>
      <c r="AY376" s="8" t="s">
        <v>143</v>
      </c>
      <c r="BE376" s="133">
        <f>IF(N376="základní",J376,0)</f>
        <v>0</v>
      </c>
      <c r="BF376" s="133">
        <f>IF(N376="snížená",J376,0)</f>
        <v>0</v>
      </c>
      <c r="BG376" s="133">
        <f>IF(N376="zákl. přenesená",J376,0)</f>
        <v>0</v>
      </c>
      <c r="BH376" s="133">
        <f>IF(N376="sníž. přenesená",J376,0)</f>
        <v>0</v>
      </c>
      <c r="BI376" s="133">
        <f>IF(N376="nulová",J376,0)</f>
        <v>0</v>
      </c>
      <c r="BJ376" s="8" t="s">
        <v>80</v>
      </c>
      <c r="BK376" s="133">
        <f>ROUND(I376*H376,2)</f>
        <v>0</v>
      </c>
      <c r="BL376" s="8" t="s">
        <v>227</v>
      </c>
      <c r="BM376" s="132" t="s">
        <v>1184</v>
      </c>
    </row>
    <row r="377" spans="2:65" s="1" customFormat="1" ht="16.5" customHeight="1" x14ac:dyDescent="0.2">
      <c r="B377" s="13"/>
      <c r="C377" s="122" t="s">
        <v>648</v>
      </c>
      <c r="D377" s="122" t="s">
        <v>145</v>
      </c>
      <c r="E377" s="123" t="s">
        <v>695</v>
      </c>
      <c r="F377" s="124" t="s">
        <v>696</v>
      </c>
      <c r="G377" s="125" t="s">
        <v>163</v>
      </c>
      <c r="H377" s="126">
        <v>42.6</v>
      </c>
      <c r="I377" s="50"/>
      <c r="J377" s="127">
        <f>ROUND(I377*H377,2)</f>
        <v>0</v>
      </c>
      <c r="K377" s="124" t="s">
        <v>149</v>
      </c>
      <c r="L377" s="13"/>
      <c r="M377" s="128" t="s">
        <v>1</v>
      </c>
      <c r="N377" s="129" t="s">
        <v>37</v>
      </c>
      <c r="O377" s="130">
        <v>4.3999999999999997E-2</v>
      </c>
      <c r="P377" s="130">
        <f>O377*H377</f>
        <v>1.8743999999999998</v>
      </c>
      <c r="Q377" s="130">
        <v>2.9999999999999997E-4</v>
      </c>
      <c r="R377" s="130">
        <f>Q377*H377</f>
        <v>1.278E-2</v>
      </c>
      <c r="S377" s="130">
        <v>0</v>
      </c>
      <c r="T377" s="131">
        <f>S377*H377</f>
        <v>0</v>
      </c>
      <c r="AR377" s="132" t="s">
        <v>227</v>
      </c>
      <c r="AT377" s="132" t="s">
        <v>145</v>
      </c>
      <c r="AU377" s="132" t="s">
        <v>82</v>
      </c>
      <c r="AY377" s="8" t="s">
        <v>143</v>
      </c>
      <c r="BE377" s="133">
        <f>IF(N377="základní",J377,0)</f>
        <v>0</v>
      </c>
      <c r="BF377" s="133">
        <f>IF(N377="snížená",J377,0)</f>
        <v>0</v>
      </c>
      <c r="BG377" s="133">
        <f>IF(N377="zákl. přenesená",J377,0)</f>
        <v>0</v>
      </c>
      <c r="BH377" s="133">
        <f>IF(N377="sníž. přenesená",J377,0)</f>
        <v>0</v>
      </c>
      <c r="BI377" s="133">
        <f>IF(N377="nulová",J377,0)</f>
        <v>0</v>
      </c>
      <c r="BJ377" s="8" t="s">
        <v>80</v>
      </c>
      <c r="BK377" s="133">
        <f>ROUND(I377*H377,2)</f>
        <v>0</v>
      </c>
      <c r="BL377" s="8" t="s">
        <v>227</v>
      </c>
      <c r="BM377" s="132" t="s">
        <v>1185</v>
      </c>
    </row>
    <row r="378" spans="2:65" s="1" customFormat="1" ht="24.2" customHeight="1" x14ac:dyDescent="0.2">
      <c r="B378" s="13"/>
      <c r="C378" s="122" t="s">
        <v>653</v>
      </c>
      <c r="D378" s="122" t="s">
        <v>145</v>
      </c>
      <c r="E378" s="123" t="s">
        <v>699</v>
      </c>
      <c r="F378" s="124" t="s">
        <v>700</v>
      </c>
      <c r="G378" s="125" t="s">
        <v>163</v>
      </c>
      <c r="H378" s="126">
        <v>42.6</v>
      </c>
      <c r="I378" s="50"/>
      <c r="J378" s="127">
        <f>ROUND(I378*H378,2)</f>
        <v>0</v>
      </c>
      <c r="K378" s="124" t="s">
        <v>149</v>
      </c>
      <c r="L378" s="13"/>
      <c r="M378" s="128" t="s">
        <v>1</v>
      </c>
      <c r="N378" s="129" t="s">
        <v>37</v>
      </c>
      <c r="O378" s="130">
        <v>0.245</v>
      </c>
      <c r="P378" s="130">
        <f>O378*H378</f>
        <v>10.436999999999999</v>
      </c>
      <c r="Q378" s="130">
        <v>7.4999999999999997E-3</v>
      </c>
      <c r="R378" s="130">
        <f>Q378*H378</f>
        <v>0.31950000000000001</v>
      </c>
      <c r="S378" s="130">
        <v>0</v>
      </c>
      <c r="T378" s="131">
        <f>S378*H378</f>
        <v>0</v>
      </c>
      <c r="AR378" s="132" t="s">
        <v>227</v>
      </c>
      <c r="AT378" s="132" t="s">
        <v>145</v>
      </c>
      <c r="AU378" s="132" t="s">
        <v>82</v>
      </c>
      <c r="AY378" s="8" t="s">
        <v>143</v>
      </c>
      <c r="BE378" s="133">
        <f>IF(N378="základní",J378,0)</f>
        <v>0</v>
      </c>
      <c r="BF378" s="133">
        <f>IF(N378="snížená",J378,0)</f>
        <v>0</v>
      </c>
      <c r="BG378" s="133">
        <f>IF(N378="zákl. přenesená",J378,0)</f>
        <v>0</v>
      </c>
      <c r="BH378" s="133">
        <f>IF(N378="sníž. přenesená",J378,0)</f>
        <v>0</v>
      </c>
      <c r="BI378" s="133">
        <f>IF(N378="nulová",J378,0)</f>
        <v>0</v>
      </c>
      <c r="BJ378" s="8" t="s">
        <v>80</v>
      </c>
      <c r="BK378" s="133">
        <f>ROUND(I378*H378,2)</f>
        <v>0</v>
      </c>
      <c r="BL378" s="8" t="s">
        <v>227</v>
      </c>
      <c r="BM378" s="132" t="s">
        <v>1186</v>
      </c>
    </row>
    <row r="379" spans="2:65" s="1" customFormat="1" ht="16.5" customHeight="1" x14ac:dyDescent="0.2">
      <c r="B379" s="13"/>
      <c r="C379" s="122" t="s">
        <v>657</v>
      </c>
      <c r="D379" s="122" t="s">
        <v>145</v>
      </c>
      <c r="E379" s="123" t="s">
        <v>703</v>
      </c>
      <c r="F379" s="124" t="s">
        <v>704</v>
      </c>
      <c r="G379" s="125" t="s">
        <v>163</v>
      </c>
      <c r="H379" s="126">
        <v>42.6</v>
      </c>
      <c r="I379" s="50"/>
      <c r="J379" s="127">
        <f>ROUND(I379*H379,2)</f>
        <v>0</v>
      </c>
      <c r="K379" s="124" t="s">
        <v>149</v>
      </c>
      <c r="L379" s="13"/>
      <c r="M379" s="128" t="s">
        <v>1</v>
      </c>
      <c r="N379" s="129" t="s">
        <v>37</v>
      </c>
      <c r="O379" s="130">
        <v>0.23899999999999999</v>
      </c>
      <c r="P379" s="130">
        <f>O379*H379</f>
        <v>10.1814</v>
      </c>
      <c r="Q379" s="130">
        <v>0</v>
      </c>
      <c r="R379" s="130">
        <f>Q379*H379</f>
        <v>0</v>
      </c>
      <c r="S379" s="130">
        <v>3.5299999999999998E-2</v>
      </c>
      <c r="T379" s="131">
        <f>S379*H379</f>
        <v>1.5037799999999999</v>
      </c>
      <c r="AR379" s="132" t="s">
        <v>227</v>
      </c>
      <c r="AT379" s="132" t="s">
        <v>145</v>
      </c>
      <c r="AU379" s="132" t="s">
        <v>82</v>
      </c>
      <c r="AY379" s="8" t="s">
        <v>143</v>
      </c>
      <c r="BE379" s="133">
        <f>IF(N379="základní",J379,0)</f>
        <v>0</v>
      </c>
      <c r="BF379" s="133">
        <f>IF(N379="snížená",J379,0)</f>
        <v>0</v>
      </c>
      <c r="BG379" s="133">
        <f>IF(N379="zákl. přenesená",J379,0)</f>
        <v>0</v>
      </c>
      <c r="BH379" s="133">
        <f>IF(N379="sníž. přenesená",J379,0)</f>
        <v>0</v>
      </c>
      <c r="BI379" s="133">
        <f>IF(N379="nulová",J379,0)</f>
        <v>0</v>
      </c>
      <c r="BJ379" s="8" t="s">
        <v>80</v>
      </c>
      <c r="BK379" s="133">
        <f>ROUND(I379*H379,2)</f>
        <v>0</v>
      </c>
      <c r="BL379" s="8" t="s">
        <v>227</v>
      </c>
      <c r="BM379" s="132" t="s">
        <v>1187</v>
      </c>
    </row>
    <row r="380" spans="2:65" s="135" customFormat="1" x14ac:dyDescent="0.2">
      <c r="B380" s="134"/>
      <c r="D380" s="136" t="s">
        <v>152</v>
      </c>
      <c r="E380" s="137" t="s">
        <v>1</v>
      </c>
      <c r="F380" s="138" t="s">
        <v>706</v>
      </c>
      <c r="H380" s="137" t="s">
        <v>1</v>
      </c>
      <c r="I380" s="53"/>
      <c r="L380" s="134"/>
      <c r="M380" s="139"/>
      <c r="T380" s="140"/>
      <c r="AT380" s="137" t="s">
        <v>152</v>
      </c>
      <c r="AU380" s="137" t="s">
        <v>82</v>
      </c>
      <c r="AV380" s="135" t="s">
        <v>80</v>
      </c>
      <c r="AW380" s="135" t="s">
        <v>29</v>
      </c>
      <c r="AX380" s="135" t="s">
        <v>72</v>
      </c>
      <c r="AY380" s="137" t="s">
        <v>143</v>
      </c>
    </row>
    <row r="381" spans="2:65" s="142" customFormat="1" x14ac:dyDescent="0.2">
      <c r="B381" s="141"/>
      <c r="D381" s="136" t="s">
        <v>152</v>
      </c>
      <c r="E381" s="143" t="s">
        <v>1</v>
      </c>
      <c r="F381" s="144" t="s">
        <v>1188</v>
      </c>
      <c r="H381" s="145">
        <v>42.6</v>
      </c>
      <c r="I381" s="54"/>
      <c r="L381" s="141"/>
      <c r="M381" s="146"/>
      <c r="T381" s="147"/>
      <c r="AT381" s="143" t="s">
        <v>152</v>
      </c>
      <c r="AU381" s="143" t="s">
        <v>82</v>
      </c>
      <c r="AV381" s="142" t="s">
        <v>82</v>
      </c>
      <c r="AW381" s="142" t="s">
        <v>29</v>
      </c>
      <c r="AX381" s="142" t="s">
        <v>80</v>
      </c>
      <c r="AY381" s="143" t="s">
        <v>143</v>
      </c>
    </row>
    <row r="382" spans="2:65" s="1" customFormat="1" ht="33" customHeight="1" x14ac:dyDescent="0.2">
      <c r="B382" s="13"/>
      <c r="C382" s="122" t="s">
        <v>663</v>
      </c>
      <c r="D382" s="122" t="s">
        <v>145</v>
      </c>
      <c r="E382" s="123" t="s">
        <v>709</v>
      </c>
      <c r="F382" s="124" t="s">
        <v>710</v>
      </c>
      <c r="G382" s="125" t="s">
        <v>163</v>
      </c>
      <c r="H382" s="126">
        <v>42.6</v>
      </c>
      <c r="I382" s="50"/>
      <c r="J382" s="127">
        <f>ROUND(I382*H382,2)</f>
        <v>0</v>
      </c>
      <c r="K382" s="124" t="s">
        <v>149</v>
      </c>
      <c r="L382" s="13"/>
      <c r="M382" s="128" t="s">
        <v>1</v>
      </c>
      <c r="N382" s="129" t="s">
        <v>37</v>
      </c>
      <c r="O382" s="130">
        <v>1.33</v>
      </c>
      <c r="P382" s="130">
        <f>O382*H382</f>
        <v>56.658000000000008</v>
      </c>
      <c r="Q382" s="130">
        <v>9.0299999999999998E-3</v>
      </c>
      <c r="R382" s="130">
        <f>Q382*H382</f>
        <v>0.38467800000000002</v>
      </c>
      <c r="S382" s="130">
        <v>0</v>
      </c>
      <c r="T382" s="131">
        <f>S382*H382</f>
        <v>0</v>
      </c>
      <c r="AR382" s="132" t="s">
        <v>227</v>
      </c>
      <c r="AT382" s="132" t="s">
        <v>145</v>
      </c>
      <c r="AU382" s="132" t="s">
        <v>82</v>
      </c>
      <c r="AY382" s="8" t="s">
        <v>143</v>
      </c>
      <c r="BE382" s="133">
        <f>IF(N382="základní",J382,0)</f>
        <v>0</v>
      </c>
      <c r="BF382" s="133">
        <f>IF(N382="snížená",J382,0)</f>
        <v>0</v>
      </c>
      <c r="BG382" s="133">
        <f>IF(N382="zákl. přenesená",J382,0)</f>
        <v>0</v>
      </c>
      <c r="BH382" s="133">
        <f>IF(N382="sníž. přenesená",J382,0)</f>
        <v>0</v>
      </c>
      <c r="BI382" s="133">
        <f>IF(N382="nulová",J382,0)</f>
        <v>0</v>
      </c>
      <c r="BJ382" s="8" t="s">
        <v>80</v>
      </c>
      <c r="BK382" s="133">
        <f>ROUND(I382*H382,2)</f>
        <v>0</v>
      </c>
      <c r="BL382" s="8" t="s">
        <v>227</v>
      </c>
      <c r="BM382" s="132" t="s">
        <v>1189</v>
      </c>
    </row>
    <row r="383" spans="2:65" s="135" customFormat="1" x14ac:dyDescent="0.2">
      <c r="B383" s="134"/>
      <c r="D383" s="136" t="s">
        <v>152</v>
      </c>
      <c r="E383" s="137" t="s">
        <v>1</v>
      </c>
      <c r="F383" s="138" t="s">
        <v>706</v>
      </c>
      <c r="H383" s="137" t="s">
        <v>1</v>
      </c>
      <c r="I383" s="53"/>
      <c r="L383" s="134"/>
      <c r="M383" s="139"/>
      <c r="T383" s="140"/>
      <c r="AT383" s="137" t="s">
        <v>152</v>
      </c>
      <c r="AU383" s="137" t="s">
        <v>82</v>
      </c>
      <c r="AV383" s="135" t="s">
        <v>80</v>
      </c>
      <c r="AW383" s="135" t="s">
        <v>29</v>
      </c>
      <c r="AX383" s="135" t="s">
        <v>72</v>
      </c>
      <c r="AY383" s="137" t="s">
        <v>143</v>
      </c>
    </row>
    <row r="384" spans="2:65" s="142" customFormat="1" x14ac:dyDescent="0.2">
      <c r="B384" s="141"/>
      <c r="D384" s="136" t="s">
        <v>152</v>
      </c>
      <c r="E384" s="143" t="s">
        <v>1</v>
      </c>
      <c r="F384" s="144" t="s">
        <v>1188</v>
      </c>
      <c r="H384" s="145">
        <v>42.6</v>
      </c>
      <c r="I384" s="54"/>
      <c r="L384" s="141"/>
      <c r="M384" s="146"/>
      <c r="T384" s="147"/>
      <c r="AT384" s="143" t="s">
        <v>152</v>
      </c>
      <c r="AU384" s="143" t="s">
        <v>82</v>
      </c>
      <c r="AV384" s="142" t="s">
        <v>82</v>
      </c>
      <c r="AW384" s="142" t="s">
        <v>29</v>
      </c>
      <c r="AX384" s="142" t="s">
        <v>80</v>
      </c>
      <c r="AY384" s="143" t="s">
        <v>143</v>
      </c>
    </row>
    <row r="385" spans="2:65" s="1" customFormat="1" ht="24.2" customHeight="1" x14ac:dyDescent="0.2">
      <c r="B385" s="13"/>
      <c r="C385" s="164" t="s">
        <v>670</v>
      </c>
      <c r="D385" s="164" t="s">
        <v>392</v>
      </c>
      <c r="E385" s="165" t="s">
        <v>713</v>
      </c>
      <c r="F385" s="166" t="s">
        <v>714</v>
      </c>
      <c r="G385" s="167" t="s">
        <v>163</v>
      </c>
      <c r="H385" s="168">
        <v>48.99</v>
      </c>
      <c r="I385" s="51"/>
      <c r="J385" s="169">
        <f>ROUND(I385*H385,2)</f>
        <v>0</v>
      </c>
      <c r="K385" s="166" t="s">
        <v>149</v>
      </c>
      <c r="L385" s="170"/>
      <c r="M385" s="171" t="s">
        <v>1</v>
      </c>
      <c r="N385" s="172" t="s">
        <v>37</v>
      </c>
      <c r="O385" s="130">
        <v>0</v>
      </c>
      <c r="P385" s="130">
        <f>O385*H385</f>
        <v>0</v>
      </c>
      <c r="Q385" s="130">
        <v>2.1999999999999999E-2</v>
      </c>
      <c r="R385" s="130">
        <f>Q385*H385</f>
        <v>1.07778</v>
      </c>
      <c r="S385" s="130">
        <v>0</v>
      </c>
      <c r="T385" s="131">
        <f>S385*H385</f>
        <v>0</v>
      </c>
      <c r="AR385" s="132" t="s">
        <v>328</v>
      </c>
      <c r="AT385" s="132" t="s">
        <v>392</v>
      </c>
      <c r="AU385" s="132" t="s">
        <v>82</v>
      </c>
      <c r="AY385" s="8" t="s">
        <v>143</v>
      </c>
      <c r="BE385" s="133">
        <f>IF(N385="základní",J385,0)</f>
        <v>0</v>
      </c>
      <c r="BF385" s="133">
        <f>IF(N385="snížená",J385,0)</f>
        <v>0</v>
      </c>
      <c r="BG385" s="133">
        <f>IF(N385="zákl. přenesená",J385,0)</f>
        <v>0</v>
      </c>
      <c r="BH385" s="133">
        <f>IF(N385="sníž. přenesená",J385,0)</f>
        <v>0</v>
      </c>
      <c r="BI385" s="133">
        <f>IF(N385="nulová",J385,0)</f>
        <v>0</v>
      </c>
      <c r="BJ385" s="8" t="s">
        <v>80</v>
      </c>
      <c r="BK385" s="133">
        <f>ROUND(I385*H385,2)</f>
        <v>0</v>
      </c>
      <c r="BL385" s="8" t="s">
        <v>227</v>
      </c>
      <c r="BM385" s="132" t="s">
        <v>1190</v>
      </c>
    </row>
    <row r="386" spans="2:65" s="142" customFormat="1" x14ac:dyDescent="0.2">
      <c r="B386" s="141"/>
      <c r="D386" s="136" t="s">
        <v>152</v>
      </c>
      <c r="F386" s="144" t="s">
        <v>1191</v>
      </c>
      <c r="H386" s="145">
        <v>48.99</v>
      </c>
      <c r="I386" s="54"/>
      <c r="L386" s="141"/>
      <c r="M386" s="146"/>
      <c r="T386" s="147"/>
      <c r="AT386" s="143" t="s">
        <v>152</v>
      </c>
      <c r="AU386" s="143" t="s">
        <v>82</v>
      </c>
      <c r="AV386" s="142" t="s">
        <v>82</v>
      </c>
      <c r="AW386" s="142" t="s">
        <v>3</v>
      </c>
      <c r="AX386" s="142" t="s">
        <v>80</v>
      </c>
      <c r="AY386" s="143" t="s">
        <v>143</v>
      </c>
    </row>
    <row r="387" spans="2:65" s="1" customFormat="1" ht="24.2" customHeight="1" x14ac:dyDescent="0.2">
      <c r="B387" s="13"/>
      <c r="C387" s="122" t="s">
        <v>676</v>
      </c>
      <c r="D387" s="122" t="s">
        <v>145</v>
      </c>
      <c r="E387" s="123" t="s">
        <v>718</v>
      </c>
      <c r="F387" s="124" t="s">
        <v>719</v>
      </c>
      <c r="G387" s="125" t="s">
        <v>163</v>
      </c>
      <c r="H387" s="126">
        <v>42.6</v>
      </c>
      <c r="I387" s="50"/>
      <c r="J387" s="127">
        <f>ROUND(I387*H387,2)</f>
        <v>0</v>
      </c>
      <c r="K387" s="124" t="s">
        <v>149</v>
      </c>
      <c r="L387" s="13"/>
      <c r="M387" s="128" t="s">
        <v>1</v>
      </c>
      <c r="N387" s="129" t="s">
        <v>37</v>
      </c>
      <c r="O387" s="130">
        <v>4.1000000000000002E-2</v>
      </c>
      <c r="P387" s="130">
        <f>O387*H387</f>
        <v>1.7466000000000002</v>
      </c>
      <c r="Q387" s="130">
        <v>5.0000000000000002E-5</v>
      </c>
      <c r="R387" s="130">
        <f>Q387*H387</f>
        <v>2.1300000000000004E-3</v>
      </c>
      <c r="S387" s="130">
        <v>0</v>
      </c>
      <c r="T387" s="131">
        <f>S387*H387</f>
        <v>0</v>
      </c>
      <c r="AR387" s="132" t="s">
        <v>227</v>
      </c>
      <c r="AT387" s="132" t="s">
        <v>145</v>
      </c>
      <c r="AU387" s="132" t="s">
        <v>82</v>
      </c>
      <c r="AY387" s="8" t="s">
        <v>143</v>
      </c>
      <c r="BE387" s="133">
        <f>IF(N387="základní",J387,0)</f>
        <v>0</v>
      </c>
      <c r="BF387" s="133">
        <f>IF(N387="snížená",J387,0)</f>
        <v>0</v>
      </c>
      <c r="BG387" s="133">
        <f>IF(N387="zákl. přenesená",J387,0)</f>
        <v>0</v>
      </c>
      <c r="BH387" s="133">
        <f>IF(N387="sníž. přenesená",J387,0)</f>
        <v>0</v>
      </c>
      <c r="BI387" s="133">
        <f>IF(N387="nulová",J387,0)</f>
        <v>0</v>
      </c>
      <c r="BJ387" s="8" t="s">
        <v>80</v>
      </c>
      <c r="BK387" s="133">
        <f>ROUND(I387*H387,2)</f>
        <v>0</v>
      </c>
      <c r="BL387" s="8" t="s">
        <v>227</v>
      </c>
      <c r="BM387" s="132" t="s">
        <v>1192</v>
      </c>
    </row>
    <row r="388" spans="2:65" s="1" customFormat="1" ht="24.2" customHeight="1" x14ac:dyDescent="0.2">
      <c r="B388" s="13"/>
      <c r="C388" s="122" t="s">
        <v>680</v>
      </c>
      <c r="D388" s="122" t="s">
        <v>145</v>
      </c>
      <c r="E388" s="123" t="s">
        <v>722</v>
      </c>
      <c r="F388" s="124" t="s">
        <v>723</v>
      </c>
      <c r="G388" s="125" t="s">
        <v>198</v>
      </c>
      <c r="H388" s="126">
        <v>1.7969999999999999</v>
      </c>
      <c r="I388" s="50"/>
      <c r="J388" s="127">
        <f>ROUND(I388*H388,2)</f>
        <v>0</v>
      </c>
      <c r="K388" s="124" t="s">
        <v>149</v>
      </c>
      <c r="L388" s="13"/>
      <c r="M388" s="128" t="s">
        <v>1</v>
      </c>
      <c r="N388" s="129" t="s">
        <v>37</v>
      </c>
      <c r="O388" s="130">
        <v>0.86099999999999999</v>
      </c>
      <c r="P388" s="130">
        <f>O388*H388</f>
        <v>1.5472169999999998</v>
      </c>
      <c r="Q388" s="130">
        <v>0</v>
      </c>
      <c r="R388" s="130">
        <f>Q388*H388</f>
        <v>0</v>
      </c>
      <c r="S388" s="130">
        <v>0</v>
      </c>
      <c r="T388" s="131">
        <f>S388*H388</f>
        <v>0</v>
      </c>
      <c r="AR388" s="132" t="s">
        <v>227</v>
      </c>
      <c r="AT388" s="132" t="s">
        <v>145</v>
      </c>
      <c r="AU388" s="132" t="s">
        <v>82</v>
      </c>
      <c r="AY388" s="8" t="s">
        <v>143</v>
      </c>
      <c r="BE388" s="133">
        <f>IF(N388="základní",J388,0)</f>
        <v>0</v>
      </c>
      <c r="BF388" s="133">
        <f>IF(N388="snížená",J388,0)</f>
        <v>0</v>
      </c>
      <c r="BG388" s="133">
        <f>IF(N388="zákl. přenesená",J388,0)</f>
        <v>0</v>
      </c>
      <c r="BH388" s="133">
        <f>IF(N388="sníž. přenesená",J388,0)</f>
        <v>0</v>
      </c>
      <c r="BI388" s="133">
        <f>IF(N388="nulová",J388,0)</f>
        <v>0</v>
      </c>
      <c r="BJ388" s="8" t="s">
        <v>80</v>
      </c>
      <c r="BK388" s="133">
        <f>ROUND(I388*H388,2)</f>
        <v>0</v>
      </c>
      <c r="BL388" s="8" t="s">
        <v>227</v>
      </c>
      <c r="BM388" s="132" t="s">
        <v>1193</v>
      </c>
    </row>
    <row r="389" spans="2:65" s="111" customFormat="1" ht="22.9" customHeight="1" x14ac:dyDescent="0.2">
      <c r="B389" s="110"/>
      <c r="D389" s="112" t="s">
        <v>71</v>
      </c>
      <c r="E389" s="120" t="s">
        <v>725</v>
      </c>
      <c r="F389" s="120" t="s">
        <v>726</v>
      </c>
      <c r="I389" s="56"/>
      <c r="J389" s="121">
        <f>BK389</f>
        <v>0</v>
      </c>
      <c r="L389" s="110"/>
      <c r="M389" s="115"/>
      <c r="P389" s="116">
        <f>SUM(P390:P398)</f>
        <v>37.15</v>
      </c>
      <c r="R389" s="116">
        <f>SUM(R390:R398)</f>
        <v>0.12025</v>
      </c>
      <c r="T389" s="117">
        <f>SUM(T390:T398)</f>
        <v>3.0000000000000001E-3</v>
      </c>
      <c r="AR389" s="112" t="s">
        <v>82</v>
      </c>
      <c r="AT389" s="118" t="s">
        <v>71</v>
      </c>
      <c r="AU389" s="118" t="s">
        <v>80</v>
      </c>
      <c r="AY389" s="112" t="s">
        <v>143</v>
      </c>
      <c r="BK389" s="119">
        <f>SUM(BK390:BK398)</f>
        <v>0</v>
      </c>
    </row>
    <row r="390" spans="2:65" s="1" customFormat="1" ht="24.2" customHeight="1" x14ac:dyDescent="0.2">
      <c r="B390" s="13"/>
      <c r="C390" s="122" t="s">
        <v>684</v>
      </c>
      <c r="D390" s="122" t="s">
        <v>145</v>
      </c>
      <c r="E390" s="123" t="s">
        <v>728</v>
      </c>
      <c r="F390" s="124" t="s">
        <v>729</v>
      </c>
      <c r="G390" s="125" t="s">
        <v>163</v>
      </c>
      <c r="H390" s="126">
        <v>100</v>
      </c>
      <c r="I390" s="50"/>
      <c r="J390" s="127">
        <f>ROUND(I390*H390,2)</f>
        <v>0</v>
      </c>
      <c r="K390" s="124" t="s">
        <v>149</v>
      </c>
      <c r="L390" s="13"/>
      <c r="M390" s="128" t="s">
        <v>1</v>
      </c>
      <c r="N390" s="129" t="s">
        <v>37</v>
      </c>
      <c r="O390" s="130">
        <v>2.9000000000000001E-2</v>
      </c>
      <c r="P390" s="130">
        <f>O390*H390</f>
        <v>2.9000000000000004</v>
      </c>
      <c r="Q390" s="130">
        <v>0</v>
      </c>
      <c r="R390" s="130">
        <f>Q390*H390</f>
        <v>0</v>
      </c>
      <c r="S390" s="130">
        <v>3.0000000000000001E-5</v>
      </c>
      <c r="T390" s="131">
        <f>S390*H390</f>
        <v>3.0000000000000001E-3</v>
      </c>
      <c r="AR390" s="132" t="s">
        <v>227</v>
      </c>
      <c r="AT390" s="132" t="s">
        <v>145</v>
      </c>
      <c r="AU390" s="132" t="s">
        <v>82</v>
      </c>
      <c r="AY390" s="8" t="s">
        <v>143</v>
      </c>
      <c r="BE390" s="133">
        <f>IF(N390="základní",J390,0)</f>
        <v>0</v>
      </c>
      <c r="BF390" s="133">
        <f>IF(N390="snížená",J390,0)</f>
        <v>0</v>
      </c>
      <c r="BG390" s="133">
        <f>IF(N390="zákl. přenesená",J390,0)</f>
        <v>0</v>
      </c>
      <c r="BH390" s="133">
        <f>IF(N390="sníž. přenesená",J390,0)</f>
        <v>0</v>
      </c>
      <c r="BI390" s="133">
        <f>IF(N390="nulová",J390,0)</f>
        <v>0</v>
      </c>
      <c r="BJ390" s="8" t="s">
        <v>80</v>
      </c>
      <c r="BK390" s="133">
        <f>ROUND(I390*H390,2)</f>
        <v>0</v>
      </c>
      <c r="BL390" s="8" t="s">
        <v>227</v>
      </c>
      <c r="BM390" s="132" t="s">
        <v>1194</v>
      </c>
    </row>
    <row r="391" spans="2:65" s="135" customFormat="1" x14ac:dyDescent="0.2">
      <c r="B391" s="134"/>
      <c r="D391" s="136" t="s">
        <v>152</v>
      </c>
      <c r="E391" s="137" t="s">
        <v>1</v>
      </c>
      <c r="F391" s="138" t="s">
        <v>731</v>
      </c>
      <c r="H391" s="137" t="s">
        <v>1</v>
      </c>
      <c r="I391" s="53"/>
      <c r="L391" s="134"/>
      <c r="M391" s="139"/>
      <c r="T391" s="140"/>
      <c r="AT391" s="137" t="s">
        <v>152</v>
      </c>
      <c r="AU391" s="137" t="s">
        <v>82</v>
      </c>
      <c r="AV391" s="135" t="s">
        <v>80</v>
      </c>
      <c r="AW391" s="135" t="s">
        <v>29</v>
      </c>
      <c r="AX391" s="135" t="s">
        <v>72</v>
      </c>
      <c r="AY391" s="137" t="s">
        <v>143</v>
      </c>
    </row>
    <row r="392" spans="2:65" s="142" customFormat="1" x14ac:dyDescent="0.2">
      <c r="B392" s="141"/>
      <c r="D392" s="136" t="s">
        <v>152</v>
      </c>
      <c r="E392" s="143" t="s">
        <v>1</v>
      </c>
      <c r="F392" s="144" t="s">
        <v>732</v>
      </c>
      <c r="H392" s="145">
        <v>100</v>
      </c>
      <c r="I392" s="54"/>
      <c r="L392" s="141"/>
      <c r="M392" s="146"/>
      <c r="T392" s="147"/>
      <c r="AT392" s="143" t="s">
        <v>152</v>
      </c>
      <c r="AU392" s="143" t="s">
        <v>82</v>
      </c>
      <c r="AV392" s="142" t="s">
        <v>82</v>
      </c>
      <c r="AW392" s="142" t="s">
        <v>29</v>
      </c>
      <c r="AX392" s="142" t="s">
        <v>80</v>
      </c>
      <c r="AY392" s="143" t="s">
        <v>143</v>
      </c>
    </row>
    <row r="393" spans="2:65" s="1" customFormat="1" ht="16.5" customHeight="1" x14ac:dyDescent="0.2">
      <c r="B393" s="13"/>
      <c r="C393" s="164" t="s">
        <v>690</v>
      </c>
      <c r="D393" s="164" t="s">
        <v>392</v>
      </c>
      <c r="E393" s="165" t="s">
        <v>734</v>
      </c>
      <c r="F393" s="166" t="s">
        <v>735</v>
      </c>
      <c r="G393" s="167" t="s">
        <v>163</v>
      </c>
      <c r="H393" s="168">
        <v>105</v>
      </c>
      <c r="I393" s="51"/>
      <c r="J393" s="169">
        <f>ROUND(I393*H393,2)</f>
        <v>0</v>
      </c>
      <c r="K393" s="166" t="s">
        <v>149</v>
      </c>
      <c r="L393" s="170"/>
      <c r="M393" s="171" t="s">
        <v>1</v>
      </c>
      <c r="N393" s="172" t="s">
        <v>37</v>
      </c>
      <c r="O393" s="130">
        <v>0</v>
      </c>
      <c r="P393" s="130">
        <f>O393*H393</f>
        <v>0</v>
      </c>
      <c r="Q393" s="130">
        <v>5.0000000000000002E-5</v>
      </c>
      <c r="R393" s="130">
        <f>Q393*H393</f>
        <v>5.2500000000000003E-3</v>
      </c>
      <c r="S393" s="130">
        <v>0</v>
      </c>
      <c r="T393" s="131">
        <f>S393*H393</f>
        <v>0</v>
      </c>
      <c r="AR393" s="132" t="s">
        <v>328</v>
      </c>
      <c r="AT393" s="132" t="s">
        <v>392</v>
      </c>
      <c r="AU393" s="132" t="s">
        <v>82</v>
      </c>
      <c r="AY393" s="8" t="s">
        <v>143</v>
      </c>
      <c r="BE393" s="133">
        <f>IF(N393="základní",J393,0)</f>
        <v>0</v>
      </c>
      <c r="BF393" s="133">
        <f>IF(N393="snížená",J393,0)</f>
        <v>0</v>
      </c>
      <c r="BG393" s="133">
        <f>IF(N393="zákl. přenesená",J393,0)</f>
        <v>0</v>
      </c>
      <c r="BH393" s="133">
        <f>IF(N393="sníž. přenesená",J393,0)</f>
        <v>0</v>
      </c>
      <c r="BI393" s="133">
        <f>IF(N393="nulová",J393,0)</f>
        <v>0</v>
      </c>
      <c r="BJ393" s="8" t="s">
        <v>80</v>
      </c>
      <c r="BK393" s="133">
        <f>ROUND(I393*H393,2)</f>
        <v>0</v>
      </c>
      <c r="BL393" s="8" t="s">
        <v>227</v>
      </c>
      <c r="BM393" s="132" t="s">
        <v>1195</v>
      </c>
    </row>
    <row r="394" spans="2:65" s="142" customFormat="1" x14ac:dyDescent="0.2">
      <c r="B394" s="141"/>
      <c r="D394" s="136" t="s">
        <v>152</v>
      </c>
      <c r="F394" s="144" t="s">
        <v>737</v>
      </c>
      <c r="H394" s="145">
        <v>105</v>
      </c>
      <c r="I394" s="54"/>
      <c r="L394" s="141"/>
      <c r="M394" s="146"/>
      <c r="T394" s="147"/>
      <c r="AT394" s="143" t="s">
        <v>152</v>
      </c>
      <c r="AU394" s="143" t="s">
        <v>82</v>
      </c>
      <c r="AV394" s="142" t="s">
        <v>82</v>
      </c>
      <c r="AW394" s="142" t="s">
        <v>3</v>
      </c>
      <c r="AX394" s="142" t="s">
        <v>80</v>
      </c>
      <c r="AY394" s="143" t="s">
        <v>143</v>
      </c>
    </row>
    <row r="395" spans="2:65" s="1" customFormat="1" ht="24.2" customHeight="1" x14ac:dyDescent="0.2">
      <c r="B395" s="13"/>
      <c r="C395" s="122" t="s">
        <v>694</v>
      </c>
      <c r="D395" s="122" t="s">
        <v>145</v>
      </c>
      <c r="E395" s="123" t="s">
        <v>739</v>
      </c>
      <c r="F395" s="124" t="s">
        <v>740</v>
      </c>
      <c r="G395" s="125" t="s">
        <v>163</v>
      </c>
      <c r="H395" s="126">
        <v>250</v>
      </c>
      <c r="I395" s="50"/>
      <c r="J395" s="127">
        <f>ROUND(I395*H395,2)</f>
        <v>0</v>
      </c>
      <c r="K395" s="124" t="s">
        <v>149</v>
      </c>
      <c r="L395" s="13"/>
      <c r="M395" s="128" t="s">
        <v>1</v>
      </c>
      <c r="N395" s="129" t="s">
        <v>37</v>
      </c>
      <c r="O395" s="130">
        <v>3.3000000000000002E-2</v>
      </c>
      <c r="P395" s="130">
        <f>O395*H395</f>
        <v>8.25</v>
      </c>
      <c r="Q395" s="130">
        <v>2.0000000000000001E-4</v>
      </c>
      <c r="R395" s="130">
        <f>Q395*H395</f>
        <v>0.05</v>
      </c>
      <c r="S395" s="130">
        <v>0</v>
      </c>
      <c r="T395" s="131">
        <f>S395*H395</f>
        <v>0</v>
      </c>
      <c r="AR395" s="132" t="s">
        <v>227</v>
      </c>
      <c r="AT395" s="132" t="s">
        <v>145</v>
      </c>
      <c r="AU395" s="132" t="s">
        <v>82</v>
      </c>
      <c r="AY395" s="8" t="s">
        <v>143</v>
      </c>
      <c r="BE395" s="133">
        <f>IF(N395="základní",J395,0)</f>
        <v>0</v>
      </c>
      <c r="BF395" s="133">
        <f>IF(N395="snížená",J395,0)</f>
        <v>0</v>
      </c>
      <c r="BG395" s="133">
        <f>IF(N395="zákl. přenesená",J395,0)</f>
        <v>0</v>
      </c>
      <c r="BH395" s="133">
        <f>IF(N395="sníž. přenesená",J395,0)</f>
        <v>0</v>
      </c>
      <c r="BI395" s="133">
        <f>IF(N395="nulová",J395,0)</f>
        <v>0</v>
      </c>
      <c r="BJ395" s="8" t="s">
        <v>80</v>
      </c>
      <c r="BK395" s="133">
        <f>ROUND(I395*H395,2)</f>
        <v>0</v>
      </c>
      <c r="BL395" s="8" t="s">
        <v>227</v>
      </c>
      <c r="BM395" s="132" t="s">
        <v>1196</v>
      </c>
    </row>
    <row r="396" spans="2:65" s="135" customFormat="1" ht="22.5" x14ac:dyDescent="0.2">
      <c r="B396" s="134"/>
      <c r="D396" s="136" t="s">
        <v>152</v>
      </c>
      <c r="E396" s="137" t="s">
        <v>1</v>
      </c>
      <c r="F396" s="138" t="s">
        <v>742</v>
      </c>
      <c r="H396" s="137" t="s">
        <v>1</v>
      </c>
      <c r="I396" s="53"/>
      <c r="L396" s="134"/>
      <c r="M396" s="139"/>
      <c r="T396" s="140"/>
      <c r="AT396" s="137" t="s">
        <v>152</v>
      </c>
      <c r="AU396" s="137" t="s">
        <v>82</v>
      </c>
      <c r="AV396" s="135" t="s">
        <v>80</v>
      </c>
      <c r="AW396" s="135" t="s">
        <v>29</v>
      </c>
      <c r="AX396" s="135" t="s">
        <v>72</v>
      </c>
      <c r="AY396" s="137" t="s">
        <v>143</v>
      </c>
    </row>
    <row r="397" spans="2:65" s="142" customFormat="1" x14ac:dyDescent="0.2">
      <c r="B397" s="141"/>
      <c r="D397" s="136" t="s">
        <v>152</v>
      </c>
      <c r="E397" s="143" t="s">
        <v>1</v>
      </c>
      <c r="F397" s="144" t="s">
        <v>743</v>
      </c>
      <c r="H397" s="145">
        <v>250</v>
      </c>
      <c r="I397" s="54"/>
      <c r="L397" s="141"/>
      <c r="M397" s="146"/>
      <c r="T397" s="147"/>
      <c r="AT397" s="143" t="s">
        <v>152</v>
      </c>
      <c r="AU397" s="143" t="s">
        <v>82</v>
      </c>
      <c r="AV397" s="142" t="s">
        <v>82</v>
      </c>
      <c r="AW397" s="142" t="s">
        <v>29</v>
      </c>
      <c r="AX397" s="142" t="s">
        <v>80</v>
      </c>
      <c r="AY397" s="143" t="s">
        <v>143</v>
      </c>
    </row>
    <row r="398" spans="2:65" s="1" customFormat="1" ht="33" customHeight="1" x14ac:dyDescent="0.2">
      <c r="B398" s="13"/>
      <c r="C398" s="122" t="s">
        <v>698</v>
      </c>
      <c r="D398" s="122" t="s">
        <v>145</v>
      </c>
      <c r="E398" s="123" t="s">
        <v>745</v>
      </c>
      <c r="F398" s="124" t="s">
        <v>746</v>
      </c>
      <c r="G398" s="125" t="s">
        <v>163</v>
      </c>
      <c r="H398" s="126">
        <v>250</v>
      </c>
      <c r="I398" s="50"/>
      <c r="J398" s="127">
        <f>ROUND(I398*H398,2)</f>
        <v>0</v>
      </c>
      <c r="K398" s="124" t="s">
        <v>149</v>
      </c>
      <c r="L398" s="13"/>
      <c r="M398" s="128" t="s">
        <v>1</v>
      </c>
      <c r="N398" s="129" t="s">
        <v>37</v>
      </c>
      <c r="O398" s="130">
        <v>0.104</v>
      </c>
      <c r="P398" s="130">
        <f>O398*H398</f>
        <v>26</v>
      </c>
      <c r="Q398" s="130">
        <v>2.5999999999999998E-4</v>
      </c>
      <c r="R398" s="130">
        <f>Q398*H398</f>
        <v>6.4999999999999988E-2</v>
      </c>
      <c r="S398" s="130">
        <v>0</v>
      </c>
      <c r="T398" s="131">
        <f>S398*H398</f>
        <v>0</v>
      </c>
      <c r="AR398" s="132" t="s">
        <v>227</v>
      </c>
      <c r="AT398" s="132" t="s">
        <v>145</v>
      </c>
      <c r="AU398" s="132" t="s">
        <v>82</v>
      </c>
      <c r="AY398" s="8" t="s">
        <v>143</v>
      </c>
      <c r="BE398" s="133">
        <f>IF(N398="základní",J398,0)</f>
        <v>0</v>
      </c>
      <c r="BF398" s="133">
        <f>IF(N398="snížená",J398,0)</f>
        <v>0</v>
      </c>
      <c r="BG398" s="133">
        <f>IF(N398="zákl. přenesená",J398,0)</f>
        <v>0</v>
      </c>
      <c r="BH398" s="133">
        <f>IF(N398="sníž. přenesená",J398,0)</f>
        <v>0</v>
      </c>
      <c r="BI398" s="133">
        <f>IF(N398="nulová",J398,0)</f>
        <v>0</v>
      </c>
      <c r="BJ398" s="8" t="s">
        <v>80</v>
      </c>
      <c r="BK398" s="133">
        <f>ROUND(I398*H398,2)</f>
        <v>0</v>
      </c>
      <c r="BL398" s="8" t="s">
        <v>227</v>
      </c>
      <c r="BM398" s="132" t="s">
        <v>1197</v>
      </c>
    </row>
    <row r="399" spans="2:65" s="111" customFormat="1" ht="22.9" customHeight="1" x14ac:dyDescent="0.2">
      <c r="B399" s="110"/>
      <c r="D399" s="112" t="s">
        <v>71</v>
      </c>
      <c r="E399" s="120" t="s">
        <v>748</v>
      </c>
      <c r="F399" s="120" t="s">
        <v>749</v>
      </c>
      <c r="I399" s="56"/>
      <c r="J399" s="121">
        <f>BK399</f>
        <v>0</v>
      </c>
      <c r="L399" s="110"/>
      <c r="M399" s="115"/>
      <c r="P399" s="116">
        <f>SUM(P400:P404)</f>
        <v>88.455809999999985</v>
      </c>
      <c r="R399" s="116">
        <f>SUM(R400:R404)</f>
        <v>1.4700971999999999</v>
      </c>
      <c r="T399" s="117">
        <f>SUM(T400:T404)</f>
        <v>0</v>
      </c>
      <c r="AR399" s="112" t="s">
        <v>82</v>
      </c>
      <c r="AT399" s="118" t="s">
        <v>71</v>
      </c>
      <c r="AU399" s="118" t="s">
        <v>80</v>
      </c>
      <c r="AY399" s="112" t="s">
        <v>143</v>
      </c>
      <c r="BK399" s="119">
        <f>SUM(BK400:BK404)</f>
        <v>0</v>
      </c>
    </row>
    <row r="400" spans="2:65" s="1" customFormat="1" ht="37.9" customHeight="1" x14ac:dyDescent="0.2">
      <c r="B400" s="13"/>
      <c r="C400" s="122" t="s">
        <v>702</v>
      </c>
      <c r="D400" s="122" t="s">
        <v>145</v>
      </c>
      <c r="E400" s="123" t="s">
        <v>751</v>
      </c>
      <c r="F400" s="124" t="s">
        <v>752</v>
      </c>
      <c r="G400" s="125" t="s">
        <v>163</v>
      </c>
      <c r="H400" s="126">
        <v>70.38</v>
      </c>
      <c r="I400" s="50"/>
      <c r="J400" s="127">
        <f>ROUND(I400*H400,2)</f>
        <v>0</v>
      </c>
      <c r="K400" s="124" t="s">
        <v>149</v>
      </c>
      <c r="L400" s="13"/>
      <c r="M400" s="128" t="s">
        <v>1</v>
      </c>
      <c r="N400" s="129" t="s">
        <v>37</v>
      </c>
      <c r="O400" s="130">
        <v>0.46800000000000003</v>
      </c>
      <c r="P400" s="130">
        <f>O400*H400</f>
        <v>32.937840000000001</v>
      </c>
      <c r="Q400" s="130">
        <v>2.027E-2</v>
      </c>
      <c r="R400" s="130">
        <f>Q400*H400</f>
        <v>1.4266025999999998</v>
      </c>
      <c r="S400" s="130">
        <v>0</v>
      </c>
      <c r="T400" s="131">
        <f>S400*H400</f>
        <v>0</v>
      </c>
      <c r="AR400" s="132" t="s">
        <v>227</v>
      </c>
      <c r="AT400" s="132" t="s">
        <v>145</v>
      </c>
      <c r="AU400" s="132" t="s">
        <v>82</v>
      </c>
      <c r="AY400" s="8" t="s">
        <v>143</v>
      </c>
      <c r="BE400" s="133">
        <f>IF(N400="základní",J400,0)</f>
        <v>0</v>
      </c>
      <c r="BF400" s="133">
        <f>IF(N400="snížená",J400,0)</f>
        <v>0</v>
      </c>
      <c r="BG400" s="133">
        <f>IF(N400="zákl. přenesená",J400,0)</f>
        <v>0</v>
      </c>
      <c r="BH400" s="133">
        <f>IF(N400="sníž. přenesená",J400,0)</f>
        <v>0</v>
      </c>
      <c r="BI400" s="133">
        <f>IF(N400="nulová",J400,0)</f>
        <v>0</v>
      </c>
      <c r="BJ400" s="8" t="s">
        <v>80</v>
      </c>
      <c r="BK400" s="133">
        <f>ROUND(I400*H400,2)</f>
        <v>0</v>
      </c>
      <c r="BL400" s="8" t="s">
        <v>227</v>
      </c>
      <c r="BM400" s="132" t="s">
        <v>1198</v>
      </c>
    </row>
    <row r="401" spans="2:65" s="1" customFormat="1" ht="16.5" customHeight="1" x14ac:dyDescent="0.2">
      <c r="B401" s="13"/>
      <c r="C401" s="122" t="s">
        <v>708</v>
      </c>
      <c r="D401" s="122" t="s">
        <v>145</v>
      </c>
      <c r="E401" s="123" t="s">
        <v>755</v>
      </c>
      <c r="F401" s="124" t="s">
        <v>756</v>
      </c>
      <c r="G401" s="125" t="s">
        <v>163</v>
      </c>
      <c r="H401" s="126">
        <v>70.38</v>
      </c>
      <c r="I401" s="50"/>
      <c r="J401" s="127">
        <f>ROUND(I401*H401,2)</f>
        <v>0</v>
      </c>
      <c r="K401" s="124" t="s">
        <v>149</v>
      </c>
      <c r="L401" s="13"/>
      <c r="M401" s="128" t="s">
        <v>1</v>
      </c>
      <c r="N401" s="129" t="s">
        <v>37</v>
      </c>
      <c r="O401" s="130">
        <v>0.76500000000000001</v>
      </c>
      <c r="P401" s="130">
        <f>O401*H401</f>
        <v>53.840699999999998</v>
      </c>
      <c r="Q401" s="130">
        <v>0</v>
      </c>
      <c r="R401" s="130">
        <f>Q401*H401</f>
        <v>0</v>
      </c>
      <c r="S401" s="130">
        <v>0</v>
      </c>
      <c r="T401" s="131">
        <f>S401*H401</f>
        <v>0</v>
      </c>
      <c r="AR401" s="132" t="s">
        <v>227</v>
      </c>
      <c r="AT401" s="132" t="s">
        <v>145</v>
      </c>
      <c r="AU401" s="132" t="s">
        <v>82</v>
      </c>
      <c r="AY401" s="8" t="s">
        <v>143</v>
      </c>
      <c r="BE401" s="133">
        <f>IF(N401="základní",J401,0)</f>
        <v>0</v>
      </c>
      <c r="BF401" s="133">
        <f>IF(N401="snížená",J401,0)</f>
        <v>0</v>
      </c>
      <c r="BG401" s="133">
        <f>IF(N401="zákl. přenesená",J401,0)</f>
        <v>0</v>
      </c>
      <c r="BH401" s="133">
        <f>IF(N401="sníž. přenesená",J401,0)</f>
        <v>0</v>
      </c>
      <c r="BI401" s="133">
        <f>IF(N401="nulová",J401,0)</f>
        <v>0</v>
      </c>
      <c r="BJ401" s="8" t="s">
        <v>80</v>
      </c>
      <c r="BK401" s="133">
        <f>ROUND(I401*H401,2)</f>
        <v>0</v>
      </c>
      <c r="BL401" s="8" t="s">
        <v>227</v>
      </c>
      <c r="BM401" s="132" t="s">
        <v>1199</v>
      </c>
    </row>
    <row r="402" spans="2:65" s="1" customFormat="1" ht="16.5" customHeight="1" x14ac:dyDescent="0.2">
      <c r="B402" s="13"/>
      <c r="C402" s="164" t="s">
        <v>712</v>
      </c>
      <c r="D402" s="164" t="s">
        <v>392</v>
      </c>
      <c r="E402" s="165" t="s">
        <v>760</v>
      </c>
      <c r="F402" s="166" t="s">
        <v>761</v>
      </c>
      <c r="G402" s="167" t="s">
        <v>163</v>
      </c>
      <c r="H402" s="168">
        <v>72.491</v>
      </c>
      <c r="I402" s="51"/>
      <c r="J402" s="169">
        <f>ROUND(I402*H402,2)</f>
        <v>0</v>
      </c>
      <c r="K402" s="166" t="s">
        <v>149</v>
      </c>
      <c r="L402" s="170"/>
      <c r="M402" s="171" t="s">
        <v>1</v>
      </c>
      <c r="N402" s="172" t="s">
        <v>37</v>
      </c>
      <c r="O402" s="130">
        <v>0</v>
      </c>
      <c r="P402" s="130">
        <f>O402*H402</f>
        <v>0</v>
      </c>
      <c r="Q402" s="130">
        <v>5.9999999999999995E-4</v>
      </c>
      <c r="R402" s="130">
        <f>Q402*H402</f>
        <v>4.3494599999999994E-2</v>
      </c>
      <c r="S402" s="130">
        <v>0</v>
      </c>
      <c r="T402" s="131">
        <f>S402*H402</f>
        <v>0</v>
      </c>
      <c r="AR402" s="132" t="s">
        <v>328</v>
      </c>
      <c r="AT402" s="132" t="s">
        <v>392</v>
      </c>
      <c r="AU402" s="132" t="s">
        <v>82</v>
      </c>
      <c r="AY402" s="8" t="s">
        <v>143</v>
      </c>
      <c r="BE402" s="133">
        <f>IF(N402="základní",J402,0)</f>
        <v>0</v>
      </c>
      <c r="BF402" s="133">
        <f>IF(N402="snížená",J402,0)</f>
        <v>0</v>
      </c>
      <c r="BG402" s="133">
        <f>IF(N402="zákl. přenesená",J402,0)</f>
        <v>0</v>
      </c>
      <c r="BH402" s="133">
        <f>IF(N402="sníž. přenesená",J402,0)</f>
        <v>0</v>
      </c>
      <c r="BI402" s="133">
        <f>IF(N402="nulová",J402,0)</f>
        <v>0</v>
      </c>
      <c r="BJ402" s="8" t="s">
        <v>80</v>
      </c>
      <c r="BK402" s="133">
        <f>ROUND(I402*H402,2)</f>
        <v>0</v>
      </c>
      <c r="BL402" s="8" t="s">
        <v>227</v>
      </c>
      <c r="BM402" s="132" t="s">
        <v>1200</v>
      </c>
    </row>
    <row r="403" spans="2:65" s="142" customFormat="1" x14ac:dyDescent="0.2">
      <c r="B403" s="141"/>
      <c r="D403" s="136" t="s">
        <v>152</v>
      </c>
      <c r="F403" s="144" t="s">
        <v>1201</v>
      </c>
      <c r="H403" s="145">
        <v>72.491</v>
      </c>
      <c r="I403" s="54"/>
      <c r="L403" s="141"/>
      <c r="M403" s="146"/>
      <c r="T403" s="147"/>
      <c r="AT403" s="143" t="s">
        <v>152</v>
      </c>
      <c r="AU403" s="143" t="s">
        <v>82</v>
      </c>
      <c r="AV403" s="142" t="s">
        <v>82</v>
      </c>
      <c r="AW403" s="142" t="s">
        <v>3</v>
      </c>
      <c r="AX403" s="142" t="s">
        <v>80</v>
      </c>
      <c r="AY403" s="143" t="s">
        <v>143</v>
      </c>
    </row>
    <row r="404" spans="2:65" s="1" customFormat="1" ht="24.2" customHeight="1" x14ac:dyDescent="0.2">
      <c r="B404" s="13"/>
      <c r="C404" s="122" t="s">
        <v>717</v>
      </c>
      <c r="D404" s="122" t="s">
        <v>145</v>
      </c>
      <c r="E404" s="123" t="s">
        <v>765</v>
      </c>
      <c r="F404" s="124" t="s">
        <v>766</v>
      </c>
      <c r="G404" s="125" t="s">
        <v>198</v>
      </c>
      <c r="H404" s="126">
        <v>1.47</v>
      </c>
      <c r="I404" s="50"/>
      <c r="J404" s="127">
        <f>ROUND(I404*H404,2)</f>
        <v>0</v>
      </c>
      <c r="K404" s="124" t="s">
        <v>149</v>
      </c>
      <c r="L404" s="13"/>
      <c r="M404" s="128" t="s">
        <v>1</v>
      </c>
      <c r="N404" s="129" t="s">
        <v>37</v>
      </c>
      <c r="O404" s="130">
        <v>1.141</v>
      </c>
      <c r="P404" s="130">
        <f>O404*H404</f>
        <v>1.67727</v>
      </c>
      <c r="Q404" s="130">
        <v>0</v>
      </c>
      <c r="R404" s="130">
        <f>Q404*H404</f>
        <v>0</v>
      </c>
      <c r="S404" s="130">
        <v>0</v>
      </c>
      <c r="T404" s="131">
        <f>S404*H404</f>
        <v>0</v>
      </c>
      <c r="AR404" s="132" t="s">
        <v>227</v>
      </c>
      <c r="AT404" s="132" t="s">
        <v>145</v>
      </c>
      <c r="AU404" s="132" t="s">
        <v>82</v>
      </c>
      <c r="AY404" s="8" t="s">
        <v>143</v>
      </c>
      <c r="BE404" s="133">
        <f>IF(N404="základní",J404,0)</f>
        <v>0</v>
      </c>
      <c r="BF404" s="133">
        <f>IF(N404="snížená",J404,0)</f>
        <v>0</v>
      </c>
      <c r="BG404" s="133">
        <f>IF(N404="zákl. přenesená",J404,0)</f>
        <v>0</v>
      </c>
      <c r="BH404" s="133">
        <f>IF(N404="sníž. přenesená",J404,0)</f>
        <v>0</v>
      </c>
      <c r="BI404" s="133">
        <f>IF(N404="nulová",J404,0)</f>
        <v>0</v>
      </c>
      <c r="BJ404" s="8" t="s">
        <v>80</v>
      </c>
      <c r="BK404" s="133">
        <f>ROUND(I404*H404,2)</f>
        <v>0</v>
      </c>
      <c r="BL404" s="8" t="s">
        <v>227</v>
      </c>
      <c r="BM404" s="132" t="s">
        <v>1202</v>
      </c>
    </row>
    <row r="405" spans="2:65" s="111" customFormat="1" ht="25.9" customHeight="1" x14ac:dyDescent="0.2">
      <c r="B405" s="110"/>
      <c r="D405" s="112" t="s">
        <v>71</v>
      </c>
      <c r="E405" s="113" t="s">
        <v>768</v>
      </c>
      <c r="F405" s="113" t="s">
        <v>90</v>
      </c>
      <c r="I405" s="56"/>
      <c r="J405" s="114">
        <f>BK405</f>
        <v>0</v>
      </c>
      <c r="L405" s="110"/>
      <c r="M405" s="115"/>
      <c r="P405" s="116">
        <f>SUM(P406:P411)</f>
        <v>0</v>
      </c>
      <c r="R405" s="116">
        <f>SUM(R406:R411)</f>
        <v>0</v>
      </c>
      <c r="T405" s="117">
        <f>SUM(T406:T411)</f>
        <v>0</v>
      </c>
      <c r="AR405" s="112" t="s">
        <v>150</v>
      </c>
      <c r="AT405" s="118" t="s">
        <v>71</v>
      </c>
      <c r="AU405" s="118" t="s">
        <v>72</v>
      </c>
      <c r="AY405" s="112" t="s">
        <v>143</v>
      </c>
      <c r="BK405" s="119">
        <f>SUM(BK406:BK411)</f>
        <v>0</v>
      </c>
    </row>
    <row r="406" spans="2:65" s="1" customFormat="1" ht="21.75" customHeight="1" x14ac:dyDescent="0.2">
      <c r="B406" s="13"/>
      <c r="C406" s="122" t="s">
        <v>721</v>
      </c>
      <c r="D406" s="122" t="s">
        <v>145</v>
      </c>
      <c r="E406" s="123" t="s">
        <v>770</v>
      </c>
      <c r="F406" s="124" t="s">
        <v>771</v>
      </c>
      <c r="G406" s="125" t="s">
        <v>460</v>
      </c>
      <c r="H406" s="126">
        <v>1</v>
      </c>
      <c r="I406" s="50"/>
      <c r="J406" s="127">
        <f t="shared" ref="J406:J411" si="0">ROUND(I406*H406,2)</f>
        <v>0</v>
      </c>
      <c r="K406" s="124" t="s">
        <v>1</v>
      </c>
      <c r="L406" s="13"/>
      <c r="M406" s="128" t="s">
        <v>1</v>
      </c>
      <c r="N406" s="129" t="s">
        <v>37</v>
      </c>
      <c r="O406" s="130">
        <v>0</v>
      </c>
      <c r="P406" s="130">
        <f t="shared" ref="P406:P411" si="1">O406*H406</f>
        <v>0</v>
      </c>
      <c r="Q406" s="130">
        <v>0</v>
      </c>
      <c r="R406" s="130">
        <f t="shared" ref="R406:R411" si="2">Q406*H406</f>
        <v>0</v>
      </c>
      <c r="S406" s="130">
        <v>0</v>
      </c>
      <c r="T406" s="131">
        <f t="shared" ref="T406:T411" si="3">S406*H406</f>
        <v>0</v>
      </c>
      <c r="AR406" s="132" t="s">
        <v>772</v>
      </c>
      <c r="AT406" s="132" t="s">
        <v>145</v>
      </c>
      <c r="AU406" s="132" t="s">
        <v>80</v>
      </c>
      <c r="AY406" s="8" t="s">
        <v>143</v>
      </c>
      <c r="BE406" s="133">
        <f t="shared" ref="BE406:BE411" si="4">IF(N406="základní",J406,0)</f>
        <v>0</v>
      </c>
      <c r="BF406" s="133">
        <f t="shared" ref="BF406:BF411" si="5">IF(N406="snížená",J406,0)</f>
        <v>0</v>
      </c>
      <c r="BG406" s="133">
        <f t="shared" ref="BG406:BG411" si="6">IF(N406="zákl. přenesená",J406,0)</f>
        <v>0</v>
      </c>
      <c r="BH406" s="133">
        <f t="shared" ref="BH406:BH411" si="7">IF(N406="sníž. přenesená",J406,0)</f>
        <v>0</v>
      </c>
      <c r="BI406" s="133">
        <f t="shared" ref="BI406:BI411" si="8">IF(N406="nulová",J406,0)</f>
        <v>0</v>
      </c>
      <c r="BJ406" s="8" t="s">
        <v>80</v>
      </c>
      <c r="BK406" s="133">
        <f t="shared" ref="BK406:BK411" si="9">ROUND(I406*H406,2)</f>
        <v>0</v>
      </c>
      <c r="BL406" s="8" t="s">
        <v>772</v>
      </c>
      <c r="BM406" s="132" t="s">
        <v>1203</v>
      </c>
    </row>
    <row r="407" spans="2:65" s="1" customFormat="1" ht="37.9" customHeight="1" x14ac:dyDescent="0.2">
      <c r="B407" s="13"/>
      <c r="C407" s="122" t="s">
        <v>727</v>
      </c>
      <c r="D407" s="122" t="s">
        <v>145</v>
      </c>
      <c r="E407" s="123" t="s">
        <v>775</v>
      </c>
      <c r="F407" s="124" t="s">
        <v>776</v>
      </c>
      <c r="G407" s="125" t="s">
        <v>460</v>
      </c>
      <c r="H407" s="126">
        <v>1</v>
      </c>
      <c r="I407" s="50"/>
      <c r="J407" s="127">
        <f t="shared" si="0"/>
        <v>0</v>
      </c>
      <c r="K407" s="124" t="s">
        <v>1</v>
      </c>
      <c r="L407" s="13"/>
      <c r="M407" s="128" t="s">
        <v>1</v>
      </c>
      <c r="N407" s="129" t="s">
        <v>37</v>
      </c>
      <c r="O407" s="130">
        <v>0</v>
      </c>
      <c r="P407" s="130">
        <f t="shared" si="1"/>
        <v>0</v>
      </c>
      <c r="Q407" s="130">
        <v>0</v>
      </c>
      <c r="R407" s="130">
        <f t="shared" si="2"/>
        <v>0</v>
      </c>
      <c r="S407" s="130">
        <v>0</v>
      </c>
      <c r="T407" s="131">
        <f t="shared" si="3"/>
        <v>0</v>
      </c>
      <c r="AR407" s="132" t="s">
        <v>772</v>
      </c>
      <c r="AT407" s="132" t="s">
        <v>145</v>
      </c>
      <c r="AU407" s="132" t="s">
        <v>80</v>
      </c>
      <c r="AY407" s="8" t="s">
        <v>143</v>
      </c>
      <c r="BE407" s="133">
        <f t="shared" si="4"/>
        <v>0</v>
      </c>
      <c r="BF407" s="133">
        <f t="shared" si="5"/>
        <v>0</v>
      </c>
      <c r="BG407" s="133">
        <f t="shared" si="6"/>
        <v>0</v>
      </c>
      <c r="BH407" s="133">
        <f t="shared" si="7"/>
        <v>0</v>
      </c>
      <c r="BI407" s="133">
        <f t="shared" si="8"/>
        <v>0</v>
      </c>
      <c r="BJ407" s="8" t="s">
        <v>80</v>
      </c>
      <c r="BK407" s="133">
        <f t="shared" si="9"/>
        <v>0</v>
      </c>
      <c r="BL407" s="8" t="s">
        <v>772</v>
      </c>
      <c r="BM407" s="132" t="s">
        <v>1204</v>
      </c>
    </row>
    <row r="408" spans="2:65" s="1" customFormat="1" ht="16.5" customHeight="1" x14ac:dyDescent="0.2">
      <c r="B408" s="13"/>
      <c r="C408" s="122" t="s">
        <v>733</v>
      </c>
      <c r="D408" s="122" t="s">
        <v>145</v>
      </c>
      <c r="E408" s="123" t="s">
        <v>779</v>
      </c>
      <c r="F408" s="124" t="s">
        <v>780</v>
      </c>
      <c r="G408" s="125" t="s">
        <v>460</v>
      </c>
      <c r="H408" s="126">
        <v>1</v>
      </c>
      <c r="I408" s="50"/>
      <c r="J408" s="127">
        <f t="shared" si="0"/>
        <v>0</v>
      </c>
      <c r="K408" s="124" t="s">
        <v>1</v>
      </c>
      <c r="L408" s="13"/>
      <c r="M408" s="128" t="s">
        <v>1</v>
      </c>
      <c r="N408" s="129" t="s">
        <v>37</v>
      </c>
      <c r="O408" s="130">
        <v>0</v>
      </c>
      <c r="P408" s="130">
        <f t="shared" si="1"/>
        <v>0</v>
      </c>
      <c r="Q408" s="130">
        <v>0</v>
      </c>
      <c r="R408" s="130">
        <f t="shared" si="2"/>
        <v>0</v>
      </c>
      <c r="S408" s="130">
        <v>0</v>
      </c>
      <c r="T408" s="131">
        <f t="shared" si="3"/>
        <v>0</v>
      </c>
      <c r="AR408" s="132" t="s">
        <v>772</v>
      </c>
      <c r="AT408" s="132" t="s">
        <v>145</v>
      </c>
      <c r="AU408" s="132" t="s">
        <v>80</v>
      </c>
      <c r="AY408" s="8" t="s">
        <v>143</v>
      </c>
      <c r="BE408" s="133">
        <f t="shared" si="4"/>
        <v>0</v>
      </c>
      <c r="BF408" s="133">
        <f t="shared" si="5"/>
        <v>0</v>
      </c>
      <c r="BG408" s="133">
        <f t="shared" si="6"/>
        <v>0</v>
      </c>
      <c r="BH408" s="133">
        <f t="shared" si="7"/>
        <v>0</v>
      </c>
      <c r="BI408" s="133">
        <f t="shared" si="8"/>
        <v>0</v>
      </c>
      <c r="BJ408" s="8" t="s">
        <v>80</v>
      </c>
      <c r="BK408" s="133">
        <f t="shared" si="9"/>
        <v>0</v>
      </c>
      <c r="BL408" s="8" t="s">
        <v>772</v>
      </c>
      <c r="BM408" s="132" t="s">
        <v>1205</v>
      </c>
    </row>
    <row r="409" spans="2:65" s="1" customFormat="1" ht="33" customHeight="1" x14ac:dyDescent="0.2">
      <c r="B409" s="13"/>
      <c r="C409" s="122" t="s">
        <v>738</v>
      </c>
      <c r="D409" s="122" t="s">
        <v>145</v>
      </c>
      <c r="E409" s="123" t="s">
        <v>783</v>
      </c>
      <c r="F409" s="124" t="s">
        <v>784</v>
      </c>
      <c r="G409" s="125" t="s">
        <v>460</v>
      </c>
      <c r="H409" s="126">
        <v>1</v>
      </c>
      <c r="I409" s="50"/>
      <c r="J409" s="127">
        <f t="shared" si="0"/>
        <v>0</v>
      </c>
      <c r="K409" s="124" t="s">
        <v>1</v>
      </c>
      <c r="L409" s="13"/>
      <c r="M409" s="128" t="s">
        <v>1</v>
      </c>
      <c r="N409" s="129" t="s">
        <v>37</v>
      </c>
      <c r="O409" s="130">
        <v>0</v>
      </c>
      <c r="P409" s="130">
        <f t="shared" si="1"/>
        <v>0</v>
      </c>
      <c r="Q409" s="130">
        <v>0</v>
      </c>
      <c r="R409" s="130">
        <f t="shared" si="2"/>
        <v>0</v>
      </c>
      <c r="S409" s="130">
        <v>0</v>
      </c>
      <c r="T409" s="131">
        <f t="shared" si="3"/>
        <v>0</v>
      </c>
      <c r="AR409" s="132" t="s">
        <v>772</v>
      </c>
      <c r="AT409" s="132" t="s">
        <v>145</v>
      </c>
      <c r="AU409" s="132" t="s">
        <v>80</v>
      </c>
      <c r="AY409" s="8" t="s">
        <v>143</v>
      </c>
      <c r="BE409" s="133">
        <f t="shared" si="4"/>
        <v>0</v>
      </c>
      <c r="BF409" s="133">
        <f t="shared" si="5"/>
        <v>0</v>
      </c>
      <c r="BG409" s="133">
        <f t="shared" si="6"/>
        <v>0</v>
      </c>
      <c r="BH409" s="133">
        <f t="shared" si="7"/>
        <v>0</v>
      </c>
      <c r="BI409" s="133">
        <f t="shared" si="8"/>
        <v>0</v>
      </c>
      <c r="BJ409" s="8" t="s">
        <v>80</v>
      </c>
      <c r="BK409" s="133">
        <f t="shared" si="9"/>
        <v>0</v>
      </c>
      <c r="BL409" s="8" t="s">
        <v>772</v>
      </c>
      <c r="BM409" s="132" t="s">
        <v>1206</v>
      </c>
    </row>
    <row r="410" spans="2:65" s="1" customFormat="1" ht="33" customHeight="1" x14ac:dyDescent="0.2">
      <c r="B410" s="13"/>
      <c r="C410" s="122" t="s">
        <v>744</v>
      </c>
      <c r="D410" s="122" t="s">
        <v>145</v>
      </c>
      <c r="E410" s="123" t="s">
        <v>1207</v>
      </c>
      <c r="F410" s="124" t="s">
        <v>1208</v>
      </c>
      <c r="G410" s="125" t="s">
        <v>460</v>
      </c>
      <c r="H410" s="126">
        <v>1</v>
      </c>
      <c r="I410" s="50"/>
      <c r="J410" s="127">
        <f t="shared" si="0"/>
        <v>0</v>
      </c>
      <c r="K410" s="124" t="s">
        <v>1</v>
      </c>
      <c r="L410" s="13"/>
      <c r="M410" s="128" t="s">
        <v>1</v>
      </c>
      <c r="N410" s="129" t="s">
        <v>37</v>
      </c>
      <c r="O410" s="130">
        <v>0</v>
      </c>
      <c r="P410" s="130">
        <f t="shared" si="1"/>
        <v>0</v>
      </c>
      <c r="Q410" s="130">
        <v>0</v>
      </c>
      <c r="R410" s="130">
        <f t="shared" si="2"/>
        <v>0</v>
      </c>
      <c r="S410" s="130">
        <v>0</v>
      </c>
      <c r="T410" s="131">
        <f t="shared" si="3"/>
        <v>0</v>
      </c>
      <c r="AR410" s="132" t="s">
        <v>772</v>
      </c>
      <c r="AT410" s="132" t="s">
        <v>145</v>
      </c>
      <c r="AU410" s="132" t="s">
        <v>80</v>
      </c>
      <c r="AY410" s="8" t="s">
        <v>143</v>
      </c>
      <c r="BE410" s="133">
        <f t="shared" si="4"/>
        <v>0</v>
      </c>
      <c r="BF410" s="133">
        <f t="shared" si="5"/>
        <v>0</v>
      </c>
      <c r="BG410" s="133">
        <f t="shared" si="6"/>
        <v>0</v>
      </c>
      <c r="BH410" s="133">
        <f t="shared" si="7"/>
        <v>0</v>
      </c>
      <c r="BI410" s="133">
        <f t="shared" si="8"/>
        <v>0</v>
      </c>
      <c r="BJ410" s="8" t="s">
        <v>80</v>
      </c>
      <c r="BK410" s="133">
        <f t="shared" si="9"/>
        <v>0</v>
      </c>
      <c r="BL410" s="8" t="s">
        <v>772</v>
      </c>
      <c r="BM410" s="132" t="s">
        <v>1209</v>
      </c>
    </row>
    <row r="411" spans="2:65" s="1" customFormat="1" ht="37.9" customHeight="1" x14ac:dyDescent="0.2">
      <c r="B411" s="13"/>
      <c r="C411" s="122" t="s">
        <v>750</v>
      </c>
      <c r="D411" s="122" t="s">
        <v>145</v>
      </c>
      <c r="E411" s="123" t="s">
        <v>787</v>
      </c>
      <c r="F411" s="124" t="s">
        <v>788</v>
      </c>
      <c r="G411" s="125" t="s">
        <v>460</v>
      </c>
      <c r="H411" s="126">
        <v>3</v>
      </c>
      <c r="I411" s="50"/>
      <c r="J411" s="127">
        <f t="shared" si="0"/>
        <v>0</v>
      </c>
      <c r="K411" s="124" t="s">
        <v>1</v>
      </c>
      <c r="L411" s="13"/>
      <c r="M411" s="173" t="s">
        <v>1</v>
      </c>
      <c r="N411" s="174" t="s">
        <v>37</v>
      </c>
      <c r="O411" s="175">
        <v>0</v>
      </c>
      <c r="P411" s="175">
        <f t="shared" si="1"/>
        <v>0</v>
      </c>
      <c r="Q411" s="175">
        <v>0</v>
      </c>
      <c r="R411" s="175">
        <f t="shared" si="2"/>
        <v>0</v>
      </c>
      <c r="S411" s="175">
        <v>0</v>
      </c>
      <c r="T411" s="176">
        <f t="shared" si="3"/>
        <v>0</v>
      </c>
      <c r="AR411" s="132" t="s">
        <v>772</v>
      </c>
      <c r="AT411" s="132" t="s">
        <v>145</v>
      </c>
      <c r="AU411" s="132" t="s">
        <v>80</v>
      </c>
      <c r="AY411" s="8" t="s">
        <v>143</v>
      </c>
      <c r="BE411" s="133">
        <f t="shared" si="4"/>
        <v>0</v>
      </c>
      <c r="BF411" s="133">
        <f t="shared" si="5"/>
        <v>0</v>
      </c>
      <c r="BG411" s="133">
        <f t="shared" si="6"/>
        <v>0</v>
      </c>
      <c r="BH411" s="133">
        <f t="shared" si="7"/>
        <v>0</v>
      </c>
      <c r="BI411" s="133">
        <f t="shared" si="8"/>
        <v>0</v>
      </c>
      <c r="BJ411" s="8" t="s">
        <v>80</v>
      </c>
      <c r="BK411" s="133">
        <f t="shared" si="9"/>
        <v>0</v>
      </c>
      <c r="BL411" s="8" t="s">
        <v>772</v>
      </c>
      <c r="BM411" s="132" t="s">
        <v>1210</v>
      </c>
    </row>
    <row r="412" spans="2:65" s="1" customFormat="1" ht="6.95" customHeight="1" x14ac:dyDescent="0.2">
      <c r="B412" s="16"/>
      <c r="C412" s="17"/>
      <c r="D412" s="17"/>
      <c r="E412" s="17"/>
      <c r="F412" s="17"/>
      <c r="G412" s="17"/>
      <c r="H412" s="17"/>
      <c r="I412" s="17"/>
      <c r="J412" s="17"/>
      <c r="K412" s="17"/>
      <c r="L412" s="13"/>
    </row>
  </sheetData>
  <sheetProtection algorithmName="SHA-512" hashValue="C2EDMStbV1/9NwoYbokz+ljabgJlbmiRS5W+Ou7ExqIRvmRFpBBaZEXlXsSyCXgUhcbI8UdwMxZx3+PE7qpTog==" saltValue="1uVxbHH76ffK3L5fhRStUg==" spinCount="100000" sheet="1" objects="1" scenarios="1"/>
  <autoFilter ref="C136:K411" xr:uid="{00000000-0009-0000-0000-000003000000}"/>
  <mergeCells count="9">
    <mergeCell ref="E87:H87"/>
    <mergeCell ref="E127:H127"/>
    <mergeCell ref="E129:H12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84"/>
  <sheetViews>
    <sheetView showGridLines="0" topLeftCell="A110" workbookViewId="0">
      <selection activeCell="J146" sqref="J146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8" t="s">
        <v>5</v>
      </c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8" t="s">
        <v>91</v>
      </c>
    </row>
    <row r="3" spans="2:46" ht="6.95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82</v>
      </c>
    </row>
    <row r="4" spans="2:46" ht="24.95" customHeight="1" x14ac:dyDescent="0.2">
      <c r="B4" s="11"/>
      <c r="D4" s="59" t="s">
        <v>99</v>
      </c>
      <c r="L4" s="11"/>
      <c r="M4" s="65" t="s">
        <v>10</v>
      </c>
      <c r="AT4" s="8" t="s">
        <v>3</v>
      </c>
    </row>
    <row r="5" spans="2:46" ht="6.95" customHeight="1" x14ac:dyDescent="0.2">
      <c r="B5" s="11"/>
      <c r="L5" s="11"/>
    </row>
    <row r="6" spans="2:46" ht="12" customHeight="1" x14ac:dyDescent="0.2">
      <c r="B6" s="11"/>
      <c r="D6" s="63" t="s">
        <v>14</v>
      </c>
      <c r="L6" s="11"/>
    </row>
    <row r="7" spans="2:46" ht="26.25" customHeight="1" x14ac:dyDescent="0.2">
      <c r="B7" s="11"/>
      <c r="E7" s="224" t="str">
        <f>'Rekapitulace stavby'!K6</f>
        <v>Výtahy TF ČZU Praha - zřízení bezbariérového vstupu a provozu všech podlaží hlavní budovy</v>
      </c>
      <c r="F7" s="225"/>
      <c r="G7" s="225"/>
      <c r="H7" s="225"/>
      <c r="L7" s="11"/>
    </row>
    <row r="8" spans="2:46" s="1" customFormat="1" ht="12" customHeight="1" x14ac:dyDescent="0.2">
      <c r="B8" s="13"/>
      <c r="D8" s="63" t="s">
        <v>100</v>
      </c>
      <c r="L8" s="13"/>
    </row>
    <row r="9" spans="2:46" s="1" customFormat="1" ht="16.5" customHeight="1" x14ac:dyDescent="0.2">
      <c r="B9" s="13"/>
      <c r="E9" s="189" t="s">
        <v>1211</v>
      </c>
      <c r="F9" s="223"/>
      <c r="G9" s="223"/>
      <c r="H9" s="223"/>
      <c r="L9" s="13"/>
    </row>
    <row r="10" spans="2:46" s="1" customFormat="1" x14ac:dyDescent="0.2">
      <c r="B10" s="13"/>
      <c r="L10" s="13"/>
    </row>
    <row r="11" spans="2:46" s="1" customFormat="1" ht="12" customHeight="1" x14ac:dyDescent="0.2">
      <c r="B11" s="13"/>
      <c r="D11" s="63" t="s">
        <v>16</v>
      </c>
      <c r="F11" s="61" t="s">
        <v>1</v>
      </c>
      <c r="I11" s="63" t="s">
        <v>17</v>
      </c>
      <c r="J11" s="61" t="s">
        <v>1</v>
      </c>
      <c r="L11" s="13"/>
    </row>
    <row r="12" spans="2:46" s="1" customFormat="1" ht="12" customHeight="1" x14ac:dyDescent="0.2">
      <c r="B12" s="13"/>
      <c r="D12" s="63" t="s">
        <v>18</v>
      </c>
      <c r="F12" s="61" t="s">
        <v>19</v>
      </c>
      <c r="I12" s="63" t="s">
        <v>20</v>
      </c>
      <c r="J12" s="66">
        <f>'Rekapitulace stavby'!AN8</f>
        <v>0</v>
      </c>
      <c r="L12" s="13"/>
    </row>
    <row r="13" spans="2:46" s="1" customFormat="1" ht="10.9" customHeight="1" x14ac:dyDescent="0.2">
      <c r="B13" s="13"/>
      <c r="L13" s="13"/>
    </row>
    <row r="14" spans="2:46" s="1" customFormat="1" ht="12" customHeight="1" x14ac:dyDescent="0.2">
      <c r="B14" s="13"/>
      <c r="D14" s="63" t="s">
        <v>21</v>
      </c>
      <c r="I14" s="63" t="s">
        <v>22</v>
      </c>
      <c r="J14" s="61" t="s">
        <v>1</v>
      </c>
      <c r="L14" s="13"/>
    </row>
    <row r="15" spans="2:46" s="1" customFormat="1" ht="18" customHeight="1" x14ac:dyDescent="0.2">
      <c r="B15" s="13"/>
      <c r="E15" s="61" t="s">
        <v>23</v>
      </c>
      <c r="I15" s="63" t="s">
        <v>24</v>
      </c>
      <c r="J15" s="61" t="s">
        <v>1</v>
      </c>
      <c r="L15" s="13"/>
    </row>
    <row r="16" spans="2:46" s="1" customFormat="1" ht="6.95" customHeight="1" x14ac:dyDescent="0.2">
      <c r="B16" s="13"/>
      <c r="L16" s="13"/>
    </row>
    <row r="17" spans="2:12" s="1" customFormat="1" ht="12" customHeight="1" x14ac:dyDescent="0.2">
      <c r="B17" s="13"/>
      <c r="D17" s="63" t="s">
        <v>25</v>
      </c>
      <c r="I17" s="63" t="s">
        <v>22</v>
      </c>
      <c r="J17" s="61" t="str">
        <f>'Rekapitulace stavby'!AN13</f>
        <v/>
      </c>
      <c r="L17" s="13"/>
    </row>
    <row r="18" spans="2:12" s="1" customFormat="1" ht="18" customHeight="1" x14ac:dyDescent="0.2">
      <c r="B18" s="13"/>
      <c r="E18" s="211" t="str">
        <f>'Rekapitulace stavby'!E14</f>
        <v xml:space="preserve"> </v>
      </c>
      <c r="F18" s="211"/>
      <c r="G18" s="211"/>
      <c r="H18" s="211"/>
      <c r="I18" s="63" t="s">
        <v>24</v>
      </c>
      <c r="J18" s="61" t="str">
        <f>'Rekapitulace stavby'!AN14</f>
        <v/>
      </c>
      <c r="L18" s="13"/>
    </row>
    <row r="19" spans="2:12" s="1" customFormat="1" ht="6.95" customHeight="1" x14ac:dyDescent="0.2">
      <c r="B19" s="13"/>
      <c r="L19" s="13"/>
    </row>
    <row r="20" spans="2:12" s="1" customFormat="1" ht="12" customHeight="1" x14ac:dyDescent="0.2">
      <c r="B20" s="13"/>
      <c r="D20" s="63" t="s">
        <v>27</v>
      </c>
      <c r="I20" s="63" t="s">
        <v>22</v>
      </c>
      <c r="J20" s="61" t="s">
        <v>1</v>
      </c>
      <c r="L20" s="13"/>
    </row>
    <row r="21" spans="2:12" s="1" customFormat="1" ht="18" customHeight="1" x14ac:dyDescent="0.2">
      <c r="B21" s="13"/>
      <c r="E21" s="61" t="s">
        <v>28</v>
      </c>
      <c r="I21" s="63" t="s">
        <v>24</v>
      </c>
      <c r="J21" s="61" t="s">
        <v>1</v>
      </c>
      <c r="L21" s="13"/>
    </row>
    <row r="22" spans="2:12" s="1" customFormat="1" ht="6.95" customHeight="1" x14ac:dyDescent="0.2">
      <c r="B22" s="13"/>
      <c r="L22" s="13"/>
    </row>
    <row r="23" spans="2:12" s="1" customFormat="1" ht="12" customHeight="1" x14ac:dyDescent="0.2">
      <c r="B23" s="13"/>
      <c r="D23" s="63" t="s">
        <v>30</v>
      </c>
      <c r="I23" s="63" t="s">
        <v>22</v>
      </c>
      <c r="J23" s="61" t="str">
        <f>IF('Rekapitulace stavby'!AN19="","",'Rekapitulace stavby'!AN19)</f>
        <v/>
      </c>
      <c r="L23" s="13"/>
    </row>
    <row r="24" spans="2:12" s="1" customFormat="1" ht="18" customHeight="1" x14ac:dyDescent="0.2">
      <c r="B24" s="13"/>
      <c r="E24" s="61" t="str">
        <f>IF('Rekapitulace stavby'!E20="","",'Rekapitulace stavby'!E20)</f>
        <v xml:space="preserve"> </v>
      </c>
      <c r="I24" s="63" t="s">
        <v>24</v>
      </c>
      <c r="J24" s="61" t="str">
        <f>IF('Rekapitulace stavby'!AN20="","",'Rekapitulace stavby'!AN20)</f>
        <v/>
      </c>
      <c r="L24" s="13"/>
    </row>
    <row r="25" spans="2:12" s="1" customFormat="1" ht="6.95" customHeight="1" x14ac:dyDescent="0.2">
      <c r="B25" s="13"/>
      <c r="L25" s="13"/>
    </row>
    <row r="26" spans="2:12" s="1" customFormat="1" ht="12" customHeight="1" x14ac:dyDescent="0.2">
      <c r="B26" s="13"/>
      <c r="D26" s="63" t="s">
        <v>31</v>
      </c>
      <c r="L26" s="13"/>
    </row>
    <row r="27" spans="2:12" s="68" customFormat="1" ht="16.5" customHeight="1" x14ac:dyDescent="0.2">
      <c r="B27" s="67"/>
      <c r="E27" s="214" t="s">
        <v>1</v>
      </c>
      <c r="F27" s="214"/>
      <c r="G27" s="214"/>
      <c r="H27" s="214"/>
      <c r="L27" s="67"/>
    </row>
    <row r="28" spans="2:12" s="1" customFormat="1" ht="6.95" customHeight="1" x14ac:dyDescent="0.2">
      <c r="B28" s="13"/>
      <c r="L28" s="13"/>
    </row>
    <row r="29" spans="2:12" s="1" customFormat="1" ht="6.95" customHeight="1" x14ac:dyDescent="0.2">
      <c r="B29" s="13"/>
      <c r="D29" s="22"/>
      <c r="E29" s="22"/>
      <c r="F29" s="22"/>
      <c r="G29" s="22"/>
      <c r="H29" s="22"/>
      <c r="I29" s="22"/>
      <c r="J29" s="22"/>
      <c r="K29" s="22"/>
      <c r="L29" s="13"/>
    </row>
    <row r="30" spans="2:12" s="1" customFormat="1" ht="25.35" customHeight="1" x14ac:dyDescent="0.2">
      <c r="B30" s="13"/>
      <c r="D30" s="69" t="s">
        <v>32</v>
      </c>
      <c r="J30" s="70">
        <f>ROUND(J130, 2)</f>
        <v>0</v>
      </c>
      <c r="L30" s="13"/>
    </row>
    <row r="31" spans="2:12" s="1" customFormat="1" ht="6.95" customHeight="1" x14ac:dyDescent="0.2">
      <c r="B31" s="13"/>
      <c r="D31" s="22"/>
      <c r="E31" s="22"/>
      <c r="F31" s="22"/>
      <c r="G31" s="22"/>
      <c r="H31" s="22"/>
      <c r="I31" s="22"/>
      <c r="J31" s="22"/>
      <c r="K31" s="22"/>
      <c r="L31" s="13"/>
    </row>
    <row r="32" spans="2:12" s="1" customFormat="1" ht="14.45" customHeight="1" x14ac:dyDescent="0.2">
      <c r="B32" s="13"/>
      <c r="F32" s="71" t="s">
        <v>34</v>
      </c>
      <c r="I32" s="71" t="s">
        <v>33</v>
      </c>
      <c r="J32" s="71" t="s">
        <v>35</v>
      </c>
      <c r="L32" s="13"/>
    </row>
    <row r="33" spans="2:12" s="1" customFormat="1" ht="14.45" customHeight="1" x14ac:dyDescent="0.2">
      <c r="B33" s="13"/>
      <c r="D33" s="52" t="s">
        <v>36</v>
      </c>
      <c r="E33" s="63" t="s">
        <v>37</v>
      </c>
      <c r="F33" s="72">
        <f>ROUND((SUM(BE130:BE283)),  2)</f>
        <v>0</v>
      </c>
      <c r="I33" s="73">
        <v>0.21</v>
      </c>
      <c r="J33" s="72">
        <f>ROUND(((SUM(BE130:BE283))*I33),  2)</f>
        <v>0</v>
      </c>
      <c r="L33" s="13"/>
    </row>
    <row r="34" spans="2:12" s="1" customFormat="1" ht="14.45" customHeight="1" x14ac:dyDescent="0.2">
      <c r="B34" s="13"/>
      <c r="E34" s="63" t="s">
        <v>38</v>
      </c>
      <c r="F34" s="72">
        <f>ROUND((SUM(BF130:BF283)),  2)</f>
        <v>0</v>
      </c>
      <c r="I34" s="73">
        <v>0.12</v>
      </c>
      <c r="J34" s="72">
        <f>ROUND(((SUM(BF130:BF283))*I34),  2)</f>
        <v>0</v>
      </c>
      <c r="L34" s="13"/>
    </row>
    <row r="35" spans="2:12" s="1" customFormat="1" ht="14.45" hidden="1" customHeight="1" x14ac:dyDescent="0.2">
      <c r="B35" s="13"/>
      <c r="E35" s="63" t="s">
        <v>39</v>
      </c>
      <c r="F35" s="72">
        <f>ROUND((SUM(BG130:BG283)),  2)</f>
        <v>0</v>
      </c>
      <c r="I35" s="73">
        <v>0.21</v>
      </c>
      <c r="J35" s="72">
        <f>0</f>
        <v>0</v>
      </c>
      <c r="L35" s="13"/>
    </row>
    <row r="36" spans="2:12" s="1" customFormat="1" ht="14.45" hidden="1" customHeight="1" x14ac:dyDescent="0.2">
      <c r="B36" s="13"/>
      <c r="E36" s="63" t="s">
        <v>40</v>
      </c>
      <c r="F36" s="72">
        <f>ROUND((SUM(BH130:BH283)),  2)</f>
        <v>0</v>
      </c>
      <c r="I36" s="73">
        <v>0.12</v>
      </c>
      <c r="J36" s="72">
        <f>0</f>
        <v>0</v>
      </c>
      <c r="L36" s="13"/>
    </row>
    <row r="37" spans="2:12" s="1" customFormat="1" ht="14.45" hidden="1" customHeight="1" x14ac:dyDescent="0.2">
      <c r="B37" s="13"/>
      <c r="E37" s="63" t="s">
        <v>41</v>
      </c>
      <c r="F37" s="72">
        <f>ROUND((SUM(BI130:BI283)),  2)</f>
        <v>0</v>
      </c>
      <c r="I37" s="73">
        <v>0</v>
      </c>
      <c r="J37" s="72">
        <f>0</f>
        <v>0</v>
      </c>
      <c r="L37" s="13"/>
    </row>
    <row r="38" spans="2:12" s="1" customFormat="1" ht="6.95" customHeight="1" x14ac:dyDescent="0.2">
      <c r="B38" s="13"/>
      <c r="L38" s="13"/>
    </row>
    <row r="39" spans="2:12" s="1" customFormat="1" ht="25.35" customHeight="1" x14ac:dyDescent="0.2">
      <c r="B39" s="13"/>
      <c r="C39" s="74"/>
      <c r="D39" s="75" t="s">
        <v>42</v>
      </c>
      <c r="E39" s="76"/>
      <c r="F39" s="76"/>
      <c r="G39" s="77" t="s">
        <v>43</v>
      </c>
      <c r="H39" s="78" t="s">
        <v>44</v>
      </c>
      <c r="I39" s="76"/>
      <c r="J39" s="79">
        <f>SUM(J30:J37)</f>
        <v>0</v>
      </c>
      <c r="K39" s="80"/>
      <c r="L39" s="13"/>
    </row>
    <row r="40" spans="2:12" s="1" customFormat="1" ht="14.45" customHeight="1" x14ac:dyDescent="0.2">
      <c r="B40" s="13"/>
      <c r="L40" s="13"/>
    </row>
    <row r="41" spans="2:12" ht="14.45" customHeight="1" x14ac:dyDescent="0.2">
      <c r="B41" s="11"/>
      <c r="L41" s="11"/>
    </row>
    <row r="42" spans="2:12" ht="14.45" customHeight="1" x14ac:dyDescent="0.2">
      <c r="B42" s="11"/>
      <c r="L42" s="11"/>
    </row>
    <row r="43" spans="2:12" ht="14.45" customHeight="1" x14ac:dyDescent="0.2">
      <c r="B43" s="11"/>
      <c r="L43" s="11"/>
    </row>
    <row r="44" spans="2:12" ht="14.45" customHeight="1" x14ac:dyDescent="0.2">
      <c r="B44" s="11"/>
      <c r="L44" s="11"/>
    </row>
    <row r="45" spans="2:12" ht="14.45" customHeight="1" x14ac:dyDescent="0.2">
      <c r="B45" s="11"/>
      <c r="L45" s="11"/>
    </row>
    <row r="46" spans="2:12" ht="14.45" customHeight="1" x14ac:dyDescent="0.2">
      <c r="B46" s="11"/>
      <c r="L46" s="11"/>
    </row>
    <row r="47" spans="2:12" ht="14.45" customHeight="1" x14ac:dyDescent="0.2">
      <c r="B47" s="11"/>
      <c r="L47" s="11"/>
    </row>
    <row r="48" spans="2:12" ht="14.45" customHeight="1" x14ac:dyDescent="0.2">
      <c r="B48" s="11"/>
      <c r="L48" s="11"/>
    </row>
    <row r="49" spans="2:12" ht="14.45" customHeight="1" x14ac:dyDescent="0.2">
      <c r="B49" s="11"/>
      <c r="L49" s="11"/>
    </row>
    <row r="50" spans="2:12" s="1" customFormat="1" ht="14.45" customHeight="1" x14ac:dyDescent="0.2">
      <c r="B50" s="13"/>
      <c r="D50" s="81" t="s">
        <v>45</v>
      </c>
      <c r="E50" s="82"/>
      <c r="F50" s="82"/>
      <c r="G50" s="81" t="s">
        <v>46</v>
      </c>
      <c r="H50" s="82"/>
      <c r="I50" s="82"/>
      <c r="J50" s="82"/>
      <c r="K50" s="82"/>
      <c r="L50" s="13"/>
    </row>
    <row r="51" spans="2:12" x14ac:dyDescent="0.2">
      <c r="B51" s="11"/>
      <c r="L51" s="11"/>
    </row>
    <row r="52" spans="2:12" x14ac:dyDescent="0.2">
      <c r="B52" s="11"/>
      <c r="L52" s="11"/>
    </row>
    <row r="53" spans="2:12" x14ac:dyDescent="0.2">
      <c r="B53" s="11"/>
      <c r="L53" s="11"/>
    </row>
    <row r="54" spans="2:12" x14ac:dyDescent="0.2">
      <c r="B54" s="11"/>
      <c r="L54" s="11"/>
    </row>
    <row r="55" spans="2:12" x14ac:dyDescent="0.2">
      <c r="B55" s="11"/>
      <c r="L55" s="11"/>
    </row>
    <row r="56" spans="2:12" x14ac:dyDescent="0.2">
      <c r="B56" s="11"/>
      <c r="L56" s="11"/>
    </row>
    <row r="57" spans="2:12" x14ac:dyDescent="0.2">
      <c r="B57" s="11"/>
      <c r="L57" s="11"/>
    </row>
    <row r="58" spans="2:12" x14ac:dyDescent="0.2">
      <c r="B58" s="11"/>
      <c r="L58" s="11"/>
    </row>
    <row r="59" spans="2:12" x14ac:dyDescent="0.2">
      <c r="B59" s="11"/>
      <c r="L59" s="11"/>
    </row>
    <row r="60" spans="2:12" x14ac:dyDescent="0.2">
      <c r="B60" s="11"/>
      <c r="L60" s="11"/>
    </row>
    <row r="61" spans="2:12" s="1" customFormat="1" ht="12.75" x14ac:dyDescent="0.2">
      <c r="B61" s="13"/>
      <c r="D61" s="83" t="s">
        <v>47</v>
      </c>
      <c r="E61" s="84"/>
      <c r="F61" s="85" t="s">
        <v>48</v>
      </c>
      <c r="G61" s="83" t="s">
        <v>47</v>
      </c>
      <c r="H61" s="84"/>
      <c r="I61" s="84"/>
      <c r="J61" s="86" t="s">
        <v>48</v>
      </c>
      <c r="K61" s="84"/>
      <c r="L61" s="13"/>
    </row>
    <row r="62" spans="2:12" x14ac:dyDescent="0.2">
      <c r="B62" s="11"/>
      <c r="L62" s="11"/>
    </row>
    <row r="63" spans="2:12" x14ac:dyDescent="0.2">
      <c r="B63" s="11"/>
      <c r="L63" s="11"/>
    </row>
    <row r="64" spans="2:12" x14ac:dyDescent="0.2">
      <c r="B64" s="11"/>
      <c r="L64" s="11"/>
    </row>
    <row r="65" spans="2:12" s="1" customFormat="1" ht="12.75" x14ac:dyDescent="0.2">
      <c r="B65" s="13"/>
      <c r="D65" s="81" t="s">
        <v>49</v>
      </c>
      <c r="E65" s="82"/>
      <c r="F65" s="82"/>
      <c r="G65" s="81" t="s">
        <v>50</v>
      </c>
      <c r="H65" s="82"/>
      <c r="I65" s="82"/>
      <c r="J65" s="82"/>
      <c r="K65" s="82"/>
      <c r="L65" s="13"/>
    </row>
    <row r="66" spans="2:12" x14ac:dyDescent="0.2">
      <c r="B66" s="11"/>
      <c r="L66" s="11"/>
    </row>
    <row r="67" spans="2:12" x14ac:dyDescent="0.2">
      <c r="B67" s="11"/>
      <c r="L67" s="11"/>
    </row>
    <row r="68" spans="2:12" x14ac:dyDescent="0.2">
      <c r="B68" s="11"/>
      <c r="L68" s="11"/>
    </row>
    <row r="69" spans="2:12" x14ac:dyDescent="0.2">
      <c r="B69" s="11"/>
      <c r="L69" s="11"/>
    </row>
    <row r="70" spans="2:12" x14ac:dyDescent="0.2">
      <c r="B70" s="11"/>
      <c r="L70" s="11"/>
    </row>
    <row r="71" spans="2:12" x14ac:dyDescent="0.2">
      <c r="B71" s="11"/>
      <c r="L71" s="11"/>
    </row>
    <row r="72" spans="2:12" x14ac:dyDescent="0.2">
      <c r="B72" s="11"/>
      <c r="L72" s="11"/>
    </row>
    <row r="73" spans="2:12" x14ac:dyDescent="0.2">
      <c r="B73" s="11"/>
      <c r="L73" s="11"/>
    </row>
    <row r="74" spans="2:12" x14ac:dyDescent="0.2">
      <c r="B74" s="11"/>
      <c r="L74" s="11"/>
    </row>
    <row r="75" spans="2:12" x14ac:dyDescent="0.2">
      <c r="B75" s="11"/>
      <c r="L75" s="11"/>
    </row>
    <row r="76" spans="2:12" s="1" customFormat="1" ht="12.75" x14ac:dyDescent="0.2">
      <c r="B76" s="13"/>
      <c r="D76" s="83" t="s">
        <v>47</v>
      </c>
      <c r="E76" s="84"/>
      <c r="F76" s="85" t="s">
        <v>48</v>
      </c>
      <c r="G76" s="83" t="s">
        <v>47</v>
      </c>
      <c r="H76" s="84"/>
      <c r="I76" s="84"/>
      <c r="J76" s="86" t="s">
        <v>48</v>
      </c>
      <c r="K76" s="84"/>
      <c r="L76" s="13"/>
    </row>
    <row r="77" spans="2:12" s="1" customFormat="1" ht="14.45" customHeight="1" x14ac:dyDescent="0.2"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3"/>
    </row>
    <row r="81" spans="2:47" s="1" customFormat="1" ht="6.95" customHeight="1" x14ac:dyDescent="0.2">
      <c r="B81" s="18"/>
      <c r="C81" s="19"/>
      <c r="D81" s="19"/>
      <c r="E81" s="19"/>
      <c r="F81" s="19"/>
      <c r="G81" s="19"/>
      <c r="H81" s="19"/>
      <c r="I81" s="19"/>
      <c r="J81" s="19"/>
      <c r="K81" s="19"/>
      <c r="L81" s="13"/>
    </row>
    <row r="82" spans="2:47" s="1" customFormat="1" ht="24.95" customHeight="1" x14ac:dyDescent="0.2">
      <c r="B82" s="13"/>
      <c r="C82" s="59" t="s">
        <v>102</v>
      </c>
      <c r="L82" s="13"/>
    </row>
    <row r="83" spans="2:47" s="1" customFormat="1" ht="6.95" customHeight="1" x14ac:dyDescent="0.2">
      <c r="B83" s="13"/>
      <c r="L83" s="13"/>
    </row>
    <row r="84" spans="2:47" s="1" customFormat="1" ht="12" customHeight="1" x14ac:dyDescent="0.2">
      <c r="B84" s="13"/>
      <c r="C84" s="63" t="s">
        <v>14</v>
      </c>
      <c r="L84" s="13"/>
    </row>
    <row r="85" spans="2:47" s="1" customFormat="1" ht="26.25" customHeight="1" x14ac:dyDescent="0.2">
      <c r="B85" s="13"/>
      <c r="E85" s="224" t="str">
        <f>E7</f>
        <v>Výtahy TF ČZU Praha - zřízení bezbariérového vstupu a provozu všech podlaží hlavní budovy</v>
      </c>
      <c r="F85" s="225"/>
      <c r="G85" s="225"/>
      <c r="H85" s="225"/>
      <c r="L85" s="13"/>
    </row>
    <row r="86" spans="2:47" s="1" customFormat="1" ht="12" customHeight="1" x14ac:dyDescent="0.2">
      <c r="B86" s="13"/>
      <c r="C86" s="63" t="s">
        <v>100</v>
      </c>
      <c r="L86" s="13"/>
    </row>
    <row r="87" spans="2:47" s="1" customFormat="1" ht="16.5" customHeight="1" x14ac:dyDescent="0.2">
      <c r="B87" s="13"/>
      <c r="E87" s="189" t="str">
        <f>E9</f>
        <v>04 - Ostatní</v>
      </c>
      <c r="F87" s="223"/>
      <c r="G87" s="223"/>
      <c r="H87" s="223"/>
      <c r="L87" s="13"/>
    </row>
    <row r="88" spans="2:47" s="1" customFormat="1" ht="6.95" customHeight="1" x14ac:dyDescent="0.2">
      <c r="B88" s="13"/>
      <c r="L88" s="13"/>
    </row>
    <row r="89" spans="2:47" s="1" customFormat="1" ht="12" customHeight="1" x14ac:dyDescent="0.2">
      <c r="B89" s="13"/>
      <c r="C89" s="63" t="s">
        <v>18</v>
      </c>
      <c r="F89" s="61" t="str">
        <f>F12</f>
        <v>parc.č. 1640</v>
      </c>
      <c r="I89" s="63" t="s">
        <v>20</v>
      </c>
      <c r="J89" s="66">
        <f>IF(J12="","",J12)</f>
        <v>0</v>
      </c>
      <c r="L89" s="13"/>
    </row>
    <row r="90" spans="2:47" s="1" customFormat="1" ht="6.95" customHeight="1" x14ac:dyDescent="0.2">
      <c r="B90" s="13"/>
      <c r="L90" s="13"/>
    </row>
    <row r="91" spans="2:47" s="1" customFormat="1" ht="40.15" customHeight="1" x14ac:dyDescent="0.2">
      <c r="B91" s="13"/>
      <c r="C91" s="63" t="s">
        <v>21</v>
      </c>
      <c r="F91" s="61" t="str">
        <f>E15</f>
        <v>ČZU v Praze, Kamýcká 129, 165 00 P6</v>
      </c>
      <c r="I91" s="63" t="s">
        <v>27</v>
      </c>
      <c r="J91" s="64" t="str">
        <f>E21</f>
        <v>RH-ARCHITEKTI s.r.o., Vltavská 207/20, 150 00 P5</v>
      </c>
      <c r="L91" s="13"/>
    </row>
    <row r="92" spans="2:47" s="1" customFormat="1" ht="15.2" customHeight="1" x14ac:dyDescent="0.2">
      <c r="B92" s="13"/>
      <c r="C92" s="63" t="s">
        <v>25</v>
      </c>
      <c r="F92" s="61" t="str">
        <f>IF(E18="","",E18)</f>
        <v xml:space="preserve"> </v>
      </c>
      <c r="I92" s="63" t="s">
        <v>30</v>
      </c>
      <c r="J92" s="64" t="str">
        <f>E24</f>
        <v xml:space="preserve"> </v>
      </c>
      <c r="L92" s="13"/>
    </row>
    <row r="93" spans="2:47" s="1" customFormat="1" ht="10.35" customHeight="1" x14ac:dyDescent="0.2">
      <c r="B93" s="13"/>
      <c r="L93" s="13"/>
    </row>
    <row r="94" spans="2:47" s="1" customFormat="1" ht="29.25" customHeight="1" x14ac:dyDescent="0.2">
      <c r="B94" s="13"/>
      <c r="C94" s="87" t="s">
        <v>103</v>
      </c>
      <c r="D94" s="74"/>
      <c r="E94" s="74"/>
      <c r="F94" s="74"/>
      <c r="G94" s="74"/>
      <c r="H94" s="74"/>
      <c r="I94" s="74"/>
      <c r="J94" s="88" t="s">
        <v>104</v>
      </c>
      <c r="K94" s="74"/>
      <c r="L94" s="13"/>
    </row>
    <row r="95" spans="2:47" s="1" customFormat="1" ht="10.35" customHeight="1" x14ac:dyDescent="0.2">
      <c r="B95" s="13"/>
      <c r="L95" s="13"/>
    </row>
    <row r="96" spans="2:47" s="1" customFormat="1" ht="22.9" customHeight="1" x14ac:dyDescent="0.2">
      <c r="B96" s="13"/>
      <c r="C96" s="89" t="s">
        <v>105</v>
      </c>
      <c r="J96" s="70">
        <f>J130</f>
        <v>0</v>
      </c>
      <c r="L96" s="13"/>
      <c r="AU96" s="8" t="s">
        <v>106</v>
      </c>
    </row>
    <row r="97" spans="2:12" s="91" customFormat="1" ht="24.95" customHeight="1" x14ac:dyDescent="0.2">
      <c r="B97" s="90"/>
      <c r="D97" s="92" t="s">
        <v>107</v>
      </c>
      <c r="E97" s="93"/>
      <c r="F97" s="93"/>
      <c r="G97" s="93"/>
      <c r="H97" s="93"/>
      <c r="I97" s="93"/>
      <c r="J97" s="94">
        <f>J131</f>
        <v>0</v>
      </c>
      <c r="L97" s="90"/>
    </row>
    <row r="98" spans="2:12" s="96" customFormat="1" ht="19.899999999999999" customHeight="1" x14ac:dyDescent="0.2">
      <c r="B98" s="95"/>
      <c r="D98" s="97" t="s">
        <v>110</v>
      </c>
      <c r="E98" s="98"/>
      <c r="F98" s="98"/>
      <c r="G98" s="98"/>
      <c r="H98" s="98"/>
      <c r="I98" s="98"/>
      <c r="J98" s="99">
        <f>J132</f>
        <v>0</v>
      </c>
      <c r="L98" s="95"/>
    </row>
    <row r="99" spans="2:12" s="96" customFormat="1" ht="19.899999999999999" customHeight="1" x14ac:dyDescent="0.2">
      <c r="B99" s="95"/>
      <c r="D99" s="97" t="s">
        <v>111</v>
      </c>
      <c r="E99" s="98"/>
      <c r="F99" s="98"/>
      <c r="G99" s="98"/>
      <c r="H99" s="98"/>
      <c r="I99" s="98"/>
      <c r="J99" s="99">
        <f>J150</f>
        <v>0</v>
      </c>
      <c r="L99" s="95"/>
    </row>
    <row r="100" spans="2:12" s="96" customFormat="1" ht="19.899999999999999" customHeight="1" x14ac:dyDescent="0.2">
      <c r="B100" s="95"/>
      <c r="D100" s="97" t="s">
        <v>112</v>
      </c>
      <c r="E100" s="98"/>
      <c r="F100" s="98"/>
      <c r="G100" s="98"/>
      <c r="H100" s="98"/>
      <c r="I100" s="98"/>
      <c r="J100" s="99">
        <f>J157</f>
        <v>0</v>
      </c>
      <c r="L100" s="95"/>
    </row>
    <row r="101" spans="2:12" s="96" customFormat="1" ht="19.899999999999999" customHeight="1" x14ac:dyDescent="0.2">
      <c r="B101" s="95"/>
      <c r="D101" s="97" t="s">
        <v>113</v>
      </c>
      <c r="E101" s="98"/>
      <c r="F101" s="98"/>
      <c r="G101" s="98"/>
      <c r="H101" s="98"/>
      <c r="I101" s="98"/>
      <c r="J101" s="99">
        <f>J191</f>
        <v>0</v>
      </c>
      <c r="L101" s="95"/>
    </row>
    <row r="102" spans="2:12" s="96" customFormat="1" ht="19.899999999999999" customHeight="1" x14ac:dyDescent="0.2">
      <c r="B102" s="95"/>
      <c r="D102" s="97" t="s">
        <v>114</v>
      </c>
      <c r="E102" s="98"/>
      <c r="F102" s="98"/>
      <c r="G102" s="98"/>
      <c r="H102" s="98"/>
      <c r="I102" s="98"/>
      <c r="J102" s="99">
        <f>J201</f>
        <v>0</v>
      </c>
      <c r="L102" s="95"/>
    </row>
    <row r="103" spans="2:12" s="96" customFormat="1" ht="19.899999999999999" customHeight="1" x14ac:dyDescent="0.2">
      <c r="B103" s="95"/>
      <c r="D103" s="97" t="s">
        <v>115</v>
      </c>
      <c r="E103" s="98"/>
      <c r="F103" s="98"/>
      <c r="G103" s="98"/>
      <c r="H103" s="98"/>
      <c r="I103" s="98"/>
      <c r="J103" s="99">
        <f>J207</f>
        <v>0</v>
      </c>
      <c r="L103" s="95"/>
    </row>
    <row r="104" spans="2:12" s="91" customFormat="1" ht="24.95" customHeight="1" x14ac:dyDescent="0.2">
      <c r="B104" s="90"/>
      <c r="D104" s="92" t="s">
        <v>116</v>
      </c>
      <c r="E104" s="93"/>
      <c r="F104" s="93"/>
      <c r="G104" s="93"/>
      <c r="H104" s="93"/>
      <c r="I104" s="93"/>
      <c r="J104" s="94">
        <f>J209</f>
        <v>0</v>
      </c>
      <c r="L104" s="90"/>
    </row>
    <row r="105" spans="2:12" s="96" customFormat="1" ht="19.899999999999999" customHeight="1" x14ac:dyDescent="0.2">
      <c r="B105" s="95"/>
      <c r="D105" s="97" t="s">
        <v>119</v>
      </c>
      <c r="E105" s="98"/>
      <c r="F105" s="98"/>
      <c r="G105" s="98"/>
      <c r="H105" s="98"/>
      <c r="I105" s="98"/>
      <c r="J105" s="99">
        <f>J210</f>
        <v>0</v>
      </c>
      <c r="L105" s="95"/>
    </row>
    <row r="106" spans="2:12" s="96" customFormat="1" ht="19.899999999999999" customHeight="1" x14ac:dyDescent="0.2">
      <c r="B106" s="95"/>
      <c r="D106" s="97" t="s">
        <v>1212</v>
      </c>
      <c r="E106" s="98"/>
      <c r="F106" s="98"/>
      <c r="G106" s="98"/>
      <c r="H106" s="98"/>
      <c r="I106" s="98"/>
      <c r="J106" s="99">
        <f>J223</f>
        <v>0</v>
      </c>
      <c r="L106" s="95"/>
    </row>
    <row r="107" spans="2:12" s="96" customFormat="1" ht="19.899999999999999" customHeight="1" x14ac:dyDescent="0.2">
      <c r="B107" s="95"/>
      <c r="D107" s="97" t="s">
        <v>1213</v>
      </c>
      <c r="E107" s="98"/>
      <c r="F107" s="98"/>
      <c r="G107" s="98"/>
      <c r="H107" s="98"/>
      <c r="I107" s="98"/>
      <c r="J107" s="99">
        <f>J239</f>
        <v>0</v>
      </c>
      <c r="L107" s="95"/>
    </row>
    <row r="108" spans="2:12" s="96" customFormat="1" ht="19.899999999999999" customHeight="1" x14ac:dyDescent="0.2">
      <c r="B108" s="95"/>
      <c r="D108" s="97" t="s">
        <v>122</v>
      </c>
      <c r="E108" s="98"/>
      <c r="F108" s="98"/>
      <c r="G108" s="98"/>
      <c r="H108" s="98"/>
      <c r="I108" s="98"/>
      <c r="J108" s="99">
        <f>J245</f>
        <v>0</v>
      </c>
      <c r="L108" s="95"/>
    </row>
    <row r="109" spans="2:12" s="96" customFormat="1" ht="19.899999999999999" customHeight="1" x14ac:dyDescent="0.2">
      <c r="B109" s="95"/>
      <c r="D109" s="97" t="s">
        <v>123</v>
      </c>
      <c r="E109" s="98"/>
      <c r="F109" s="98"/>
      <c r="G109" s="98"/>
      <c r="H109" s="98"/>
      <c r="I109" s="98"/>
      <c r="J109" s="99">
        <f>J264</f>
        <v>0</v>
      </c>
      <c r="L109" s="95"/>
    </row>
    <row r="110" spans="2:12" s="96" customFormat="1" ht="19.899999999999999" customHeight="1" x14ac:dyDescent="0.2">
      <c r="B110" s="95"/>
      <c r="D110" s="97" t="s">
        <v>125</v>
      </c>
      <c r="E110" s="98"/>
      <c r="F110" s="98"/>
      <c r="G110" s="98"/>
      <c r="H110" s="98"/>
      <c r="I110" s="98"/>
      <c r="J110" s="99">
        <f>J269</f>
        <v>0</v>
      </c>
      <c r="L110" s="95"/>
    </row>
    <row r="111" spans="2:12" s="1" customFormat="1" ht="21.75" customHeight="1" x14ac:dyDescent="0.2">
      <c r="B111" s="13"/>
      <c r="L111" s="13"/>
    </row>
    <row r="112" spans="2:12" s="1" customFormat="1" ht="6.95" customHeight="1" x14ac:dyDescent="0.2">
      <c r="B112" s="16"/>
      <c r="C112" s="17"/>
      <c r="D112" s="17"/>
      <c r="E112" s="17"/>
      <c r="F112" s="17"/>
      <c r="G112" s="17"/>
      <c r="H112" s="17"/>
      <c r="I112" s="17"/>
      <c r="J112" s="17"/>
      <c r="K112" s="17"/>
      <c r="L112" s="13"/>
    </row>
    <row r="116" spans="2:12" s="1" customFormat="1" ht="6.95" customHeight="1" x14ac:dyDescent="0.2">
      <c r="B116" s="18"/>
      <c r="C116" s="19"/>
      <c r="D116" s="19"/>
      <c r="E116" s="19"/>
      <c r="F116" s="19"/>
      <c r="G116" s="19"/>
      <c r="H116" s="19"/>
      <c r="I116" s="19"/>
      <c r="J116" s="19"/>
      <c r="K116" s="19"/>
      <c r="L116" s="13"/>
    </row>
    <row r="117" spans="2:12" s="1" customFormat="1" ht="24.95" customHeight="1" x14ac:dyDescent="0.2">
      <c r="B117" s="13"/>
      <c r="C117" s="59" t="s">
        <v>128</v>
      </c>
      <c r="L117" s="13"/>
    </row>
    <row r="118" spans="2:12" s="1" customFormat="1" ht="6.95" customHeight="1" x14ac:dyDescent="0.2">
      <c r="B118" s="13"/>
      <c r="L118" s="13"/>
    </row>
    <row r="119" spans="2:12" s="1" customFormat="1" ht="12" customHeight="1" x14ac:dyDescent="0.2">
      <c r="B119" s="13"/>
      <c r="C119" s="63" t="s">
        <v>14</v>
      </c>
      <c r="L119" s="13"/>
    </row>
    <row r="120" spans="2:12" s="1" customFormat="1" ht="26.25" customHeight="1" x14ac:dyDescent="0.2">
      <c r="B120" s="13"/>
      <c r="E120" s="224" t="str">
        <f>E7</f>
        <v>Výtahy TF ČZU Praha - zřízení bezbariérového vstupu a provozu všech podlaží hlavní budovy</v>
      </c>
      <c r="F120" s="225"/>
      <c r="G120" s="225"/>
      <c r="H120" s="225"/>
      <c r="L120" s="13"/>
    </row>
    <row r="121" spans="2:12" s="1" customFormat="1" ht="12" customHeight="1" x14ac:dyDescent="0.2">
      <c r="B121" s="13"/>
      <c r="C121" s="63" t="s">
        <v>100</v>
      </c>
      <c r="L121" s="13"/>
    </row>
    <row r="122" spans="2:12" s="1" customFormat="1" ht="16.5" customHeight="1" x14ac:dyDescent="0.2">
      <c r="B122" s="13"/>
      <c r="E122" s="189" t="str">
        <f>E9</f>
        <v>04 - Ostatní</v>
      </c>
      <c r="F122" s="223"/>
      <c r="G122" s="223"/>
      <c r="H122" s="223"/>
      <c r="L122" s="13"/>
    </row>
    <row r="123" spans="2:12" s="1" customFormat="1" ht="6.95" customHeight="1" x14ac:dyDescent="0.2">
      <c r="B123" s="13"/>
      <c r="L123" s="13"/>
    </row>
    <row r="124" spans="2:12" s="1" customFormat="1" ht="12" customHeight="1" x14ac:dyDescent="0.2">
      <c r="B124" s="13"/>
      <c r="C124" s="63" t="s">
        <v>18</v>
      </c>
      <c r="F124" s="61" t="str">
        <f>F12</f>
        <v>parc.č. 1640</v>
      </c>
      <c r="I124" s="63" t="s">
        <v>20</v>
      </c>
      <c r="J124" s="66">
        <f>IF(J12="","",J12)</f>
        <v>0</v>
      </c>
      <c r="L124" s="13"/>
    </row>
    <row r="125" spans="2:12" s="1" customFormat="1" ht="6.95" customHeight="1" x14ac:dyDescent="0.2">
      <c r="B125" s="13"/>
      <c r="L125" s="13"/>
    </row>
    <row r="126" spans="2:12" s="1" customFormat="1" ht="40.15" customHeight="1" x14ac:dyDescent="0.2">
      <c r="B126" s="13"/>
      <c r="C126" s="63" t="s">
        <v>21</v>
      </c>
      <c r="F126" s="61" t="str">
        <f>E15</f>
        <v>ČZU v Praze, Kamýcká 129, 165 00 P6</v>
      </c>
      <c r="I126" s="63" t="s">
        <v>27</v>
      </c>
      <c r="J126" s="64" t="str">
        <f>E21</f>
        <v>RH-ARCHITEKTI s.r.o., Vltavská 207/20, 150 00 P5</v>
      </c>
      <c r="L126" s="13"/>
    </row>
    <row r="127" spans="2:12" s="1" customFormat="1" ht="15.2" customHeight="1" x14ac:dyDescent="0.2">
      <c r="B127" s="13"/>
      <c r="C127" s="63" t="s">
        <v>25</v>
      </c>
      <c r="F127" s="61" t="str">
        <f>IF(E18="","",E18)</f>
        <v xml:space="preserve"> </v>
      </c>
      <c r="I127" s="63" t="s">
        <v>30</v>
      </c>
      <c r="J127" s="64" t="str">
        <f>E24</f>
        <v xml:space="preserve"> </v>
      </c>
      <c r="L127" s="13"/>
    </row>
    <row r="128" spans="2:12" s="1" customFormat="1" ht="10.35" customHeight="1" x14ac:dyDescent="0.2">
      <c r="B128" s="13"/>
      <c r="L128" s="13"/>
    </row>
    <row r="129" spans="2:65" s="104" customFormat="1" ht="29.25" customHeight="1" x14ac:dyDescent="0.2">
      <c r="B129" s="100"/>
      <c r="C129" s="101" t="s">
        <v>129</v>
      </c>
      <c r="D129" s="102" t="s">
        <v>57</v>
      </c>
      <c r="E129" s="102" t="s">
        <v>53</v>
      </c>
      <c r="F129" s="102" t="s">
        <v>54</v>
      </c>
      <c r="G129" s="102" t="s">
        <v>130</v>
      </c>
      <c r="H129" s="102" t="s">
        <v>131</v>
      </c>
      <c r="I129" s="102" t="s">
        <v>132</v>
      </c>
      <c r="J129" s="102" t="s">
        <v>104</v>
      </c>
      <c r="K129" s="103" t="s">
        <v>133</v>
      </c>
      <c r="L129" s="100"/>
      <c r="M129" s="26" t="s">
        <v>1</v>
      </c>
      <c r="N129" s="27" t="s">
        <v>36</v>
      </c>
      <c r="O129" s="27" t="s">
        <v>134</v>
      </c>
      <c r="P129" s="27" t="s">
        <v>135</v>
      </c>
      <c r="Q129" s="27" t="s">
        <v>136</v>
      </c>
      <c r="R129" s="27" t="s">
        <v>137</v>
      </c>
      <c r="S129" s="27" t="s">
        <v>138</v>
      </c>
      <c r="T129" s="28" t="s">
        <v>139</v>
      </c>
    </row>
    <row r="130" spans="2:65" s="1" customFormat="1" ht="22.9" customHeight="1" x14ac:dyDescent="0.25">
      <c r="B130" s="13"/>
      <c r="C130" s="105" t="s">
        <v>140</v>
      </c>
      <c r="I130" s="58"/>
      <c r="J130" s="106">
        <f>BK130</f>
        <v>0</v>
      </c>
      <c r="L130" s="13"/>
      <c r="M130" s="29"/>
      <c r="N130" s="22"/>
      <c r="O130" s="22"/>
      <c r="P130" s="107">
        <f>P131+P209</f>
        <v>319.51136300000002</v>
      </c>
      <c r="Q130" s="22"/>
      <c r="R130" s="107">
        <f>R131+R209</f>
        <v>4.5088726399999999</v>
      </c>
      <c r="S130" s="22"/>
      <c r="T130" s="108">
        <f>T131+T209</f>
        <v>8.4228400499999996</v>
      </c>
      <c r="AT130" s="8" t="s">
        <v>71</v>
      </c>
      <c r="AU130" s="8" t="s">
        <v>106</v>
      </c>
      <c r="BK130" s="109">
        <f>BK131+BK209</f>
        <v>0</v>
      </c>
    </row>
    <row r="131" spans="2:65" s="111" customFormat="1" ht="25.9" customHeight="1" x14ac:dyDescent="0.2">
      <c r="B131" s="110"/>
      <c r="D131" s="112" t="s">
        <v>71</v>
      </c>
      <c r="E131" s="113" t="s">
        <v>141</v>
      </c>
      <c r="F131" s="113" t="s">
        <v>142</v>
      </c>
      <c r="I131" s="56"/>
      <c r="J131" s="114">
        <f>BK131</f>
        <v>0</v>
      </c>
      <c r="L131" s="110"/>
      <c r="M131" s="115"/>
      <c r="P131" s="116">
        <f>P132+P150+P157+P191+P201+P207</f>
        <v>166.599874</v>
      </c>
      <c r="R131" s="116">
        <f>R132+R150+R157+R191+R201+R207</f>
        <v>3.26039704</v>
      </c>
      <c r="T131" s="117">
        <f>T132+T150+T157+T191+T201+T207</f>
        <v>7.2842000000000002</v>
      </c>
      <c r="AR131" s="112" t="s">
        <v>80</v>
      </c>
      <c r="AT131" s="118" t="s">
        <v>71</v>
      </c>
      <c r="AU131" s="118" t="s">
        <v>72</v>
      </c>
      <c r="AY131" s="112" t="s">
        <v>143</v>
      </c>
      <c r="BK131" s="119">
        <f>BK132+BK150+BK157+BK191+BK201+BK207</f>
        <v>0</v>
      </c>
    </row>
    <row r="132" spans="2:65" s="111" customFormat="1" ht="22.9" customHeight="1" x14ac:dyDescent="0.2">
      <c r="B132" s="110"/>
      <c r="D132" s="112" t="s">
        <v>71</v>
      </c>
      <c r="E132" s="120" t="s">
        <v>160</v>
      </c>
      <c r="F132" s="120" t="s">
        <v>266</v>
      </c>
      <c r="I132" s="56"/>
      <c r="J132" s="121">
        <f>BK132</f>
        <v>0</v>
      </c>
      <c r="L132" s="110"/>
      <c r="M132" s="115"/>
      <c r="P132" s="116">
        <f>SUM(P133:P149)</f>
        <v>8.1077319999999986</v>
      </c>
      <c r="R132" s="116">
        <f>SUM(R133:R149)</f>
        <v>0.79683236000000002</v>
      </c>
      <c r="T132" s="117">
        <f>SUM(T133:T149)</f>
        <v>0</v>
      </c>
      <c r="AR132" s="112" t="s">
        <v>80</v>
      </c>
      <c r="AT132" s="118" t="s">
        <v>71</v>
      </c>
      <c r="AU132" s="118" t="s">
        <v>80</v>
      </c>
      <c r="AY132" s="112" t="s">
        <v>143</v>
      </c>
      <c r="BK132" s="119">
        <f>SUM(BK133:BK149)</f>
        <v>0</v>
      </c>
    </row>
    <row r="133" spans="2:65" s="1" customFormat="1" ht="37.9" customHeight="1" x14ac:dyDescent="0.2">
      <c r="B133" s="13"/>
      <c r="C133" s="122" t="s">
        <v>80</v>
      </c>
      <c r="D133" s="122" t="s">
        <v>145</v>
      </c>
      <c r="E133" s="123" t="s">
        <v>1214</v>
      </c>
      <c r="F133" s="124" t="s">
        <v>1215</v>
      </c>
      <c r="G133" s="125" t="s">
        <v>198</v>
      </c>
      <c r="H133" s="126">
        <v>0.30399999999999999</v>
      </c>
      <c r="I133" s="50"/>
      <c r="J133" s="127">
        <f>ROUND(I133*H133,2)</f>
        <v>0</v>
      </c>
      <c r="K133" s="124" t="s">
        <v>149</v>
      </c>
      <c r="L133" s="13"/>
      <c r="M133" s="128" t="s">
        <v>1</v>
      </c>
      <c r="N133" s="129" t="s">
        <v>37</v>
      </c>
      <c r="O133" s="130">
        <v>16.582999999999998</v>
      </c>
      <c r="P133" s="130">
        <f>O133*H133</f>
        <v>5.041231999999999</v>
      </c>
      <c r="Q133" s="130">
        <v>1.7090000000000001E-2</v>
      </c>
      <c r="R133" s="130">
        <f>Q133*H133</f>
        <v>5.1953600000000004E-3</v>
      </c>
      <c r="S133" s="130">
        <v>0</v>
      </c>
      <c r="T133" s="131">
        <f>S133*H133</f>
        <v>0</v>
      </c>
      <c r="AR133" s="132" t="s">
        <v>150</v>
      </c>
      <c r="AT133" s="132" t="s">
        <v>145</v>
      </c>
      <c r="AU133" s="132" t="s">
        <v>82</v>
      </c>
      <c r="AY133" s="8" t="s">
        <v>143</v>
      </c>
      <c r="BE133" s="133">
        <f>IF(N133="základní",J133,0)</f>
        <v>0</v>
      </c>
      <c r="BF133" s="133">
        <f>IF(N133="snížená",J133,0)</f>
        <v>0</v>
      </c>
      <c r="BG133" s="133">
        <f>IF(N133="zákl. přenesená",J133,0)</f>
        <v>0</v>
      </c>
      <c r="BH133" s="133">
        <f>IF(N133="sníž. přenesená",J133,0)</f>
        <v>0</v>
      </c>
      <c r="BI133" s="133">
        <f>IF(N133="nulová",J133,0)</f>
        <v>0</v>
      </c>
      <c r="BJ133" s="8" t="s">
        <v>80</v>
      </c>
      <c r="BK133" s="133">
        <f>ROUND(I133*H133,2)</f>
        <v>0</v>
      </c>
      <c r="BL133" s="8" t="s">
        <v>150</v>
      </c>
      <c r="BM133" s="132" t="s">
        <v>1216</v>
      </c>
    </row>
    <row r="134" spans="2:65" s="135" customFormat="1" x14ac:dyDescent="0.2">
      <c r="B134" s="134"/>
      <c r="D134" s="136" t="s">
        <v>152</v>
      </c>
      <c r="E134" s="137" t="s">
        <v>1</v>
      </c>
      <c r="F134" s="138" t="s">
        <v>1217</v>
      </c>
      <c r="H134" s="137" t="s">
        <v>1</v>
      </c>
      <c r="I134" s="53"/>
      <c r="L134" s="134"/>
      <c r="M134" s="139"/>
      <c r="T134" s="140"/>
      <c r="AT134" s="137" t="s">
        <v>152</v>
      </c>
      <c r="AU134" s="137" t="s">
        <v>82</v>
      </c>
      <c r="AV134" s="135" t="s">
        <v>80</v>
      </c>
      <c r="AW134" s="135" t="s">
        <v>29</v>
      </c>
      <c r="AX134" s="135" t="s">
        <v>72</v>
      </c>
      <c r="AY134" s="137" t="s">
        <v>143</v>
      </c>
    </row>
    <row r="135" spans="2:65" s="135" customFormat="1" x14ac:dyDescent="0.2">
      <c r="B135" s="134"/>
      <c r="D135" s="136" t="s">
        <v>152</v>
      </c>
      <c r="E135" s="137" t="s">
        <v>1</v>
      </c>
      <c r="F135" s="138" t="s">
        <v>1218</v>
      </c>
      <c r="H135" s="137" t="s">
        <v>1</v>
      </c>
      <c r="I135" s="53"/>
      <c r="L135" s="134"/>
      <c r="M135" s="139"/>
      <c r="T135" s="140"/>
      <c r="AT135" s="137" t="s">
        <v>152</v>
      </c>
      <c r="AU135" s="137" t="s">
        <v>82</v>
      </c>
      <c r="AV135" s="135" t="s">
        <v>80</v>
      </c>
      <c r="AW135" s="135" t="s">
        <v>29</v>
      </c>
      <c r="AX135" s="135" t="s">
        <v>72</v>
      </c>
      <c r="AY135" s="137" t="s">
        <v>143</v>
      </c>
    </row>
    <row r="136" spans="2:65" s="142" customFormat="1" x14ac:dyDescent="0.2">
      <c r="B136" s="141"/>
      <c r="D136" s="136" t="s">
        <v>152</v>
      </c>
      <c r="E136" s="143" t="s">
        <v>1</v>
      </c>
      <c r="F136" s="144" t="s">
        <v>1219</v>
      </c>
      <c r="H136" s="145">
        <v>8.5999999999999993E-2</v>
      </c>
      <c r="I136" s="54"/>
      <c r="L136" s="141"/>
      <c r="M136" s="146"/>
      <c r="T136" s="147"/>
      <c r="AT136" s="143" t="s">
        <v>152</v>
      </c>
      <c r="AU136" s="143" t="s">
        <v>82</v>
      </c>
      <c r="AV136" s="142" t="s">
        <v>82</v>
      </c>
      <c r="AW136" s="142" t="s">
        <v>29</v>
      </c>
      <c r="AX136" s="142" t="s">
        <v>72</v>
      </c>
      <c r="AY136" s="143" t="s">
        <v>143</v>
      </c>
    </row>
    <row r="137" spans="2:65" s="156" customFormat="1" x14ac:dyDescent="0.2">
      <c r="B137" s="155"/>
      <c r="D137" s="136" t="s">
        <v>152</v>
      </c>
      <c r="E137" s="157" t="s">
        <v>1</v>
      </c>
      <c r="F137" s="158" t="s">
        <v>252</v>
      </c>
      <c r="H137" s="159">
        <v>8.5999999999999993E-2</v>
      </c>
      <c r="I137" s="57"/>
      <c r="L137" s="155"/>
      <c r="M137" s="160"/>
      <c r="T137" s="161"/>
      <c r="AT137" s="157" t="s">
        <v>152</v>
      </c>
      <c r="AU137" s="157" t="s">
        <v>82</v>
      </c>
      <c r="AV137" s="156" t="s">
        <v>160</v>
      </c>
      <c r="AW137" s="156" t="s">
        <v>29</v>
      </c>
      <c r="AX137" s="156" t="s">
        <v>72</v>
      </c>
      <c r="AY137" s="157" t="s">
        <v>143</v>
      </c>
    </row>
    <row r="138" spans="2:65" s="135" customFormat="1" x14ac:dyDescent="0.2">
      <c r="B138" s="134"/>
      <c r="D138" s="136" t="s">
        <v>152</v>
      </c>
      <c r="E138" s="137" t="s">
        <v>1</v>
      </c>
      <c r="F138" s="138" t="s">
        <v>1220</v>
      </c>
      <c r="H138" s="137" t="s">
        <v>1</v>
      </c>
      <c r="I138" s="53"/>
      <c r="L138" s="134"/>
      <c r="M138" s="139"/>
      <c r="T138" s="140"/>
      <c r="AT138" s="137" t="s">
        <v>152</v>
      </c>
      <c r="AU138" s="137" t="s">
        <v>82</v>
      </c>
      <c r="AV138" s="135" t="s">
        <v>80</v>
      </c>
      <c r="AW138" s="135" t="s">
        <v>29</v>
      </c>
      <c r="AX138" s="135" t="s">
        <v>72</v>
      </c>
      <c r="AY138" s="137" t="s">
        <v>143</v>
      </c>
    </row>
    <row r="139" spans="2:65" s="142" customFormat="1" x14ac:dyDescent="0.2">
      <c r="B139" s="141"/>
      <c r="D139" s="136" t="s">
        <v>152</v>
      </c>
      <c r="E139" s="143" t="s">
        <v>1</v>
      </c>
      <c r="F139" s="144" t="s">
        <v>1221</v>
      </c>
      <c r="H139" s="145">
        <v>0.218</v>
      </c>
      <c r="I139" s="54"/>
      <c r="L139" s="141"/>
      <c r="M139" s="146"/>
      <c r="T139" s="147"/>
      <c r="AT139" s="143" t="s">
        <v>152</v>
      </c>
      <c r="AU139" s="143" t="s">
        <v>82</v>
      </c>
      <c r="AV139" s="142" t="s">
        <v>82</v>
      </c>
      <c r="AW139" s="142" t="s">
        <v>29</v>
      </c>
      <c r="AX139" s="142" t="s">
        <v>72</v>
      </c>
      <c r="AY139" s="143" t="s">
        <v>143</v>
      </c>
    </row>
    <row r="140" spans="2:65" s="156" customFormat="1" x14ac:dyDescent="0.2">
      <c r="B140" s="155"/>
      <c r="D140" s="136" t="s">
        <v>152</v>
      </c>
      <c r="E140" s="157" t="s">
        <v>1</v>
      </c>
      <c r="F140" s="158" t="s">
        <v>252</v>
      </c>
      <c r="H140" s="159">
        <v>0.218</v>
      </c>
      <c r="I140" s="57"/>
      <c r="L140" s="155"/>
      <c r="M140" s="160"/>
      <c r="T140" s="161"/>
      <c r="AT140" s="157" t="s">
        <v>152</v>
      </c>
      <c r="AU140" s="157" t="s">
        <v>82</v>
      </c>
      <c r="AV140" s="156" t="s">
        <v>160</v>
      </c>
      <c r="AW140" s="156" t="s">
        <v>29</v>
      </c>
      <c r="AX140" s="156" t="s">
        <v>72</v>
      </c>
      <c r="AY140" s="157" t="s">
        <v>143</v>
      </c>
    </row>
    <row r="141" spans="2:65" s="149" customFormat="1" x14ac:dyDescent="0.2">
      <c r="B141" s="148"/>
      <c r="D141" s="136" t="s">
        <v>152</v>
      </c>
      <c r="E141" s="150" t="s">
        <v>1</v>
      </c>
      <c r="F141" s="151" t="s">
        <v>210</v>
      </c>
      <c r="H141" s="152">
        <v>0.30399999999999999</v>
      </c>
      <c r="I141" s="55"/>
      <c r="L141" s="148"/>
      <c r="M141" s="153"/>
      <c r="T141" s="154"/>
      <c r="AT141" s="150" t="s">
        <v>152</v>
      </c>
      <c r="AU141" s="150" t="s">
        <v>82</v>
      </c>
      <c r="AV141" s="149" t="s">
        <v>150</v>
      </c>
      <c r="AW141" s="149" t="s">
        <v>29</v>
      </c>
      <c r="AX141" s="149" t="s">
        <v>80</v>
      </c>
      <c r="AY141" s="150" t="s">
        <v>143</v>
      </c>
    </row>
    <row r="142" spans="2:65" s="1" customFormat="1" ht="24.2" customHeight="1" x14ac:dyDescent="0.2">
      <c r="B142" s="13"/>
      <c r="C142" s="164" t="s">
        <v>82</v>
      </c>
      <c r="D142" s="164" t="s">
        <v>392</v>
      </c>
      <c r="E142" s="165" t="s">
        <v>1222</v>
      </c>
      <c r="F142" s="166" t="s">
        <v>1223</v>
      </c>
      <c r="G142" s="167" t="s">
        <v>198</v>
      </c>
      <c r="H142" s="168">
        <v>9.2999999999999999E-2</v>
      </c>
      <c r="I142" s="51"/>
      <c r="J142" s="169">
        <f>ROUND(I142*H142,2)</f>
        <v>0</v>
      </c>
      <c r="K142" s="166" t="s">
        <v>149</v>
      </c>
      <c r="L142" s="170"/>
      <c r="M142" s="171" t="s">
        <v>1</v>
      </c>
      <c r="N142" s="172" t="s">
        <v>37</v>
      </c>
      <c r="O142" s="130">
        <v>0</v>
      </c>
      <c r="P142" s="130">
        <f>O142*H142</f>
        <v>0</v>
      </c>
      <c r="Q142" s="130">
        <v>1</v>
      </c>
      <c r="R142" s="130">
        <f>Q142*H142</f>
        <v>9.2999999999999999E-2</v>
      </c>
      <c r="S142" s="130">
        <v>0</v>
      </c>
      <c r="T142" s="131">
        <f>S142*H142</f>
        <v>0</v>
      </c>
      <c r="AR142" s="132" t="s">
        <v>186</v>
      </c>
      <c r="AT142" s="132" t="s">
        <v>392</v>
      </c>
      <c r="AU142" s="132" t="s">
        <v>82</v>
      </c>
      <c r="AY142" s="8" t="s">
        <v>143</v>
      </c>
      <c r="BE142" s="133">
        <f>IF(N142="základní",J142,0)</f>
        <v>0</v>
      </c>
      <c r="BF142" s="133">
        <f>IF(N142="snížená",J142,0)</f>
        <v>0</v>
      </c>
      <c r="BG142" s="133">
        <f>IF(N142="zákl. přenesená",J142,0)</f>
        <v>0</v>
      </c>
      <c r="BH142" s="133">
        <f>IF(N142="sníž. přenesená",J142,0)</f>
        <v>0</v>
      </c>
      <c r="BI142" s="133">
        <f>IF(N142="nulová",J142,0)</f>
        <v>0</v>
      </c>
      <c r="BJ142" s="8" t="s">
        <v>80</v>
      </c>
      <c r="BK142" s="133">
        <f>ROUND(I142*H142,2)</f>
        <v>0</v>
      </c>
      <c r="BL142" s="8" t="s">
        <v>150</v>
      </c>
      <c r="BM142" s="132" t="s">
        <v>1224</v>
      </c>
    </row>
    <row r="143" spans="2:65" s="142" customFormat="1" x14ac:dyDescent="0.2">
      <c r="B143" s="141"/>
      <c r="D143" s="136" t="s">
        <v>152</v>
      </c>
      <c r="F143" s="144" t="s">
        <v>1225</v>
      </c>
      <c r="H143" s="145">
        <v>9.2999999999999999E-2</v>
      </c>
      <c r="I143" s="54"/>
      <c r="L143" s="141"/>
      <c r="M143" s="146"/>
      <c r="T143" s="147"/>
      <c r="AT143" s="143" t="s">
        <v>152</v>
      </c>
      <c r="AU143" s="143" t="s">
        <v>82</v>
      </c>
      <c r="AV143" s="142" t="s">
        <v>82</v>
      </c>
      <c r="AW143" s="142" t="s">
        <v>3</v>
      </c>
      <c r="AX143" s="142" t="s">
        <v>80</v>
      </c>
      <c r="AY143" s="143" t="s">
        <v>143</v>
      </c>
    </row>
    <row r="144" spans="2:65" s="1" customFormat="1" ht="24.2" customHeight="1" x14ac:dyDescent="0.2">
      <c r="B144" s="13"/>
      <c r="C144" s="164" t="s">
        <v>160</v>
      </c>
      <c r="D144" s="164" t="s">
        <v>392</v>
      </c>
      <c r="E144" s="165" t="s">
        <v>1226</v>
      </c>
      <c r="F144" s="166" t="s">
        <v>1227</v>
      </c>
      <c r="G144" s="167" t="s">
        <v>198</v>
      </c>
      <c r="H144" s="168">
        <v>0.23499999999999999</v>
      </c>
      <c r="I144" s="51"/>
      <c r="J144" s="169">
        <f>ROUND(I144*H144,2)</f>
        <v>0</v>
      </c>
      <c r="K144" s="166" t="s">
        <v>149</v>
      </c>
      <c r="L144" s="170"/>
      <c r="M144" s="171" t="s">
        <v>1</v>
      </c>
      <c r="N144" s="172" t="s">
        <v>37</v>
      </c>
      <c r="O144" s="130">
        <v>0</v>
      </c>
      <c r="P144" s="130">
        <f>O144*H144</f>
        <v>0</v>
      </c>
      <c r="Q144" s="130">
        <v>1</v>
      </c>
      <c r="R144" s="130">
        <f>Q144*H144</f>
        <v>0.23499999999999999</v>
      </c>
      <c r="S144" s="130">
        <v>0</v>
      </c>
      <c r="T144" s="131">
        <f>S144*H144</f>
        <v>0</v>
      </c>
      <c r="AR144" s="132" t="s">
        <v>186</v>
      </c>
      <c r="AT144" s="132" t="s">
        <v>392</v>
      </c>
      <c r="AU144" s="132" t="s">
        <v>82</v>
      </c>
      <c r="AY144" s="8" t="s">
        <v>143</v>
      </c>
      <c r="BE144" s="133">
        <f>IF(N144="základní",J144,0)</f>
        <v>0</v>
      </c>
      <c r="BF144" s="133">
        <f>IF(N144="snížená",J144,0)</f>
        <v>0</v>
      </c>
      <c r="BG144" s="133">
        <f>IF(N144="zákl. přenesená",J144,0)</f>
        <v>0</v>
      </c>
      <c r="BH144" s="133">
        <f>IF(N144="sníž. přenesená",J144,0)</f>
        <v>0</v>
      </c>
      <c r="BI144" s="133">
        <f>IF(N144="nulová",J144,0)</f>
        <v>0</v>
      </c>
      <c r="BJ144" s="8" t="s">
        <v>80</v>
      </c>
      <c r="BK144" s="133">
        <f>ROUND(I144*H144,2)</f>
        <v>0</v>
      </c>
      <c r="BL144" s="8" t="s">
        <v>150</v>
      </c>
      <c r="BM144" s="132" t="s">
        <v>1228</v>
      </c>
    </row>
    <row r="145" spans="2:65" s="142" customFormat="1" x14ac:dyDescent="0.2">
      <c r="B145" s="141"/>
      <c r="D145" s="136" t="s">
        <v>152</v>
      </c>
      <c r="F145" s="144" t="s">
        <v>1229</v>
      </c>
      <c r="H145" s="145">
        <v>0.23499999999999999</v>
      </c>
      <c r="I145" s="54"/>
      <c r="L145" s="141"/>
      <c r="M145" s="146"/>
      <c r="T145" s="147"/>
      <c r="AT145" s="143" t="s">
        <v>152</v>
      </c>
      <c r="AU145" s="143" t="s">
        <v>82</v>
      </c>
      <c r="AV145" s="142" t="s">
        <v>82</v>
      </c>
      <c r="AW145" s="142" t="s">
        <v>3</v>
      </c>
      <c r="AX145" s="142" t="s">
        <v>80</v>
      </c>
      <c r="AY145" s="143" t="s">
        <v>143</v>
      </c>
    </row>
    <row r="146" spans="2:65" s="1" customFormat="1" ht="24.2" customHeight="1" x14ac:dyDescent="0.2">
      <c r="B146" s="13"/>
      <c r="C146" s="122" t="s">
        <v>150</v>
      </c>
      <c r="D146" s="122" t="s">
        <v>145</v>
      </c>
      <c r="E146" s="123" t="s">
        <v>1230</v>
      </c>
      <c r="F146" s="124" t="s">
        <v>1231</v>
      </c>
      <c r="G146" s="125" t="s">
        <v>163</v>
      </c>
      <c r="H146" s="126">
        <v>0.9</v>
      </c>
      <c r="I146" s="50"/>
      <c r="J146" s="127">
        <f>ROUND(I146*H146,2)</f>
        <v>0</v>
      </c>
      <c r="K146" s="124" t="s">
        <v>149</v>
      </c>
      <c r="L146" s="13"/>
      <c r="M146" s="128" t="s">
        <v>1</v>
      </c>
      <c r="N146" s="129" t="s">
        <v>37</v>
      </c>
      <c r="O146" s="130">
        <v>1.21</v>
      </c>
      <c r="P146" s="130">
        <f>O146*H146</f>
        <v>1.089</v>
      </c>
      <c r="Q146" s="130">
        <v>0.17818000000000001</v>
      </c>
      <c r="R146" s="130">
        <f>Q146*H146</f>
        <v>0.160362</v>
      </c>
      <c r="S146" s="130">
        <v>0</v>
      </c>
      <c r="T146" s="131">
        <f>S146*H146</f>
        <v>0</v>
      </c>
      <c r="AR146" s="132" t="s">
        <v>150</v>
      </c>
      <c r="AT146" s="132" t="s">
        <v>145</v>
      </c>
      <c r="AU146" s="132" t="s">
        <v>82</v>
      </c>
      <c r="AY146" s="8" t="s">
        <v>143</v>
      </c>
      <c r="BE146" s="133">
        <f>IF(N146="základní",J146,0)</f>
        <v>0</v>
      </c>
      <c r="BF146" s="133">
        <f>IF(N146="snížená",J146,0)</f>
        <v>0</v>
      </c>
      <c r="BG146" s="133">
        <f>IF(N146="zákl. přenesená",J146,0)</f>
        <v>0</v>
      </c>
      <c r="BH146" s="133">
        <f>IF(N146="sníž. přenesená",J146,0)</f>
        <v>0</v>
      </c>
      <c r="BI146" s="133">
        <f>IF(N146="nulová",J146,0)</f>
        <v>0</v>
      </c>
      <c r="BJ146" s="8" t="s">
        <v>80</v>
      </c>
      <c r="BK146" s="133">
        <f>ROUND(I146*H146,2)</f>
        <v>0</v>
      </c>
      <c r="BL146" s="8" t="s">
        <v>150</v>
      </c>
      <c r="BM146" s="132" t="s">
        <v>1232</v>
      </c>
    </row>
    <row r="147" spans="2:65" s="142" customFormat="1" x14ac:dyDescent="0.2">
      <c r="B147" s="141"/>
      <c r="D147" s="136" t="s">
        <v>152</v>
      </c>
      <c r="E147" s="143" t="s">
        <v>1</v>
      </c>
      <c r="F147" s="144" t="s">
        <v>1233</v>
      </c>
      <c r="H147" s="145">
        <v>0.9</v>
      </c>
      <c r="I147" s="54"/>
      <c r="L147" s="141"/>
      <c r="M147" s="146"/>
      <c r="T147" s="147"/>
      <c r="AT147" s="143" t="s">
        <v>152</v>
      </c>
      <c r="AU147" s="143" t="s">
        <v>82</v>
      </c>
      <c r="AV147" s="142" t="s">
        <v>82</v>
      </c>
      <c r="AW147" s="142" t="s">
        <v>29</v>
      </c>
      <c r="AX147" s="142" t="s">
        <v>80</v>
      </c>
      <c r="AY147" s="143" t="s">
        <v>143</v>
      </c>
    </row>
    <row r="148" spans="2:65" s="1" customFormat="1" ht="24.2" customHeight="1" x14ac:dyDescent="0.2">
      <c r="B148" s="13"/>
      <c r="C148" s="122" t="s">
        <v>169</v>
      </c>
      <c r="D148" s="122" t="s">
        <v>145</v>
      </c>
      <c r="E148" s="123" t="s">
        <v>1234</v>
      </c>
      <c r="F148" s="124" t="s">
        <v>1235</v>
      </c>
      <c r="G148" s="125" t="s">
        <v>163</v>
      </c>
      <c r="H148" s="126">
        <v>1.75</v>
      </c>
      <c r="I148" s="50"/>
      <c r="J148" s="127">
        <f>ROUND(I148*H148,2)</f>
        <v>0</v>
      </c>
      <c r="K148" s="124" t="s">
        <v>149</v>
      </c>
      <c r="L148" s="13"/>
      <c r="M148" s="128" t="s">
        <v>1</v>
      </c>
      <c r="N148" s="129" t="s">
        <v>37</v>
      </c>
      <c r="O148" s="130">
        <v>1.1299999999999999</v>
      </c>
      <c r="P148" s="130">
        <f>O148*H148</f>
        <v>1.9774999999999998</v>
      </c>
      <c r="Q148" s="130">
        <v>0.17330000000000001</v>
      </c>
      <c r="R148" s="130">
        <f>Q148*H148</f>
        <v>0.30327500000000002</v>
      </c>
      <c r="S148" s="130">
        <v>0</v>
      </c>
      <c r="T148" s="131">
        <f>S148*H148</f>
        <v>0</v>
      </c>
      <c r="AR148" s="132" t="s">
        <v>150</v>
      </c>
      <c r="AT148" s="132" t="s">
        <v>145</v>
      </c>
      <c r="AU148" s="132" t="s">
        <v>82</v>
      </c>
      <c r="AY148" s="8" t="s">
        <v>143</v>
      </c>
      <c r="BE148" s="133">
        <f>IF(N148="základní",J148,0)</f>
        <v>0</v>
      </c>
      <c r="BF148" s="133">
        <f>IF(N148="snížená",J148,0)</f>
        <v>0</v>
      </c>
      <c r="BG148" s="133">
        <f>IF(N148="zákl. přenesená",J148,0)</f>
        <v>0</v>
      </c>
      <c r="BH148" s="133">
        <f>IF(N148="sníž. přenesená",J148,0)</f>
        <v>0</v>
      </c>
      <c r="BI148" s="133">
        <f>IF(N148="nulová",J148,0)</f>
        <v>0</v>
      </c>
      <c r="BJ148" s="8" t="s">
        <v>80</v>
      </c>
      <c r="BK148" s="133">
        <f>ROUND(I148*H148,2)</f>
        <v>0</v>
      </c>
      <c r="BL148" s="8" t="s">
        <v>150</v>
      </c>
      <c r="BM148" s="132" t="s">
        <v>1236</v>
      </c>
    </row>
    <row r="149" spans="2:65" s="142" customFormat="1" x14ac:dyDescent="0.2">
      <c r="B149" s="141"/>
      <c r="D149" s="136" t="s">
        <v>152</v>
      </c>
      <c r="E149" s="143" t="s">
        <v>1</v>
      </c>
      <c r="F149" s="144" t="s">
        <v>1237</v>
      </c>
      <c r="H149" s="145">
        <v>1.75</v>
      </c>
      <c r="I149" s="54"/>
      <c r="L149" s="141"/>
      <c r="M149" s="146"/>
      <c r="T149" s="147"/>
      <c r="AT149" s="143" t="s">
        <v>152</v>
      </c>
      <c r="AU149" s="143" t="s">
        <v>82</v>
      </c>
      <c r="AV149" s="142" t="s">
        <v>82</v>
      </c>
      <c r="AW149" s="142" t="s">
        <v>29</v>
      </c>
      <c r="AX149" s="142" t="s">
        <v>80</v>
      </c>
      <c r="AY149" s="143" t="s">
        <v>143</v>
      </c>
    </row>
    <row r="150" spans="2:65" s="111" customFormat="1" ht="22.9" customHeight="1" x14ac:dyDescent="0.2">
      <c r="B150" s="110"/>
      <c r="D150" s="112" t="s">
        <v>71</v>
      </c>
      <c r="E150" s="120" t="s">
        <v>150</v>
      </c>
      <c r="F150" s="120" t="s">
        <v>317</v>
      </c>
      <c r="I150" s="56"/>
      <c r="J150" s="121">
        <f>BK150</f>
        <v>0</v>
      </c>
      <c r="L150" s="110"/>
      <c r="M150" s="115"/>
      <c r="P150" s="116">
        <f>SUM(P151:P156)</f>
        <v>2.76</v>
      </c>
      <c r="R150" s="116">
        <f>SUM(R151:R156)</f>
        <v>0.41824</v>
      </c>
      <c r="T150" s="117">
        <f>SUM(T151:T156)</f>
        <v>0</v>
      </c>
      <c r="AR150" s="112" t="s">
        <v>80</v>
      </c>
      <c r="AT150" s="118" t="s">
        <v>71</v>
      </c>
      <c r="AU150" s="118" t="s">
        <v>80</v>
      </c>
      <c r="AY150" s="112" t="s">
        <v>143</v>
      </c>
      <c r="BK150" s="119">
        <f>SUM(BK151:BK156)</f>
        <v>0</v>
      </c>
    </row>
    <row r="151" spans="2:65" s="1" customFormat="1" ht="21.75" customHeight="1" x14ac:dyDescent="0.2">
      <c r="B151" s="13"/>
      <c r="C151" s="122" t="s">
        <v>174</v>
      </c>
      <c r="D151" s="122" t="s">
        <v>145</v>
      </c>
      <c r="E151" s="123" t="s">
        <v>1238</v>
      </c>
      <c r="F151" s="124" t="s">
        <v>1239</v>
      </c>
      <c r="G151" s="125" t="s">
        <v>287</v>
      </c>
      <c r="H151" s="126">
        <v>8</v>
      </c>
      <c r="I151" s="50"/>
      <c r="J151" s="127">
        <f>ROUND(I151*H151,2)</f>
        <v>0</v>
      </c>
      <c r="K151" s="124" t="s">
        <v>149</v>
      </c>
      <c r="L151" s="13"/>
      <c r="M151" s="128" t="s">
        <v>1</v>
      </c>
      <c r="N151" s="129" t="s">
        <v>37</v>
      </c>
      <c r="O151" s="130">
        <v>0.2</v>
      </c>
      <c r="P151" s="130">
        <f>O151*H151</f>
        <v>1.6</v>
      </c>
      <c r="Q151" s="130">
        <v>2.2780000000000002E-2</v>
      </c>
      <c r="R151" s="130">
        <f>Q151*H151</f>
        <v>0.18224000000000001</v>
      </c>
      <c r="S151" s="130">
        <v>0</v>
      </c>
      <c r="T151" s="131">
        <f>S151*H151</f>
        <v>0</v>
      </c>
      <c r="AR151" s="132" t="s">
        <v>150</v>
      </c>
      <c r="AT151" s="132" t="s">
        <v>145</v>
      </c>
      <c r="AU151" s="132" t="s">
        <v>82</v>
      </c>
      <c r="AY151" s="8" t="s">
        <v>143</v>
      </c>
      <c r="BE151" s="133">
        <f>IF(N151="základní",J151,0)</f>
        <v>0</v>
      </c>
      <c r="BF151" s="133">
        <f>IF(N151="snížená",J151,0)</f>
        <v>0</v>
      </c>
      <c r="BG151" s="133">
        <f>IF(N151="zákl. přenesená",J151,0)</f>
        <v>0</v>
      </c>
      <c r="BH151" s="133">
        <f>IF(N151="sníž. přenesená",J151,0)</f>
        <v>0</v>
      </c>
      <c r="BI151" s="133">
        <f>IF(N151="nulová",J151,0)</f>
        <v>0</v>
      </c>
      <c r="BJ151" s="8" t="s">
        <v>80</v>
      </c>
      <c r="BK151" s="133">
        <f>ROUND(I151*H151,2)</f>
        <v>0</v>
      </c>
      <c r="BL151" s="8" t="s">
        <v>150</v>
      </c>
      <c r="BM151" s="132" t="s">
        <v>1240</v>
      </c>
    </row>
    <row r="152" spans="2:65" s="135" customFormat="1" x14ac:dyDescent="0.2">
      <c r="B152" s="134"/>
      <c r="D152" s="136" t="s">
        <v>152</v>
      </c>
      <c r="E152" s="137" t="s">
        <v>1</v>
      </c>
      <c r="F152" s="138" t="s">
        <v>1241</v>
      </c>
      <c r="H152" s="137" t="s">
        <v>1</v>
      </c>
      <c r="I152" s="53"/>
      <c r="L152" s="134"/>
      <c r="M152" s="139"/>
      <c r="T152" s="140"/>
      <c r="AT152" s="137" t="s">
        <v>152</v>
      </c>
      <c r="AU152" s="137" t="s">
        <v>82</v>
      </c>
      <c r="AV152" s="135" t="s">
        <v>80</v>
      </c>
      <c r="AW152" s="135" t="s">
        <v>29</v>
      </c>
      <c r="AX152" s="135" t="s">
        <v>72</v>
      </c>
      <c r="AY152" s="137" t="s">
        <v>143</v>
      </c>
    </row>
    <row r="153" spans="2:65" s="142" customFormat="1" x14ac:dyDescent="0.2">
      <c r="B153" s="141"/>
      <c r="D153" s="136" t="s">
        <v>152</v>
      </c>
      <c r="E153" s="143" t="s">
        <v>1</v>
      </c>
      <c r="F153" s="144" t="s">
        <v>186</v>
      </c>
      <c r="H153" s="145">
        <v>8</v>
      </c>
      <c r="I153" s="54"/>
      <c r="L153" s="141"/>
      <c r="M153" s="146"/>
      <c r="T153" s="147"/>
      <c r="AT153" s="143" t="s">
        <v>152</v>
      </c>
      <c r="AU153" s="143" t="s">
        <v>82</v>
      </c>
      <c r="AV153" s="142" t="s">
        <v>82</v>
      </c>
      <c r="AW153" s="142" t="s">
        <v>29</v>
      </c>
      <c r="AX153" s="142" t="s">
        <v>80</v>
      </c>
      <c r="AY153" s="143" t="s">
        <v>143</v>
      </c>
    </row>
    <row r="154" spans="2:65" s="1" customFormat="1" ht="24.2" customHeight="1" x14ac:dyDescent="0.2">
      <c r="B154" s="13"/>
      <c r="C154" s="122" t="s">
        <v>180</v>
      </c>
      <c r="D154" s="122" t="s">
        <v>145</v>
      </c>
      <c r="E154" s="123" t="s">
        <v>1242</v>
      </c>
      <c r="F154" s="124" t="s">
        <v>1243</v>
      </c>
      <c r="G154" s="125" t="s">
        <v>287</v>
      </c>
      <c r="H154" s="126">
        <v>4</v>
      </c>
      <c r="I154" s="50"/>
      <c r="J154" s="127">
        <f>ROUND(I154*H154,2)</f>
        <v>0</v>
      </c>
      <c r="K154" s="124" t="s">
        <v>149</v>
      </c>
      <c r="L154" s="13"/>
      <c r="M154" s="128" t="s">
        <v>1</v>
      </c>
      <c r="N154" s="129" t="s">
        <v>37</v>
      </c>
      <c r="O154" s="130">
        <v>0.28999999999999998</v>
      </c>
      <c r="P154" s="130">
        <f>O154*H154</f>
        <v>1.1599999999999999</v>
      </c>
      <c r="Q154" s="130">
        <v>5.8999999999999997E-2</v>
      </c>
      <c r="R154" s="130">
        <f>Q154*H154</f>
        <v>0.23599999999999999</v>
      </c>
      <c r="S154" s="130">
        <v>0</v>
      </c>
      <c r="T154" s="131">
        <f>S154*H154</f>
        <v>0</v>
      </c>
      <c r="AR154" s="132" t="s">
        <v>150</v>
      </c>
      <c r="AT154" s="132" t="s">
        <v>145</v>
      </c>
      <c r="AU154" s="132" t="s">
        <v>82</v>
      </c>
      <c r="AY154" s="8" t="s">
        <v>143</v>
      </c>
      <c r="BE154" s="133">
        <f>IF(N154="základní",J154,0)</f>
        <v>0</v>
      </c>
      <c r="BF154" s="133">
        <f>IF(N154="snížená",J154,0)</f>
        <v>0</v>
      </c>
      <c r="BG154" s="133">
        <f>IF(N154="zákl. přenesená",J154,0)</f>
        <v>0</v>
      </c>
      <c r="BH154" s="133">
        <f>IF(N154="sníž. přenesená",J154,0)</f>
        <v>0</v>
      </c>
      <c r="BI154" s="133">
        <f>IF(N154="nulová",J154,0)</f>
        <v>0</v>
      </c>
      <c r="BJ154" s="8" t="s">
        <v>80</v>
      </c>
      <c r="BK154" s="133">
        <f>ROUND(I154*H154,2)</f>
        <v>0</v>
      </c>
      <c r="BL154" s="8" t="s">
        <v>150</v>
      </c>
      <c r="BM154" s="132" t="s">
        <v>1244</v>
      </c>
    </row>
    <row r="155" spans="2:65" s="135" customFormat="1" x14ac:dyDescent="0.2">
      <c r="B155" s="134"/>
      <c r="D155" s="136" t="s">
        <v>152</v>
      </c>
      <c r="E155" s="137" t="s">
        <v>1</v>
      </c>
      <c r="F155" s="138" t="s">
        <v>1245</v>
      </c>
      <c r="H155" s="137" t="s">
        <v>1</v>
      </c>
      <c r="I155" s="53"/>
      <c r="L155" s="134"/>
      <c r="M155" s="139"/>
      <c r="T155" s="140"/>
      <c r="AT155" s="137" t="s">
        <v>152</v>
      </c>
      <c r="AU155" s="137" t="s">
        <v>82</v>
      </c>
      <c r="AV155" s="135" t="s">
        <v>80</v>
      </c>
      <c r="AW155" s="135" t="s">
        <v>29</v>
      </c>
      <c r="AX155" s="135" t="s">
        <v>72</v>
      </c>
      <c r="AY155" s="137" t="s">
        <v>143</v>
      </c>
    </row>
    <row r="156" spans="2:65" s="142" customFormat="1" x14ac:dyDescent="0.2">
      <c r="B156" s="141"/>
      <c r="D156" s="136" t="s">
        <v>152</v>
      </c>
      <c r="E156" s="143" t="s">
        <v>1</v>
      </c>
      <c r="F156" s="144" t="s">
        <v>150</v>
      </c>
      <c r="H156" s="145">
        <v>4</v>
      </c>
      <c r="I156" s="54"/>
      <c r="L156" s="141"/>
      <c r="M156" s="146"/>
      <c r="T156" s="147"/>
      <c r="AT156" s="143" t="s">
        <v>152</v>
      </c>
      <c r="AU156" s="143" t="s">
        <v>82</v>
      </c>
      <c r="AV156" s="142" t="s">
        <v>82</v>
      </c>
      <c r="AW156" s="142" t="s">
        <v>29</v>
      </c>
      <c r="AX156" s="142" t="s">
        <v>80</v>
      </c>
      <c r="AY156" s="143" t="s">
        <v>143</v>
      </c>
    </row>
    <row r="157" spans="2:65" s="111" customFormat="1" ht="22.9" customHeight="1" x14ac:dyDescent="0.2">
      <c r="B157" s="110"/>
      <c r="D157" s="112" t="s">
        <v>71</v>
      </c>
      <c r="E157" s="120" t="s">
        <v>174</v>
      </c>
      <c r="F157" s="120" t="s">
        <v>365</v>
      </c>
      <c r="I157" s="56"/>
      <c r="J157" s="121">
        <f>BK157</f>
        <v>0</v>
      </c>
      <c r="L157" s="110"/>
      <c r="M157" s="115"/>
      <c r="P157" s="116">
        <f>SUM(P158:P190)</f>
        <v>93.080574999999996</v>
      </c>
      <c r="R157" s="116">
        <f>SUM(R158:R190)</f>
        <v>2.0453246799999998</v>
      </c>
      <c r="T157" s="117">
        <f>SUM(T158:T190)</f>
        <v>0</v>
      </c>
      <c r="AR157" s="112" t="s">
        <v>80</v>
      </c>
      <c r="AT157" s="118" t="s">
        <v>71</v>
      </c>
      <c r="AU157" s="118" t="s">
        <v>80</v>
      </c>
      <c r="AY157" s="112" t="s">
        <v>143</v>
      </c>
      <c r="BK157" s="119">
        <f>SUM(BK158:BK190)</f>
        <v>0</v>
      </c>
    </row>
    <row r="158" spans="2:65" s="1" customFormat="1" ht="24.2" customHeight="1" x14ac:dyDescent="0.2">
      <c r="B158" s="13"/>
      <c r="C158" s="122" t="s">
        <v>186</v>
      </c>
      <c r="D158" s="122" t="s">
        <v>145</v>
      </c>
      <c r="E158" s="123" t="s">
        <v>1246</v>
      </c>
      <c r="F158" s="124" t="s">
        <v>1247</v>
      </c>
      <c r="G158" s="125" t="s">
        <v>163</v>
      </c>
      <c r="H158" s="126">
        <v>13.169</v>
      </c>
      <c r="I158" s="50"/>
      <c r="J158" s="127">
        <f>ROUND(I158*H158,2)</f>
        <v>0</v>
      </c>
      <c r="K158" s="124" t="s">
        <v>149</v>
      </c>
      <c r="L158" s="13"/>
      <c r="M158" s="128" t="s">
        <v>1</v>
      </c>
      <c r="N158" s="129" t="s">
        <v>37</v>
      </c>
      <c r="O158" s="130">
        <v>0.14799999999999999</v>
      </c>
      <c r="P158" s="130">
        <f>O158*H158</f>
        <v>1.949012</v>
      </c>
      <c r="Q158" s="130">
        <v>2.5999999999999998E-4</v>
      </c>
      <c r="R158" s="130">
        <f>Q158*H158</f>
        <v>3.4239399999999999E-3</v>
      </c>
      <c r="S158" s="130">
        <v>0</v>
      </c>
      <c r="T158" s="131">
        <f>S158*H158</f>
        <v>0</v>
      </c>
      <c r="AR158" s="132" t="s">
        <v>150</v>
      </c>
      <c r="AT158" s="132" t="s">
        <v>145</v>
      </c>
      <c r="AU158" s="132" t="s">
        <v>82</v>
      </c>
      <c r="AY158" s="8" t="s">
        <v>143</v>
      </c>
      <c r="BE158" s="133">
        <f>IF(N158="základní",J158,0)</f>
        <v>0</v>
      </c>
      <c r="BF158" s="133">
        <f>IF(N158="snížená",J158,0)</f>
        <v>0</v>
      </c>
      <c r="BG158" s="133">
        <f>IF(N158="zákl. přenesená",J158,0)</f>
        <v>0</v>
      </c>
      <c r="BH158" s="133">
        <f>IF(N158="sníž. přenesená",J158,0)</f>
        <v>0</v>
      </c>
      <c r="BI158" s="133">
        <f>IF(N158="nulová",J158,0)</f>
        <v>0</v>
      </c>
      <c r="BJ158" s="8" t="s">
        <v>80</v>
      </c>
      <c r="BK158" s="133">
        <f>ROUND(I158*H158,2)</f>
        <v>0</v>
      </c>
      <c r="BL158" s="8" t="s">
        <v>150</v>
      </c>
      <c r="BM158" s="132" t="s">
        <v>1248</v>
      </c>
    </row>
    <row r="159" spans="2:65" s="142" customFormat="1" x14ac:dyDescent="0.2">
      <c r="B159" s="141"/>
      <c r="D159" s="136" t="s">
        <v>152</v>
      </c>
      <c r="E159" s="143" t="s">
        <v>1</v>
      </c>
      <c r="F159" s="144" t="s">
        <v>1249</v>
      </c>
      <c r="H159" s="145">
        <v>7.1260000000000003</v>
      </c>
      <c r="I159" s="54"/>
      <c r="L159" s="141"/>
      <c r="M159" s="146"/>
      <c r="T159" s="147"/>
      <c r="AT159" s="143" t="s">
        <v>152</v>
      </c>
      <c r="AU159" s="143" t="s">
        <v>82</v>
      </c>
      <c r="AV159" s="142" t="s">
        <v>82</v>
      </c>
      <c r="AW159" s="142" t="s">
        <v>29</v>
      </c>
      <c r="AX159" s="142" t="s">
        <v>72</v>
      </c>
      <c r="AY159" s="143" t="s">
        <v>143</v>
      </c>
    </row>
    <row r="160" spans="2:65" s="142" customFormat="1" x14ac:dyDescent="0.2">
      <c r="B160" s="141"/>
      <c r="D160" s="136" t="s">
        <v>152</v>
      </c>
      <c r="E160" s="143" t="s">
        <v>1</v>
      </c>
      <c r="F160" s="144" t="s">
        <v>1250</v>
      </c>
      <c r="H160" s="145">
        <v>6.0430000000000001</v>
      </c>
      <c r="I160" s="54"/>
      <c r="L160" s="141"/>
      <c r="M160" s="146"/>
      <c r="T160" s="147"/>
      <c r="AT160" s="143" t="s">
        <v>152</v>
      </c>
      <c r="AU160" s="143" t="s">
        <v>82</v>
      </c>
      <c r="AV160" s="142" t="s">
        <v>82</v>
      </c>
      <c r="AW160" s="142" t="s">
        <v>29</v>
      </c>
      <c r="AX160" s="142" t="s">
        <v>72</v>
      </c>
      <c r="AY160" s="143" t="s">
        <v>143</v>
      </c>
    </row>
    <row r="161" spans="2:65" s="149" customFormat="1" x14ac:dyDescent="0.2">
      <c r="B161" s="148"/>
      <c r="D161" s="136" t="s">
        <v>152</v>
      </c>
      <c r="E161" s="150" t="s">
        <v>1</v>
      </c>
      <c r="F161" s="151" t="s">
        <v>210</v>
      </c>
      <c r="H161" s="152">
        <v>13.169</v>
      </c>
      <c r="I161" s="55"/>
      <c r="L161" s="148"/>
      <c r="M161" s="153"/>
      <c r="T161" s="154"/>
      <c r="AT161" s="150" t="s">
        <v>152</v>
      </c>
      <c r="AU161" s="150" t="s">
        <v>82</v>
      </c>
      <c r="AV161" s="149" t="s">
        <v>150</v>
      </c>
      <c r="AW161" s="149" t="s">
        <v>29</v>
      </c>
      <c r="AX161" s="149" t="s">
        <v>80</v>
      </c>
      <c r="AY161" s="150" t="s">
        <v>143</v>
      </c>
    </row>
    <row r="162" spans="2:65" s="1" customFormat="1" ht="21.75" customHeight="1" x14ac:dyDescent="0.2">
      <c r="B162" s="13"/>
      <c r="C162" s="122" t="s">
        <v>191</v>
      </c>
      <c r="D162" s="122" t="s">
        <v>145</v>
      </c>
      <c r="E162" s="123" t="s">
        <v>1251</v>
      </c>
      <c r="F162" s="124" t="s">
        <v>1252</v>
      </c>
      <c r="G162" s="125" t="s">
        <v>163</v>
      </c>
      <c r="H162" s="126">
        <v>13.169</v>
      </c>
      <c r="I162" s="50"/>
      <c r="J162" s="127">
        <f>ROUND(I162*H162,2)</f>
        <v>0</v>
      </c>
      <c r="K162" s="124" t="s">
        <v>149</v>
      </c>
      <c r="L162" s="13"/>
      <c r="M162" s="128" t="s">
        <v>1</v>
      </c>
      <c r="N162" s="129" t="s">
        <v>37</v>
      </c>
      <c r="O162" s="130">
        <v>0.46</v>
      </c>
      <c r="P162" s="130">
        <f>O162*H162</f>
        <v>6.0577400000000008</v>
      </c>
      <c r="Q162" s="130">
        <v>4.3800000000000002E-3</v>
      </c>
      <c r="R162" s="130">
        <f>Q162*H162</f>
        <v>5.7680220000000004E-2</v>
      </c>
      <c r="S162" s="130">
        <v>0</v>
      </c>
      <c r="T162" s="131">
        <f>S162*H162</f>
        <v>0</v>
      </c>
      <c r="AR162" s="132" t="s">
        <v>150</v>
      </c>
      <c r="AT162" s="132" t="s">
        <v>145</v>
      </c>
      <c r="AU162" s="132" t="s">
        <v>82</v>
      </c>
      <c r="AY162" s="8" t="s">
        <v>143</v>
      </c>
      <c r="BE162" s="133">
        <f>IF(N162="základní",J162,0)</f>
        <v>0</v>
      </c>
      <c r="BF162" s="133">
        <f>IF(N162="snížená",J162,0)</f>
        <v>0</v>
      </c>
      <c r="BG162" s="133">
        <f>IF(N162="zákl. přenesená",J162,0)</f>
        <v>0</v>
      </c>
      <c r="BH162" s="133">
        <f>IF(N162="sníž. přenesená",J162,0)</f>
        <v>0</v>
      </c>
      <c r="BI162" s="133">
        <f>IF(N162="nulová",J162,0)</f>
        <v>0</v>
      </c>
      <c r="BJ162" s="8" t="s">
        <v>80</v>
      </c>
      <c r="BK162" s="133">
        <f>ROUND(I162*H162,2)</f>
        <v>0</v>
      </c>
      <c r="BL162" s="8" t="s">
        <v>150</v>
      </c>
      <c r="BM162" s="132" t="s">
        <v>1253</v>
      </c>
    </row>
    <row r="163" spans="2:65" s="1" customFormat="1" ht="24.2" customHeight="1" x14ac:dyDescent="0.2">
      <c r="B163" s="13"/>
      <c r="C163" s="122" t="s">
        <v>195</v>
      </c>
      <c r="D163" s="122" t="s">
        <v>145</v>
      </c>
      <c r="E163" s="123" t="s">
        <v>1254</v>
      </c>
      <c r="F163" s="124" t="s">
        <v>1255</v>
      </c>
      <c r="G163" s="125" t="s">
        <v>163</v>
      </c>
      <c r="H163" s="126">
        <v>13.169</v>
      </c>
      <c r="I163" s="50"/>
      <c r="J163" s="127">
        <f>ROUND(I163*H163,2)</f>
        <v>0</v>
      </c>
      <c r="K163" s="124" t="s">
        <v>149</v>
      </c>
      <c r="L163" s="13"/>
      <c r="M163" s="128" t="s">
        <v>1</v>
      </c>
      <c r="N163" s="129" t="s">
        <v>37</v>
      </c>
      <c r="O163" s="130">
        <v>0.39500000000000002</v>
      </c>
      <c r="P163" s="130">
        <f>O163*H163</f>
        <v>5.2017550000000004</v>
      </c>
      <c r="Q163" s="130">
        <v>3.0000000000000001E-3</v>
      </c>
      <c r="R163" s="130">
        <f>Q163*H163</f>
        <v>3.9507E-2</v>
      </c>
      <c r="S163" s="130">
        <v>0</v>
      </c>
      <c r="T163" s="131">
        <f>S163*H163</f>
        <v>0</v>
      </c>
      <c r="AR163" s="132" t="s">
        <v>150</v>
      </c>
      <c r="AT163" s="132" t="s">
        <v>145</v>
      </c>
      <c r="AU163" s="132" t="s">
        <v>82</v>
      </c>
      <c r="AY163" s="8" t="s">
        <v>143</v>
      </c>
      <c r="BE163" s="133">
        <f>IF(N163="základní",J163,0)</f>
        <v>0</v>
      </c>
      <c r="BF163" s="133">
        <f>IF(N163="snížená",J163,0)</f>
        <v>0</v>
      </c>
      <c r="BG163" s="133">
        <f>IF(N163="zákl. přenesená",J163,0)</f>
        <v>0</v>
      </c>
      <c r="BH163" s="133">
        <f>IF(N163="sníž. přenesená",J163,0)</f>
        <v>0</v>
      </c>
      <c r="BI163" s="133">
        <f>IF(N163="nulová",J163,0)</f>
        <v>0</v>
      </c>
      <c r="BJ163" s="8" t="s">
        <v>80</v>
      </c>
      <c r="BK163" s="133">
        <f>ROUND(I163*H163,2)</f>
        <v>0</v>
      </c>
      <c r="BL163" s="8" t="s">
        <v>150</v>
      </c>
      <c r="BM163" s="132" t="s">
        <v>1256</v>
      </c>
    </row>
    <row r="164" spans="2:65" s="1" customFormat="1" ht="24.2" customHeight="1" x14ac:dyDescent="0.2">
      <c r="B164" s="13"/>
      <c r="C164" s="122" t="s">
        <v>201</v>
      </c>
      <c r="D164" s="122" t="s">
        <v>145</v>
      </c>
      <c r="E164" s="123" t="s">
        <v>1257</v>
      </c>
      <c r="F164" s="124" t="s">
        <v>1258</v>
      </c>
      <c r="G164" s="125" t="s">
        <v>287</v>
      </c>
      <c r="H164" s="126">
        <v>10</v>
      </c>
      <c r="I164" s="50"/>
      <c r="J164" s="127">
        <f>ROUND(I164*H164,2)</f>
        <v>0</v>
      </c>
      <c r="K164" s="124" t="s">
        <v>149</v>
      </c>
      <c r="L164" s="13"/>
      <c r="M164" s="128" t="s">
        <v>1</v>
      </c>
      <c r="N164" s="129" t="s">
        <v>37</v>
      </c>
      <c r="O164" s="130">
        <v>0.88800000000000001</v>
      </c>
      <c r="P164" s="130">
        <f>O164*H164</f>
        <v>8.8800000000000008</v>
      </c>
      <c r="Q164" s="130">
        <v>4.1500000000000002E-2</v>
      </c>
      <c r="R164" s="130">
        <f>Q164*H164</f>
        <v>0.41500000000000004</v>
      </c>
      <c r="S164" s="130">
        <v>0</v>
      </c>
      <c r="T164" s="131">
        <f>S164*H164</f>
        <v>0</v>
      </c>
      <c r="AR164" s="132" t="s">
        <v>150</v>
      </c>
      <c r="AT164" s="132" t="s">
        <v>145</v>
      </c>
      <c r="AU164" s="132" t="s">
        <v>82</v>
      </c>
      <c r="AY164" s="8" t="s">
        <v>143</v>
      </c>
      <c r="BE164" s="133">
        <f>IF(N164="základní",J164,0)</f>
        <v>0</v>
      </c>
      <c r="BF164" s="133">
        <f>IF(N164="snížená",J164,0)</f>
        <v>0</v>
      </c>
      <c r="BG164" s="133">
        <f>IF(N164="zákl. přenesená",J164,0)</f>
        <v>0</v>
      </c>
      <c r="BH164" s="133">
        <f>IF(N164="sníž. přenesená",J164,0)</f>
        <v>0</v>
      </c>
      <c r="BI164" s="133">
        <f>IF(N164="nulová",J164,0)</f>
        <v>0</v>
      </c>
      <c r="BJ164" s="8" t="s">
        <v>80</v>
      </c>
      <c r="BK164" s="133">
        <f>ROUND(I164*H164,2)</f>
        <v>0</v>
      </c>
      <c r="BL164" s="8" t="s">
        <v>150</v>
      </c>
      <c r="BM164" s="132" t="s">
        <v>1259</v>
      </c>
    </row>
    <row r="165" spans="2:65" s="135" customFormat="1" x14ac:dyDescent="0.2">
      <c r="B165" s="134"/>
      <c r="D165" s="136" t="s">
        <v>152</v>
      </c>
      <c r="E165" s="137" t="s">
        <v>1</v>
      </c>
      <c r="F165" s="138" t="s">
        <v>1260</v>
      </c>
      <c r="H165" s="137" t="s">
        <v>1</v>
      </c>
      <c r="I165" s="53"/>
      <c r="L165" s="134"/>
      <c r="M165" s="139"/>
      <c r="T165" s="140"/>
      <c r="AT165" s="137" t="s">
        <v>152</v>
      </c>
      <c r="AU165" s="137" t="s">
        <v>82</v>
      </c>
      <c r="AV165" s="135" t="s">
        <v>80</v>
      </c>
      <c r="AW165" s="135" t="s">
        <v>29</v>
      </c>
      <c r="AX165" s="135" t="s">
        <v>72</v>
      </c>
      <c r="AY165" s="137" t="s">
        <v>143</v>
      </c>
    </row>
    <row r="166" spans="2:65" s="142" customFormat="1" x14ac:dyDescent="0.2">
      <c r="B166" s="141"/>
      <c r="D166" s="136" t="s">
        <v>152</v>
      </c>
      <c r="E166" s="143" t="s">
        <v>1</v>
      </c>
      <c r="F166" s="144" t="s">
        <v>195</v>
      </c>
      <c r="H166" s="145">
        <v>10</v>
      </c>
      <c r="I166" s="54"/>
      <c r="L166" s="141"/>
      <c r="M166" s="146"/>
      <c r="T166" s="147"/>
      <c r="AT166" s="143" t="s">
        <v>152</v>
      </c>
      <c r="AU166" s="143" t="s">
        <v>82</v>
      </c>
      <c r="AV166" s="142" t="s">
        <v>82</v>
      </c>
      <c r="AW166" s="142" t="s">
        <v>29</v>
      </c>
      <c r="AX166" s="142" t="s">
        <v>80</v>
      </c>
      <c r="AY166" s="143" t="s">
        <v>143</v>
      </c>
    </row>
    <row r="167" spans="2:65" s="1" customFormat="1" ht="24.2" customHeight="1" x14ac:dyDescent="0.2">
      <c r="B167" s="13"/>
      <c r="C167" s="122" t="s">
        <v>8</v>
      </c>
      <c r="D167" s="122" t="s">
        <v>145</v>
      </c>
      <c r="E167" s="123" t="s">
        <v>1261</v>
      </c>
      <c r="F167" s="124" t="s">
        <v>1262</v>
      </c>
      <c r="G167" s="125" t="s">
        <v>163</v>
      </c>
      <c r="H167" s="126">
        <v>19.187999999999999</v>
      </c>
      <c r="I167" s="50"/>
      <c r="J167" s="127">
        <f>ROUND(I167*H167,2)</f>
        <v>0</v>
      </c>
      <c r="K167" s="124" t="s">
        <v>149</v>
      </c>
      <c r="L167" s="13"/>
      <c r="M167" s="128" t="s">
        <v>1</v>
      </c>
      <c r="N167" s="129" t="s">
        <v>37</v>
      </c>
      <c r="O167" s="130">
        <v>0.104</v>
      </c>
      <c r="P167" s="130">
        <f>O167*H167</f>
        <v>1.9955519999999998</v>
      </c>
      <c r="Q167" s="130">
        <v>2.5999999999999998E-4</v>
      </c>
      <c r="R167" s="130">
        <f>Q167*H167</f>
        <v>4.9888799999999994E-3</v>
      </c>
      <c r="S167" s="130">
        <v>0</v>
      </c>
      <c r="T167" s="131">
        <f>S167*H167</f>
        <v>0</v>
      </c>
      <c r="AR167" s="132" t="s">
        <v>150</v>
      </c>
      <c r="AT167" s="132" t="s">
        <v>145</v>
      </c>
      <c r="AU167" s="132" t="s">
        <v>82</v>
      </c>
      <c r="AY167" s="8" t="s">
        <v>143</v>
      </c>
      <c r="BE167" s="133">
        <f>IF(N167="základní",J167,0)</f>
        <v>0</v>
      </c>
      <c r="BF167" s="133">
        <f>IF(N167="snížená",J167,0)</f>
        <v>0</v>
      </c>
      <c r="BG167" s="133">
        <f>IF(N167="zákl. přenesená",J167,0)</f>
        <v>0</v>
      </c>
      <c r="BH167" s="133">
        <f>IF(N167="sníž. přenesená",J167,0)</f>
        <v>0</v>
      </c>
      <c r="BI167" s="133">
        <f>IF(N167="nulová",J167,0)</f>
        <v>0</v>
      </c>
      <c r="BJ167" s="8" t="s">
        <v>80</v>
      </c>
      <c r="BK167" s="133">
        <f>ROUND(I167*H167,2)</f>
        <v>0</v>
      </c>
      <c r="BL167" s="8" t="s">
        <v>150</v>
      </c>
      <c r="BM167" s="132" t="s">
        <v>1263</v>
      </c>
    </row>
    <row r="168" spans="2:65" s="142" customFormat="1" x14ac:dyDescent="0.2">
      <c r="B168" s="141"/>
      <c r="D168" s="136" t="s">
        <v>152</v>
      </c>
      <c r="E168" s="143" t="s">
        <v>1</v>
      </c>
      <c r="F168" s="144" t="s">
        <v>1264</v>
      </c>
      <c r="H168" s="145">
        <v>19.187999999999999</v>
      </c>
      <c r="I168" s="54"/>
      <c r="L168" s="141"/>
      <c r="M168" s="146"/>
      <c r="T168" s="147"/>
      <c r="AT168" s="143" t="s">
        <v>152</v>
      </c>
      <c r="AU168" s="143" t="s">
        <v>82</v>
      </c>
      <c r="AV168" s="142" t="s">
        <v>82</v>
      </c>
      <c r="AW168" s="142" t="s">
        <v>29</v>
      </c>
      <c r="AX168" s="142" t="s">
        <v>80</v>
      </c>
      <c r="AY168" s="143" t="s">
        <v>143</v>
      </c>
    </row>
    <row r="169" spans="2:65" s="1" customFormat="1" ht="21.75" customHeight="1" x14ac:dyDescent="0.2">
      <c r="B169" s="13"/>
      <c r="C169" s="122" t="s">
        <v>212</v>
      </c>
      <c r="D169" s="122" t="s">
        <v>145</v>
      </c>
      <c r="E169" s="123" t="s">
        <v>1265</v>
      </c>
      <c r="F169" s="124" t="s">
        <v>1266</v>
      </c>
      <c r="G169" s="125" t="s">
        <v>163</v>
      </c>
      <c r="H169" s="126">
        <v>19.187999999999999</v>
      </c>
      <c r="I169" s="50"/>
      <c r="J169" s="127">
        <f>ROUND(I169*H169,2)</f>
        <v>0</v>
      </c>
      <c r="K169" s="124" t="s">
        <v>149</v>
      </c>
      <c r="L169" s="13"/>
      <c r="M169" s="128" t="s">
        <v>1</v>
      </c>
      <c r="N169" s="129" t="s">
        <v>37</v>
      </c>
      <c r="O169" s="130">
        <v>0.36</v>
      </c>
      <c r="P169" s="130">
        <f>O169*H169</f>
        <v>6.9076799999999992</v>
      </c>
      <c r="Q169" s="130">
        <v>4.3800000000000002E-3</v>
      </c>
      <c r="R169" s="130">
        <f>Q169*H169</f>
        <v>8.4043439999999997E-2</v>
      </c>
      <c r="S169" s="130">
        <v>0</v>
      </c>
      <c r="T169" s="131">
        <f>S169*H169</f>
        <v>0</v>
      </c>
      <c r="AR169" s="132" t="s">
        <v>150</v>
      </c>
      <c r="AT169" s="132" t="s">
        <v>145</v>
      </c>
      <c r="AU169" s="132" t="s">
        <v>82</v>
      </c>
      <c r="AY169" s="8" t="s">
        <v>143</v>
      </c>
      <c r="BE169" s="133">
        <f>IF(N169="základní",J169,0)</f>
        <v>0</v>
      </c>
      <c r="BF169" s="133">
        <f>IF(N169="snížená",J169,0)</f>
        <v>0</v>
      </c>
      <c r="BG169" s="133">
        <f>IF(N169="zákl. přenesená",J169,0)</f>
        <v>0</v>
      </c>
      <c r="BH169" s="133">
        <f>IF(N169="sníž. přenesená",J169,0)</f>
        <v>0</v>
      </c>
      <c r="BI169" s="133">
        <f>IF(N169="nulová",J169,0)</f>
        <v>0</v>
      </c>
      <c r="BJ169" s="8" t="s">
        <v>80</v>
      </c>
      <c r="BK169" s="133">
        <f>ROUND(I169*H169,2)</f>
        <v>0</v>
      </c>
      <c r="BL169" s="8" t="s">
        <v>150</v>
      </c>
      <c r="BM169" s="132" t="s">
        <v>1267</v>
      </c>
    </row>
    <row r="170" spans="2:65" s="1" customFormat="1" ht="21.75" customHeight="1" x14ac:dyDescent="0.2">
      <c r="B170" s="13"/>
      <c r="C170" s="122" t="s">
        <v>217</v>
      </c>
      <c r="D170" s="122" t="s">
        <v>145</v>
      </c>
      <c r="E170" s="123" t="s">
        <v>1268</v>
      </c>
      <c r="F170" s="124" t="s">
        <v>1269</v>
      </c>
      <c r="G170" s="125" t="s">
        <v>163</v>
      </c>
      <c r="H170" s="126">
        <v>19.187999999999999</v>
      </c>
      <c r="I170" s="50"/>
      <c r="J170" s="127">
        <f>ROUND(I170*H170,2)</f>
        <v>0</v>
      </c>
      <c r="K170" s="124" t="s">
        <v>149</v>
      </c>
      <c r="L170" s="13"/>
      <c r="M170" s="128" t="s">
        <v>1</v>
      </c>
      <c r="N170" s="129" t="s">
        <v>37</v>
      </c>
      <c r="O170" s="130">
        <v>0.27200000000000002</v>
      </c>
      <c r="P170" s="130">
        <f>O170*H170</f>
        <v>5.2191359999999998</v>
      </c>
      <c r="Q170" s="130">
        <v>3.0000000000000001E-3</v>
      </c>
      <c r="R170" s="130">
        <f>Q170*H170</f>
        <v>5.7563999999999997E-2</v>
      </c>
      <c r="S170" s="130">
        <v>0</v>
      </c>
      <c r="T170" s="131">
        <f>S170*H170</f>
        <v>0</v>
      </c>
      <c r="AR170" s="132" t="s">
        <v>150</v>
      </c>
      <c r="AT170" s="132" t="s">
        <v>145</v>
      </c>
      <c r="AU170" s="132" t="s">
        <v>82</v>
      </c>
      <c r="AY170" s="8" t="s">
        <v>143</v>
      </c>
      <c r="BE170" s="133">
        <f>IF(N170="základní",J170,0)</f>
        <v>0</v>
      </c>
      <c r="BF170" s="133">
        <f>IF(N170="snížená",J170,0)</f>
        <v>0</v>
      </c>
      <c r="BG170" s="133">
        <f>IF(N170="zákl. přenesená",J170,0)</f>
        <v>0</v>
      </c>
      <c r="BH170" s="133">
        <f>IF(N170="sníž. přenesená",J170,0)</f>
        <v>0</v>
      </c>
      <c r="BI170" s="133">
        <f>IF(N170="nulová",J170,0)</f>
        <v>0</v>
      </c>
      <c r="BJ170" s="8" t="s">
        <v>80</v>
      </c>
      <c r="BK170" s="133">
        <f>ROUND(I170*H170,2)</f>
        <v>0</v>
      </c>
      <c r="BL170" s="8" t="s">
        <v>150</v>
      </c>
      <c r="BM170" s="132" t="s">
        <v>1270</v>
      </c>
    </row>
    <row r="171" spans="2:65" s="1" customFormat="1" ht="24.2" customHeight="1" x14ac:dyDescent="0.2">
      <c r="B171" s="13"/>
      <c r="C171" s="122" t="s">
        <v>222</v>
      </c>
      <c r="D171" s="122" t="s">
        <v>145</v>
      </c>
      <c r="E171" s="123" t="s">
        <v>1271</v>
      </c>
      <c r="F171" s="124" t="s">
        <v>1272</v>
      </c>
      <c r="G171" s="125" t="s">
        <v>287</v>
      </c>
      <c r="H171" s="126">
        <v>26</v>
      </c>
      <c r="I171" s="50"/>
      <c r="J171" s="127">
        <f>ROUND(I171*H171,2)</f>
        <v>0</v>
      </c>
      <c r="K171" s="124" t="s">
        <v>149</v>
      </c>
      <c r="L171" s="13"/>
      <c r="M171" s="128" t="s">
        <v>1</v>
      </c>
      <c r="N171" s="129" t="s">
        <v>37</v>
      </c>
      <c r="O171" s="130">
        <v>0.72499999999999998</v>
      </c>
      <c r="P171" s="130">
        <f>O171*H171</f>
        <v>18.849999999999998</v>
      </c>
      <c r="Q171" s="130">
        <v>4.1500000000000002E-2</v>
      </c>
      <c r="R171" s="130">
        <f>Q171*H171</f>
        <v>1.079</v>
      </c>
      <c r="S171" s="130">
        <v>0</v>
      </c>
      <c r="T171" s="131">
        <f>S171*H171</f>
        <v>0</v>
      </c>
      <c r="AR171" s="132" t="s">
        <v>150</v>
      </c>
      <c r="AT171" s="132" t="s">
        <v>145</v>
      </c>
      <c r="AU171" s="132" t="s">
        <v>82</v>
      </c>
      <c r="AY171" s="8" t="s">
        <v>143</v>
      </c>
      <c r="BE171" s="133">
        <f>IF(N171="základní",J171,0)</f>
        <v>0</v>
      </c>
      <c r="BF171" s="133">
        <f>IF(N171="snížená",J171,0)</f>
        <v>0</v>
      </c>
      <c r="BG171" s="133">
        <f>IF(N171="zákl. přenesená",J171,0)</f>
        <v>0</v>
      </c>
      <c r="BH171" s="133">
        <f>IF(N171="sníž. přenesená",J171,0)</f>
        <v>0</v>
      </c>
      <c r="BI171" s="133">
        <f>IF(N171="nulová",J171,0)</f>
        <v>0</v>
      </c>
      <c r="BJ171" s="8" t="s">
        <v>80</v>
      </c>
      <c r="BK171" s="133">
        <f>ROUND(I171*H171,2)</f>
        <v>0</v>
      </c>
      <c r="BL171" s="8" t="s">
        <v>150</v>
      </c>
      <c r="BM171" s="132" t="s">
        <v>1273</v>
      </c>
    </row>
    <row r="172" spans="2:65" s="135" customFormat="1" x14ac:dyDescent="0.2">
      <c r="B172" s="134"/>
      <c r="D172" s="136" t="s">
        <v>152</v>
      </c>
      <c r="E172" s="137" t="s">
        <v>1</v>
      </c>
      <c r="F172" s="138" t="s">
        <v>1260</v>
      </c>
      <c r="H172" s="137" t="s">
        <v>1</v>
      </c>
      <c r="I172" s="53"/>
      <c r="L172" s="134"/>
      <c r="M172" s="139"/>
      <c r="T172" s="140"/>
      <c r="AT172" s="137" t="s">
        <v>152</v>
      </c>
      <c r="AU172" s="137" t="s">
        <v>82</v>
      </c>
      <c r="AV172" s="135" t="s">
        <v>80</v>
      </c>
      <c r="AW172" s="135" t="s">
        <v>29</v>
      </c>
      <c r="AX172" s="135" t="s">
        <v>72</v>
      </c>
      <c r="AY172" s="137" t="s">
        <v>143</v>
      </c>
    </row>
    <row r="173" spans="2:65" s="142" customFormat="1" x14ac:dyDescent="0.2">
      <c r="B173" s="141"/>
      <c r="D173" s="136" t="s">
        <v>152</v>
      </c>
      <c r="E173" s="143" t="s">
        <v>1</v>
      </c>
      <c r="F173" s="144" t="s">
        <v>254</v>
      </c>
      <c r="H173" s="145">
        <v>20</v>
      </c>
      <c r="I173" s="54"/>
      <c r="L173" s="141"/>
      <c r="M173" s="146"/>
      <c r="T173" s="147"/>
      <c r="AT173" s="143" t="s">
        <v>152</v>
      </c>
      <c r="AU173" s="143" t="s">
        <v>82</v>
      </c>
      <c r="AV173" s="142" t="s">
        <v>82</v>
      </c>
      <c r="AW173" s="142" t="s">
        <v>29</v>
      </c>
      <c r="AX173" s="142" t="s">
        <v>72</v>
      </c>
      <c r="AY173" s="143" t="s">
        <v>143</v>
      </c>
    </row>
    <row r="174" spans="2:65" s="135" customFormat="1" x14ac:dyDescent="0.2">
      <c r="B174" s="134"/>
      <c r="D174" s="136" t="s">
        <v>152</v>
      </c>
      <c r="E174" s="137" t="s">
        <v>1</v>
      </c>
      <c r="F174" s="138" t="s">
        <v>1217</v>
      </c>
      <c r="H174" s="137" t="s">
        <v>1</v>
      </c>
      <c r="I174" s="53"/>
      <c r="L174" s="134"/>
      <c r="M174" s="139"/>
      <c r="T174" s="140"/>
      <c r="AT174" s="137" t="s">
        <v>152</v>
      </c>
      <c r="AU174" s="137" t="s">
        <v>82</v>
      </c>
      <c r="AV174" s="135" t="s">
        <v>80</v>
      </c>
      <c r="AW174" s="135" t="s">
        <v>29</v>
      </c>
      <c r="AX174" s="135" t="s">
        <v>72</v>
      </c>
      <c r="AY174" s="137" t="s">
        <v>143</v>
      </c>
    </row>
    <row r="175" spans="2:65" s="142" customFormat="1" x14ac:dyDescent="0.2">
      <c r="B175" s="141"/>
      <c r="D175" s="136" t="s">
        <v>152</v>
      </c>
      <c r="E175" s="143" t="s">
        <v>1</v>
      </c>
      <c r="F175" s="144" t="s">
        <v>174</v>
      </c>
      <c r="H175" s="145">
        <v>6</v>
      </c>
      <c r="I175" s="54"/>
      <c r="L175" s="141"/>
      <c r="M175" s="146"/>
      <c r="T175" s="147"/>
      <c r="AT175" s="143" t="s">
        <v>152</v>
      </c>
      <c r="AU175" s="143" t="s">
        <v>82</v>
      </c>
      <c r="AV175" s="142" t="s">
        <v>82</v>
      </c>
      <c r="AW175" s="142" t="s">
        <v>29</v>
      </c>
      <c r="AX175" s="142" t="s">
        <v>72</v>
      </c>
      <c r="AY175" s="143" t="s">
        <v>143</v>
      </c>
    </row>
    <row r="176" spans="2:65" s="149" customFormat="1" x14ac:dyDescent="0.2">
      <c r="B176" s="148"/>
      <c r="D176" s="136" t="s">
        <v>152</v>
      </c>
      <c r="E176" s="150" t="s">
        <v>1</v>
      </c>
      <c r="F176" s="151" t="s">
        <v>210</v>
      </c>
      <c r="H176" s="152">
        <v>26</v>
      </c>
      <c r="I176" s="55"/>
      <c r="L176" s="148"/>
      <c r="M176" s="153"/>
      <c r="T176" s="154"/>
      <c r="AT176" s="150" t="s">
        <v>152</v>
      </c>
      <c r="AU176" s="150" t="s">
        <v>82</v>
      </c>
      <c r="AV176" s="149" t="s">
        <v>150</v>
      </c>
      <c r="AW176" s="149" t="s">
        <v>29</v>
      </c>
      <c r="AX176" s="149" t="s">
        <v>80</v>
      </c>
      <c r="AY176" s="150" t="s">
        <v>143</v>
      </c>
    </row>
    <row r="177" spans="2:65" s="1" customFormat="1" ht="24.2" customHeight="1" x14ac:dyDescent="0.2">
      <c r="B177" s="13"/>
      <c r="C177" s="122" t="s">
        <v>227</v>
      </c>
      <c r="D177" s="122" t="s">
        <v>145</v>
      </c>
      <c r="E177" s="123" t="s">
        <v>1274</v>
      </c>
      <c r="F177" s="124" t="s">
        <v>1275</v>
      </c>
      <c r="G177" s="125" t="s">
        <v>163</v>
      </c>
      <c r="H177" s="126">
        <v>5.34</v>
      </c>
      <c r="I177" s="50"/>
      <c r="J177" s="127">
        <f>ROUND(I177*H177,2)</f>
        <v>0</v>
      </c>
      <c r="K177" s="124" t="s">
        <v>149</v>
      </c>
      <c r="L177" s="13"/>
      <c r="M177" s="128" t="s">
        <v>1</v>
      </c>
      <c r="N177" s="129" t="s">
        <v>37</v>
      </c>
      <c r="O177" s="130">
        <v>1.355</v>
      </c>
      <c r="P177" s="130">
        <f>O177*H177</f>
        <v>7.2356999999999996</v>
      </c>
      <c r="Q177" s="130">
        <v>3.3579999999999999E-2</v>
      </c>
      <c r="R177" s="130">
        <f>Q177*H177</f>
        <v>0.17931719999999998</v>
      </c>
      <c r="S177" s="130">
        <v>0</v>
      </c>
      <c r="T177" s="131">
        <f>S177*H177</f>
        <v>0</v>
      </c>
      <c r="AR177" s="132" t="s">
        <v>150</v>
      </c>
      <c r="AT177" s="132" t="s">
        <v>145</v>
      </c>
      <c r="AU177" s="132" t="s">
        <v>82</v>
      </c>
      <c r="AY177" s="8" t="s">
        <v>143</v>
      </c>
      <c r="BE177" s="133">
        <f>IF(N177="základní",J177,0)</f>
        <v>0</v>
      </c>
      <c r="BF177" s="133">
        <f>IF(N177="snížená",J177,0)</f>
        <v>0</v>
      </c>
      <c r="BG177" s="133">
        <f>IF(N177="zákl. přenesená",J177,0)</f>
        <v>0</v>
      </c>
      <c r="BH177" s="133">
        <f>IF(N177="sníž. přenesená",J177,0)</f>
        <v>0</v>
      </c>
      <c r="BI177" s="133">
        <f>IF(N177="nulová",J177,0)</f>
        <v>0</v>
      </c>
      <c r="BJ177" s="8" t="s">
        <v>80</v>
      </c>
      <c r="BK177" s="133">
        <f>ROUND(I177*H177,2)</f>
        <v>0</v>
      </c>
      <c r="BL177" s="8" t="s">
        <v>150</v>
      </c>
      <c r="BM177" s="132" t="s">
        <v>1276</v>
      </c>
    </row>
    <row r="178" spans="2:65" s="135" customFormat="1" x14ac:dyDescent="0.2">
      <c r="B178" s="134"/>
      <c r="D178" s="136" t="s">
        <v>152</v>
      </c>
      <c r="E178" s="137" t="s">
        <v>1</v>
      </c>
      <c r="F178" s="138" t="s">
        <v>1277</v>
      </c>
      <c r="H178" s="137" t="s">
        <v>1</v>
      </c>
      <c r="I178" s="53"/>
      <c r="L178" s="134"/>
      <c r="M178" s="139"/>
      <c r="T178" s="140"/>
      <c r="AT178" s="137" t="s">
        <v>152</v>
      </c>
      <c r="AU178" s="137" t="s">
        <v>82</v>
      </c>
      <c r="AV178" s="135" t="s">
        <v>80</v>
      </c>
      <c r="AW178" s="135" t="s">
        <v>29</v>
      </c>
      <c r="AX178" s="135" t="s">
        <v>72</v>
      </c>
      <c r="AY178" s="137" t="s">
        <v>143</v>
      </c>
    </row>
    <row r="179" spans="2:65" s="142" customFormat="1" x14ac:dyDescent="0.2">
      <c r="B179" s="141"/>
      <c r="D179" s="136" t="s">
        <v>152</v>
      </c>
      <c r="E179" s="143" t="s">
        <v>1</v>
      </c>
      <c r="F179" s="144" t="s">
        <v>1278</v>
      </c>
      <c r="H179" s="145">
        <v>3.18</v>
      </c>
      <c r="I179" s="54"/>
      <c r="L179" s="141"/>
      <c r="M179" s="146"/>
      <c r="T179" s="147"/>
      <c r="AT179" s="143" t="s">
        <v>152</v>
      </c>
      <c r="AU179" s="143" t="s">
        <v>82</v>
      </c>
      <c r="AV179" s="142" t="s">
        <v>82</v>
      </c>
      <c r="AW179" s="142" t="s">
        <v>29</v>
      </c>
      <c r="AX179" s="142" t="s">
        <v>72</v>
      </c>
      <c r="AY179" s="143" t="s">
        <v>143</v>
      </c>
    </row>
    <row r="180" spans="2:65" s="142" customFormat="1" x14ac:dyDescent="0.2">
      <c r="B180" s="141"/>
      <c r="D180" s="136" t="s">
        <v>152</v>
      </c>
      <c r="E180" s="143" t="s">
        <v>1</v>
      </c>
      <c r="F180" s="144" t="s">
        <v>1279</v>
      </c>
      <c r="H180" s="145">
        <v>2.16</v>
      </c>
      <c r="I180" s="54"/>
      <c r="L180" s="141"/>
      <c r="M180" s="146"/>
      <c r="T180" s="147"/>
      <c r="AT180" s="143" t="s">
        <v>152</v>
      </c>
      <c r="AU180" s="143" t="s">
        <v>82</v>
      </c>
      <c r="AV180" s="142" t="s">
        <v>82</v>
      </c>
      <c r="AW180" s="142" t="s">
        <v>29</v>
      </c>
      <c r="AX180" s="142" t="s">
        <v>72</v>
      </c>
      <c r="AY180" s="143" t="s">
        <v>143</v>
      </c>
    </row>
    <row r="181" spans="2:65" s="149" customFormat="1" x14ac:dyDescent="0.2">
      <c r="B181" s="148"/>
      <c r="D181" s="136" t="s">
        <v>152</v>
      </c>
      <c r="E181" s="150" t="s">
        <v>1</v>
      </c>
      <c r="F181" s="151" t="s">
        <v>210</v>
      </c>
      <c r="H181" s="152">
        <v>5.34</v>
      </c>
      <c r="I181" s="55"/>
      <c r="L181" s="148"/>
      <c r="M181" s="153"/>
      <c r="T181" s="154"/>
      <c r="AT181" s="150" t="s">
        <v>152</v>
      </c>
      <c r="AU181" s="150" t="s">
        <v>82</v>
      </c>
      <c r="AV181" s="149" t="s">
        <v>150</v>
      </c>
      <c r="AW181" s="149" t="s">
        <v>29</v>
      </c>
      <c r="AX181" s="149" t="s">
        <v>80</v>
      </c>
      <c r="AY181" s="150" t="s">
        <v>143</v>
      </c>
    </row>
    <row r="182" spans="2:65" s="1" customFormat="1" ht="24.2" customHeight="1" x14ac:dyDescent="0.2">
      <c r="B182" s="13"/>
      <c r="C182" s="122" t="s">
        <v>233</v>
      </c>
      <c r="D182" s="122" t="s">
        <v>145</v>
      </c>
      <c r="E182" s="123" t="s">
        <v>1280</v>
      </c>
      <c r="F182" s="124" t="s">
        <v>1281</v>
      </c>
      <c r="G182" s="125" t="s">
        <v>388</v>
      </c>
      <c r="H182" s="126">
        <v>83.2</v>
      </c>
      <c r="I182" s="50"/>
      <c r="J182" s="127">
        <f>ROUND(I182*H182,2)</f>
        <v>0</v>
      </c>
      <c r="K182" s="124" t="s">
        <v>149</v>
      </c>
      <c r="L182" s="13"/>
      <c r="M182" s="128" t="s">
        <v>1</v>
      </c>
      <c r="N182" s="129" t="s">
        <v>37</v>
      </c>
      <c r="O182" s="130">
        <v>0.37</v>
      </c>
      <c r="P182" s="130">
        <f>O182*H182</f>
        <v>30.783999999999999</v>
      </c>
      <c r="Q182" s="130">
        <v>1.5E-3</v>
      </c>
      <c r="R182" s="130">
        <f>Q182*H182</f>
        <v>0.12480000000000001</v>
      </c>
      <c r="S182" s="130">
        <v>0</v>
      </c>
      <c r="T182" s="131">
        <f>S182*H182</f>
        <v>0</v>
      </c>
      <c r="AR182" s="132" t="s">
        <v>150</v>
      </c>
      <c r="AT182" s="132" t="s">
        <v>145</v>
      </c>
      <c r="AU182" s="132" t="s">
        <v>82</v>
      </c>
      <c r="AY182" s="8" t="s">
        <v>143</v>
      </c>
      <c r="BE182" s="133">
        <f>IF(N182="základní",J182,0)</f>
        <v>0</v>
      </c>
      <c r="BF182" s="133">
        <f>IF(N182="snížená",J182,0)</f>
        <v>0</v>
      </c>
      <c r="BG182" s="133">
        <f>IF(N182="zákl. přenesená",J182,0)</f>
        <v>0</v>
      </c>
      <c r="BH182" s="133">
        <f>IF(N182="sníž. přenesená",J182,0)</f>
        <v>0</v>
      </c>
      <c r="BI182" s="133">
        <f>IF(N182="nulová",J182,0)</f>
        <v>0</v>
      </c>
      <c r="BJ182" s="8" t="s">
        <v>80</v>
      </c>
      <c r="BK182" s="133">
        <f>ROUND(I182*H182,2)</f>
        <v>0</v>
      </c>
      <c r="BL182" s="8" t="s">
        <v>150</v>
      </c>
      <c r="BM182" s="132" t="s">
        <v>1282</v>
      </c>
    </row>
    <row r="183" spans="2:65" s="135" customFormat="1" x14ac:dyDescent="0.2">
      <c r="B183" s="134"/>
      <c r="D183" s="136" t="s">
        <v>152</v>
      </c>
      <c r="E183" s="137" t="s">
        <v>1</v>
      </c>
      <c r="F183" s="138" t="s">
        <v>1277</v>
      </c>
      <c r="H183" s="137" t="s">
        <v>1</v>
      </c>
      <c r="I183" s="53"/>
      <c r="L183" s="134"/>
      <c r="M183" s="139"/>
      <c r="T183" s="140"/>
      <c r="AT183" s="137" t="s">
        <v>152</v>
      </c>
      <c r="AU183" s="137" t="s">
        <v>82</v>
      </c>
      <c r="AV183" s="135" t="s">
        <v>80</v>
      </c>
      <c r="AW183" s="135" t="s">
        <v>29</v>
      </c>
      <c r="AX183" s="135" t="s">
        <v>72</v>
      </c>
      <c r="AY183" s="137" t="s">
        <v>143</v>
      </c>
    </row>
    <row r="184" spans="2:65" s="142" customFormat="1" x14ac:dyDescent="0.2">
      <c r="B184" s="141"/>
      <c r="D184" s="136" t="s">
        <v>152</v>
      </c>
      <c r="E184" s="143" t="s">
        <v>1</v>
      </c>
      <c r="F184" s="144" t="s">
        <v>1283</v>
      </c>
      <c r="H184" s="145">
        <v>12.8</v>
      </c>
      <c r="I184" s="54"/>
      <c r="L184" s="141"/>
      <c r="M184" s="146"/>
      <c r="T184" s="147"/>
      <c r="AT184" s="143" t="s">
        <v>152</v>
      </c>
      <c r="AU184" s="143" t="s">
        <v>82</v>
      </c>
      <c r="AV184" s="142" t="s">
        <v>82</v>
      </c>
      <c r="AW184" s="142" t="s">
        <v>29</v>
      </c>
      <c r="AX184" s="142" t="s">
        <v>72</v>
      </c>
      <c r="AY184" s="143" t="s">
        <v>143</v>
      </c>
    </row>
    <row r="185" spans="2:65" s="142" customFormat="1" x14ac:dyDescent="0.2">
      <c r="B185" s="141"/>
      <c r="D185" s="136" t="s">
        <v>152</v>
      </c>
      <c r="E185" s="143" t="s">
        <v>1</v>
      </c>
      <c r="F185" s="144" t="s">
        <v>1284</v>
      </c>
      <c r="H185" s="145">
        <v>20.399999999999999</v>
      </c>
      <c r="I185" s="54"/>
      <c r="L185" s="141"/>
      <c r="M185" s="146"/>
      <c r="T185" s="147"/>
      <c r="AT185" s="143" t="s">
        <v>152</v>
      </c>
      <c r="AU185" s="143" t="s">
        <v>82</v>
      </c>
      <c r="AV185" s="142" t="s">
        <v>82</v>
      </c>
      <c r="AW185" s="142" t="s">
        <v>29</v>
      </c>
      <c r="AX185" s="142" t="s">
        <v>72</v>
      </c>
      <c r="AY185" s="143" t="s">
        <v>143</v>
      </c>
    </row>
    <row r="186" spans="2:65" s="156" customFormat="1" x14ac:dyDescent="0.2">
      <c r="B186" s="155"/>
      <c r="D186" s="136" t="s">
        <v>152</v>
      </c>
      <c r="E186" s="157" t="s">
        <v>1</v>
      </c>
      <c r="F186" s="158" t="s">
        <v>252</v>
      </c>
      <c r="H186" s="159">
        <v>33.200000000000003</v>
      </c>
      <c r="I186" s="57"/>
      <c r="L186" s="155"/>
      <c r="M186" s="160"/>
      <c r="T186" s="161"/>
      <c r="AT186" s="157" t="s">
        <v>152</v>
      </c>
      <c r="AU186" s="157" t="s">
        <v>82</v>
      </c>
      <c r="AV186" s="156" t="s">
        <v>160</v>
      </c>
      <c r="AW186" s="156" t="s">
        <v>29</v>
      </c>
      <c r="AX186" s="156" t="s">
        <v>72</v>
      </c>
      <c r="AY186" s="157" t="s">
        <v>143</v>
      </c>
    </row>
    <row r="187" spans="2:65" s="135" customFormat="1" x14ac:dyDescent="0.2">
      <c r="B187" s="134"/>
      <c r="D187" s="136" t="s">
        <v>152</v>
      </c>
      <c r="E187" s="137" t="s">
        <v>1</v>
      </c>
      <c r="F187" s="138" t="s">
        <v>1285</v>
      </c>
      <c r="H187" s="137" t="s">
        <v>1</v>
      </c>
      <c r="I187" s="53"/>
      <c r="L187" s="134"/>
      <c r="M187" s="139"/>
      <c r="T187" s="140"/>
      <c r="AT187" s="137" t="s">
        <v>152</v>
      </c>
      <c r="AU187" s="137" t="s">
        <v>82</v>
      </c>
      <c r="AV187" s="135" t="s">
        <v>80</v>
      </c>
      <c r="AW187" s="135" t="s">
        <v>29</v>
      </c>
      <c r="AX187" s="135" t="s">
        <v>72</v>
      </c>
      <c r="AY187" s="137" t="s">
        <v>143</v>
      </c>
    </row>
    <row r="188" spans="2:65" s="142" customFormat="1" x14ac:dyDescent="0.2">
      <c r="B188" s="141"/>
      <c r="D188" s="136" t="s">
        <v>152</v>
      </c>
      <c r="E188" s="143" t="s">
        <v>1</v>
      </c>
      <c r="F188" s="144" t="s">
        <v>1286</v>
      </c>
      <c r="H188" s="145">
        <v>50</v>
      </c>
      <c r="I188" s="54"/>
      <c r="L188" s="141"/>
      <c r="M188" s="146"/>
      <c r="T188" s="147"/>
      <c r="AT188" s="143" t="s">
        <v>152</v>
      </c>
      <c r="AU188" s="143" t="s">
        <v>82</v>
      </c>
      <c r="AV188" s="142" t="s">
        <v>82</v>
      </c>
      <c r="AW188" s="142" t="s">
        <v>29</v>
      </c>
      <c r="AX188" s="142" t="s">
        <v>72</v>
      </c>
      <c r="AY188" s="143" t="s">
        <v>143</v>
      </c>
    </row>
    <row r="189" spans="2:65" s="156" customFormat="1" x14ac:dyDescent="0.2">
      <c r="B189" s="155"/>
      <c r="D189" s="136" t="s">
        <v>152</v>
      </c>
      <c r="E189" s="157" t="s">
        <v>1</v>
      </c>
      <c r="F189" s="158" t="s">
        <v>252</v>
      </c>
      <c r="H189" s="159">
        <v>50</v>
      </c>
      <c r="I189" s="57"/>
      <c r="L189" s="155"/>
      <c r="M189" s="160"/>
      <c r="T189" s="161"/>
      <c r="AT189" s="157" t="s">
        <v>152</v>
      </c>
      <c r="AU189" s="157" t="s">
        <v>82</v>
      </c>
      <c r="AV189" s="156" t="s">
        <v>160</v>
      </c>
      <c r="AW189" s="156" t="s">
        <v>29</v>
      </c>
      <c r="AX189" s="156" t="s">
        <v>72</v>
      </c>
      <c r="AY189" s="157" t="s">
        <v>143</v>
      </c>
    </row>
    <row r="190" spans="2:65" s="149" customFormat="1" x14ac:dyDescent="0.2">
      <c r="B190" s="148"/>
      <c r="D190" s="136" t="s">
        <v>152</v>
      </c>
      <c r="E190" s="150" t="s">
        <v>1</v>
      </c>
      <c r="F190" s="151" t="s">
        <v>210</v>
      </c>
      <c r="H190" s="152">
        <v>83.2</v>
      </c>
      <c r="I190" s="55"/>
      <c r="L190" s="148"/>
      <c r="M190" s="153"/>
      <c r="T190" s="154"/>
      <c r="AT190" s="150" t="s">
        <v>152</v>
      </c>
      <c r="AU190" s="150" t="s">
        <v>82</v>
      </c>
      <c r="AV190" s="149" t="s">
        <v>150</v>
      </c>
      <c r="AW190" s="149" t="s">
        <v>29</v>
      </c>
      <c r="AX190" s="149" t="s">
        <v>80</v>
      </c>
      <c r="AY190" s="150" t="s">
        <v>143</v>
      </c>
    </row>
    <row r="191" spans="2:65" s="111" customFormat="1" ht="22.9" customHeight="1" x14ac:dyDescent="0.2">
      <c r="B191" s="110"/>
      <c r="D191" s="112" t="s">
        <v>71</v>
      </c>
      <c r="E191" s="120" t="s">
        <v>191</v>
      </c>
      <c r="F191" s="120" t="s">
        <v>401</v>
      </c>
      <c r="I191" s="56"/>
      <c r="J191" s="121">
        <f>BK191</f>
        <v>0</v>
      </c>
      <c r="L191" s="110"/>
      <c r="M191" s="115"/>
      <c r="P191" s="116">
        <f>SUM(P192:P200)</f>
        <v>22.714280000000002</v>
      </c>
      <c r="R191" s="116">
        <f>SUM(R192:R200)</f>
        <v>0</v>
      </c>
      <c r="T191" s="117">
        <f>SUM(T192:T200)</f>
        <v>7.2842000000000002</v>
      </c>
      <c r="AR191" s="112" t="s">
        <v>80</v>
      </c>
      <c r="AT191" s="118" t="s">
        <v>71</v>
      </c>
      <c r="AU191" s="118" t="s">
        <v>80</v>
      </c>
      <c r="AY191" s="112" t="s">
        <v>143</v>
      </c>
      <c r="BK191" s="119">
        <f>SUM(BK192:BK200)</f>
        <v>0</v>
      </c>
    </row>
    <row r="192" spans="2:65" s="1" customFormat="1" ht="24.2" customHeight="1" x14ac:dyDescent="0.2">
      <c r="B192" s="13"/>
      <c r="C192" s="122" t="s">
        <v>237</v>
      </c>
      <c r="D192" s="122" t="s">
        <v>145</v>
      </c>
      <c r="E192" s="123" t="s">
        <v>1287</v>
      </c>
      <c r="F192" s="124" t="s">
        <v>1288</v>
      </c>
      <c r="G192" s="125" t="s">
        <v>148</v>
      </c>
      <c r="H192" s="126">
        <v>2.0790000000000002</v>
      </c>
      <c r="I192" s="50"/>
      <c r="J192" s="127">
        <f>ROUND(I192*H192,2)</f>
        <v>0</v>
      </c>
      <c r="K192" s="124" t="s">
        <v>149</v>
      </c>
      <c r="L192" s="13"/>
      <c r="M192" s="128" t="s">
        <v>1</v>
      </c>
      <c r="N192" s="129" t="s">
        <v>37</v>
      </c>
      <c r="O192" s="130">
        <v>1.52</v>
      </c>
      <c r="P192" s="130">
        <f>O192*H192</f>
        <v>3.1600800000000002</v>
      </c>
      <c r="Q192" s="130">
        <v>0</v>
      </c>
      <c r="R192" s="130">
        <f>Q192*H192</f>
        <v>0</v>
      </c>
      <c r="S192" s="130">
        <v>1.8</v>
      </c>
      <c r="T192" s="131">
        <f>S192*H192</f>
        <v>3.7422000000000004</v>
      </c>
      <c r="AR192" s="132" t="s">
        <v>150</v>
      </c>
      <c r="AT192" s="132" t="s">
        <v>145</v>
      </c>
      <c r="AU192" s="132" t="s">
        <v>82</v>
      </c>
      <c r="AY192" s="8" t="s">
        <v>143</v>
      </c>
      <c r="BE192" s="133">
        <f>IF(N192="základní",J192,0)</f>
        <v>0</v>
      </c>
      <c r="BF192" s="133">
        <f>IF(N192="snížená",J192,0)</f>
        <v>0</v>
      </c>
      <c r="BG192" s="133">
        <f>IF(N192="zákl. přenesená",J192,0)</f>
        <v>0</v>
      </c>
      <c r="BH192" s="133">
        <f>IF(N192="sníž. přenesená",J192,0)</f>
        <v>0</v>
      </c>
      <c r="BI192" s="133">
        <f>IF(N192="nulová",J192,0)</f>
        <v>0</v>
      </c>
      <c r="BJ192" s="8" t="s">
        <v>80</v>
      </c>
      <c r="BK192" s="133">
        <f>ROUND(I192*H192,2)</f>
        <v>0</v>
      </c>
      <c r="BL192" s="8" t="s">
        <v>150</v>
      </c>
      <c r="BM192" s="132" t="s">
        <v>1289</v>
      </c>
    </row>
    <row r="193" spans="2:65" s="142" customFormat="1" x14ac:dyDescent="0.2">
      <c r="B193" s="141"/>
      <c r="D193" s="136" t="s">
        <v>152</v>
      </c>
      <c r="E193" s="143" t="s">
        <v>1</v>
      </c>
      <c r="F193" s="144" t="s">
        <v>1290</v>
      </c>
      <c r="H193" s="145">
        <v>2.0790000000000002</v>
      </c>
      <c r="I193" s="54"/>
      <c r="L193" s="141"/>
      <c r="M193" s="146"/>
      <c r="T193" s="147"/>
      <c r="AT193" s="143" t="s">
        <v>152</v>
      </c>
      <c r="AU193" s="143" t="s">
        <v>82</v>
      </c>
      <c r="AV193" s="142" t="s">
        <v>82</v>
      </c>
      <c r="AW193" s="142" t="s">
        <v>29</v>
      </c>
      <c r="AX193" s="142" t="s">
        <v>80</v>
      </c>
      <c r="AY193" s="143" t="s">
        <v>143</v>
      </c>
    </row>
    <row r="194" spans="2:65" s="1" customFormat="1" ht="24.2" customHeight="1" x14ac:dyDescent="0.2">
      <c r="B194" s="13"/>
      <c r="C194" s="122" t="s">
        <v>245</v>
      </c>
      <c r="D194" s="122" t="s">
        <v>145</v>
      </c>
      <c r="E194" s="123" t="s">
        <v>1291</v>
      </c>
      <c r="F194" s="124" t="s">
        <v>1292</v>
      </c>
      <c r="G194" s="125" t="s">
        <v>148</v>
      </c>
      <c r="H194" s="126">
        <v>1.5249999999999999</v>
      </c>
      <c r="I194" s="50"/>
      <c r="J194" s="127">
        <f>ROUND(I194*H194,2)</f>
        <v>0</v>
      </c>
      <c r="K194" s="124" t="s">
        <v>149</v>
      </c>
      <c r="L194" s="13"/>
      <c r="M194" s="128" t="s">
        <v>1</v>
      </c>
      <c r="N194" s="129" t="s">
        <v>37</v>
      </c>
      <c r="O194" s="130">
        <v>3.6080000000000001</v>
      </c>
      <c r="P194" s="130">
        <f>O194*H194</f>
        <v>5.5022000000000002</v>
      </c>
      <c r="Q194" s="130">
        <v>0</v>
      </c>
      <c r="R194" s="130">
        <f>Q194*H194</f>
        <v>0</v>
      </c>
      <c r="S194" s="130">
        <v>1.8</v>
      </c>
      <c r="T194" s="131">
        <f>S194*H194</f>
        <v>2.7450000000000001</v>
      </c>
      <c r="AR194" s="132" t="s">
        <v>150</v>
      </c>
      <c r="AT194" s="132" t="s">
        <v>145</v>
      </c>
      <c r="AU194" s="132" t="s">
        <v>82</v>
      </c>
      <c r="AY194" s="8" t="s">
        <v>143</v>
      </c>
      <c r="BE194" s="133">
        <f>IF(N194="základní",J194,0)</f>
        <v>0</v>
      </c>
      <c r="BF194" s="133">
        <f>IF(N194="snížená",J194,0)</f>
        <v>0</v>
      </c>
      <c r="BG194" s="133">
        <f>IF(N194="zákl. přenesená",J194,0)</f>
        <v>0</v>
      </c>
      <c r="BH194" s="133">
        <f>IF(N194="sníž. přenesená",J194,0)</f>
        <v>0</v>
      </c>
      <c r="BI194" s="133">
        <f>IF(N194="nulová",J194,0)</f>
        <v>0</v>
      </c>
      <c r="BJ194" s="8" t="s">
        <v>80</v>
      </c>
      <c r="BK194" s="133">
        <f>ROUND(I194*H194,2)</f>
        <v>0</v>
      </c>
      <c r="BL194" s="8" t="s">
        <v>150</v>
      </c>
      <c r="BM194" s="132" t="s">
        <v>1293</v>
      </c>
    </row>
    <row r="195" spans="2:65" s="142" customFormat="1" x14ac:dyDescent="0.2">
      <c r="B195" s="141"/>
      <c r="D195" s="136" t="s">
        <v>152</v>
      </c>
      <c r="E195" s="143" t="s">
        <v>1</v>
      </c>
      <c r="F195" s="144" t="s">
        <v>1294</v>
      </c>
      <c r="H195" s="145">
        <v>1.5249999999999999</v>
      </c>
      <c r="I195" s="54"/>
      <c r="L195" s="141"/>
      <c r="M195" s="146"/>
      <c r="T195" s="147"/>
      <c r="AT195" s="143" t="s">
        <v>152</v>
      </c>
      <c r="AU195" s="143" t="s">
        <v>82</v>
      </c>
      <c r="AV195" s="142" t="s">
        <v>82</v>
      </c>
      <c r="AW195" s="142" t="s">
        <v>29</v>
      </c>
      <c r="AX195" s="142" t="s">
        <v>80</v>
      </c>
      <c r="AY195" s="143" t="s">
        <v>143</v>
      </c>
    </row>
    <row r="196" spans="2:65" s="1" customFormat="1" ht="24.2" customHeight="1" x14ac:dyDescent="0.2">
      <c r="B196" s="13"/>
      <c r="C196" s="122" t="s">
        <v>254</v>
      </c>
      <c r="D196" s="122" t="s">
        <v>145</v>
      </c>
      <c r="E196" s="123" t="s">
        <v>1295</v>
      </c>
      <c r="F196" s="124" t="s">
        <v>1296</v>
      </c>
      <c r="G196" s="125" t="s">
        <v>287</v>
      </c>
      <c r="H196" s="126">
        <v>6</v>
      </c>
      <c r="I196" s="50"/>
      <c r="J196" s="127">
        <f>ROUND(I196*H196,2)</f>
        <v>0</v>
      </c>
      <c r="K196" s="124" t="s">
        <v>149</v>
      </c>
      <c r="L196" s="13"/>
      <c r="M196" s="128" t="s">
        <v>1</v>
      </c>
      <c r="N196" s="129" t="s">
        <v>37</v>
      </c>
      <c r="O196" s="130">
        <v>0.54200000000000004</v>
      </c>
      <c r="P196" s="130">
        <f>O196*H196</f>
        <v>3.2520000000000002</v>
      </c>
      <c r="Q196" s="130">
        <v>0</v>
      </c>
      <c r="R196" s="130">
        <f>Q196*H196</f>
        <v>0</v>
      </c>
      <c r="S196" s="130">
        <v>1.4999999999999999E-2</v>
      </c>
      <c r="T196" s="131">
        <f>S196*H196</f>
        <v>0.09</v>
      </c>
      <c r="AR196" s="132" t="s">
        <v>150</v>
      </c>
      <c r="AT196" s="132" t="s">
        <v>145</v>
      </c>
      <c r="AU196" s="132" t="s">
        <v>82</v>
      </c>
      <c r="AY196" s="8" t="s">
        <v>143</v>
      </c>
      <c r="BE196" s="133">
        <f>IF(N196="základní",J196,0)</f>
        <v>0</v>
      </c>
      <c r="BF196" s="133">
        <f>IF(N196="snížená",J196,0)</f>
        <v>0</v>
      </c>
      <c r="BG196" s="133">
        <f>IF(N196="zákl. přenesená",J196,0)</f>
        <v>0</v>
      </c>
      <c r="BH196" s="133">
        <f>IF(N196="sníž. přenesená",J196,0)</f>
        <v>0</v>
      </c>
      <c r="BI196" s="133">
        <f>IF(N196="nulová",J196,0)</f>
        <v>0</v>
      </c>
      <c r="BJ196" s="8" t="s">
        <v>80</v>
      </c>
      <c r="BK196" s="133">
        <f>ROUND(I196*H196,2)</f>
        <v>0</v>
      </c>
      <c r="BL196" s="8" t="s">
        <v>150</v>
      </c>
      <c r="BM196" s="132" t="s">
        <v>1297</v>
      </c>
    </row>
    <row r="197" spans="2:65" s="1" customFormat="1" ht="24.2" customHeight="1" x14ac:dyDescent="0.2">
      <c r="B197" s="13"/>
      <c r="C197" s="122" t="s">
        <v>7</v>
      </c>
      <c r="D197" s="122" t="s">
        <v>145</v>
      </c>
      <c r="E197" s="123" t="s">
        <v>1298</v>
      </c>
      <c r="F197" s="124" t="s">
        <v>1299</v>
      </c>
      <c r="G197" s="125" t="s">
        <v>388</v>
      </c>
      <c r="H197" s="126">
        <v>6</v>
      </c>
      <c r="I197" s="50"/>
      <c r="J197" s="127">
        <f>ROUND(I197*H197,2)</f>
        <v>0</v>
      </c>
      <c r="K197" s="124" t="s">
        <v>149</v>
      </c>
      <c r="L197" s="13"/>
      <c r="M197" s="128" t="s">
        <v>1</v>
      </c>
      <c r="N197" s="129" t="s">
        <v>37</v>
      </c>
      <c r="O197" s="130">
        <v>0.71499999999999997</v>
      </c>
      <c r="P197" s="130">
        <f>O197*H197</f>
        <v>4.29</v>
      </c>
      <c r="Q197" s="130">
        <v>0</v>
      </c>
      <c r="R197" s="130">
        <f>Q197*H197</f>
        <v>0</v>
      </c>
      <c r="S197" s="130">
        <v>4.2000000000000003E-2</v>
      </c>
      <c r="T197" s="131">
        <f>S197*H197</f>
        <v>0.252</v>
      </c>
      <c r="AR197" s="132" t="s">
        <v>150</v>
      </c>
      <c r="AT197" s="132" t="s">
        <v>145</v>
      </c>
      <c r="AU197" s="132" t="s">
        <v>82</v>
      </c>
      <c r="AY197" s="8" t="s">
        <v>143</v>
      </c>
      <c r="BE197" s="133">
        <f>IF(N197="základní",J197,0)</f>
        <v>0</v>
      </c>
      <c r="BF197" s="133">
        <f>IF(N197="snížená",J197,0)</f>
        <v>0</v>
      </c>
      <c r="BG197" s="133">
        <f>IF(N197="zákl. přenesená",J197,0)</f>
        <v>0</v>
      </c>
      <c r="BH197" s="133">
        <f>IF(N197="sníž. přenesená",J197,0)</f>
        <v>0</v>
      </c>
      <c r="BI197" s="133">
        <f>IF(N197="nulová",J197,0)</f>
        <v>0</v>
      </c>
      <c r="BJ197" s="8" t="s">
        <v>80</v>
      </c>
      <c r="BK197" s="133">
        <f>ROUND(I197*H197,2)</f>
        <v>0</v>
      </c>
      <c r="BL197" s="8" t="s">
        <v>150</v>
      </c>
      <c r="BM197" s="132" t="s">
        <v>1300</v>
      </c>
    </row>
    <row r="198" spans="2:65" s="142" customFormat="1" x14ac:dyDescent="0.2">
      <c r="B198" s="141"/>
      <c r="D198" s="136" t="s">
        <v>152</v>
      </c>
      <c r="E198" s="143" t="s">
        <v>1</v>
      </c>
      <c r="F198" s="144" t="s">
        <v>1301</v>
      </c>
      <c r="H198" s="145">
        <v>6</v>
      </c>
      <c r="I198" s="54"/>
      <c r="L198" s="141"/>
      <c r="M198" s="146"/>
      <c r="T198" s="147"/>
      <c r="AT198" s="143" t="s">
        <v>152</v>
      </c>
      <c r="AU198" s="143" t="s">
        <v>82</v>
      </c>
      <c r="AV198" s="142" t="s">
        <v>82</v>
      </c>
      <c r="AW198" s="142" t="s">
        <v>29</v>
      </c>
      <c r="AX198" s="142" t="s">
        <v>80</v>
      </c>
      <c r="AY198" s="143" t="s">
        <v>143</v>
      </c>
    </row>
    <row r="199" spans="2:65" s="1" customFormat="1" ht="24.2" customHeight="1" x14ac:dyDescent="0.2">
      <c r="B199" s="13"/>
      <c r="C199" s="122" t="s">
        <v>267</v>
      </c>
      <c r="D199" s="122" t="s">
        <v>145</v>
      </c>
      <c r="E199" s="123" t="s">
        <v>1302</v>
      </c>
      <c r="F199" s="124" t="s">
        <v>1303</v>
      </c>
      <c r="G199" s="125" t="s">
        <v>388</v>
      </c>
      <c r="H199" s="126">
        <v>7</v>
      </c>
      <c r="I199" s="50"/>
      <c r="J199" s="127">
        <f>ROUND(I199*H199,2)</f>
        <v>0</v>
      </c>
      <c r="K199" s="124" t="s">
        <v>149</v>
      </c>
      <c r="L199" s="13"/>
      <c r="M199" s="128" t="s">
        <v>1</v>
      </c>
      <c r="N199" s="129" t="s">
        <v>37</v>
      </c>
      <c r="O199" s="130">
        <v>0.93</v>
      </c>
      <c r="P199" s="130">
        <f>O199*H199</f>
        <v>6.5100000000000007</v>
      </c>
      <c r="Q199" s="130">
        <v>0</v>
      </c>
      <c r="R199" s="130">
        <f>Q199*H199</f>
        <v>0</v>
      </c>
      <c r="S199" s="130">
        <v>6.5000000000000002E-2</v>
      </c>
      <c r="T199" s="131">
        <f>S199*H199</f>
        <v>0.45500000000000002</v>
      </c>
      <c r="AR199" s="132" t="s">
        <v>150</v>
      </c>
      <c r="AT199" s="132" t="s">
        <v>145</v>
      </c>
      <c r="AU199" s="132" t="s">
        <v>82</v>
      </c>
      <c r="AY199" s="8" t="s">
        <v>143</v>
      </c>
      <c r="BE199" s="133">
        <f>IF(N199="základní",J199,0)</f>
        <v>0</v>
      </c>
      <c r="BF199" s="133">
        <f>IF(N199="snížená",J199,0)</f>
        <v>0</v>
      </c>
      <c r="BG199" s="133">
        <f>IF(N199="zákl. přenesená",J199,0)</f>
        <v>0</v>
      </c>
      <c r="BH199" s="133">
        <f>IF(N199="sníž. přenesená",J199,0)</f>
        <v>0</v>
      </c>
      <c r="BI199" s="133">
        <f>IF(N199="nulová",J199,0)</f>
        <v>0</v>
      </c>
      <c r="BJ199" s="8" t="s">
        <v>80</v>
      </c>
      <c r="BK199" s="133">
        <f>ROUND(I199*H199,2)</f>
        <v>0</v>
      </c>
      <c r="BL199" s="8" t="s">
        <v>150</v>
      </c>
      <c r="BM199" s="132" t="s">
        <v>1304</v>
      </c>
    </row>
    <row r="200" spans="2:65" s="142" customFormat="1" x14ac:dyDescent="0.2">
      <c r="B200" s="141"/>
      <c r="D200" s="136" t="s">
        <v>152</v>
      </c>
      <c r="E200" s="143" t="s">
        <v>1</v>
      </c>
      <c r="F200" s="144" t="s">
        <v>1305</v>
      </c>
      <c r="H200" s="145">
        <v>7</v>
      </c>
      <c r="I200" s="54"/>
      <c r="L200" s="141"/>
      <c r="M200" s="146"/>
      <c r="T200" s="147"/>
      <c r="AT200" s="143" t="s">
        <v>152</v>
      </c>
      <c r="AU200" s="143" t="s">
        <v>82</v>
      </c>
      <c r="AV200" s="142" t="s">
        <v>82</v>
      </c>
      <c r="AW200" s="142" t="s">
        <v>29</v>
      </c>
      <c r="AX200" s="142" t="s">
        <v>80</v>
      </c>
      <c r="AY200" s="143" t="s">
        <v>143</v>
      </c>
    </row>
    <row r="201" spans="2:65" s="111" customFormat="1" ht="22.9" customHeight="1" x14ac:dyDescent="0.2">
      <c r="B201" s="110"/>
      <c r="D201" s="112" t="s">
        <v>71</v>
      </c>
      <c r="E201" s="120" t="s">
        <v>474</v>
      </c>
      <c r="F201" s="120" t="s">
        <v>475</v>
      </c>
      <c r="I201" s="56"/>
      <c r="J201" s="121">
        <f>BK201</f>
        <v>0</v>
      </c>
      <c r="L201" s="110"/>
      <c r="M201" s="115"/>
      <c r="P201" s="116">
        <f>SUM(P202:P206)</f>
        <v>29.893227000000003</v>
      </c>
      <c r="R201" s="116">
        <f>SUM(R202:R206)</f>
        <v>0</v>
      </c>
      <c r="T201" s="117">
        <f>SUM(T202:T206)</f>
        <v>0</v>
      </c>
      <c r="AR201" s="112" t="s">
        <v>80</v>
      </c>
      <c r="AT201" s="118" t="s">
        <v>71</v>
      </c>
      <c r="AU201" s="118" t="s">
        <v>80</v>
      </c>
      <c r="AY201" s="112" t="s">
        <v>143</v>
      </c>
      <c r="BK201" s="119">
        <f>SUM(BK202:BK206)</f>
        <v>0</v>
      </c>
    </row>
    <row r="202" spans="2:65" s="1" customFormat="1" ht="33" customHeight="1" x14ac:dyDescent="0.2">
      <c r="B202" s="13"/>
      <c r="C202" s="122" t="s">
        <v>273</v>
      </c>
      <c r="D202" s="122" t="s">
        <v>145</v>
      </c>
      <c r="E202" s="123" t="s">
        <v>1306</v>
      </c>
      <c r="F202" s="124" t="s">
        <v>1307</v>
      </c>
      <c r="G202" s="125" t="s">
        <v>198</v>
      </c>
      <c r="H202" s="126">
        <v>8.423</v>
      </c>
      <c r="I202" s="50"/>
      <c r="J202" s="127">
        <f>ROUND(I202*H202,2)</f>
        <v>0</v>
      </c>
      <c r="K202" s="124" t="s">
        <v>149</v>
      </c>
      <c r="L202" s="13"/>
      <c r="M202" s="128" t="s">
        <v>1</v>
      </c>
      <c r="N202" s="129" t="s">
        <v>37</v>
      </c>
      <c r="O202" s="130">
        <v>3.31</v>
      </c>
      <c r="P202" s="130">
        <f>O202*H202</f>
        <v>27.880130000000001</v>
      </c>
      <c r="Q202" s="130">
        <v>0</v>
      </c>
      <c r="R202" s="130">
        <f>Q202*H202</f>
        <v>0</v>
      </c>
      <c r="S202" s="130">
        <v>0</v>
      </c>
      <c r="T202" s="131">
        <f>S202*H202</f>
        <v>0</v>
      </c>
      <c r="AR202" s="132" t="s">
        <v>150</v>
      </c>
      <c r="AT202" s="132" t="s">
        <v>145</v>
      </c>
      <c r="AU202" s="132" t="s">
        <v>82</v>
      </c>
      <c r="AY202" s="8" t="s">
        <v>143</v>
      </c>
      <c r="BE202" s="133">
        <f>IF(N202="základní",J202,0)</f>
        <v>0</v>
      </c>
      <c r="BF202" s="133">
        <f>IF(N202="snížená",J202,0)</f>
        <v>0</v>
      </c>
      <c r="BG202" s="133">
        <f>IF(N202="zákl. přenesená",J202,0)</f>
        <v>0</v>
      </c>
      <c r="BH202" s="133">
        <f>IF(N202="sníž. přenesená",J202,0)</f>
        <v>0</v>
      </c>
      <c r="BI202" s="133">
        <f>IF(N202="nulová",J202,0)</f>
        <v>0</v>
      </c>
      <c r="BJ202" s="8" t="s">
        <v>80</v>
      </c>
      <c r="BK202" s="133">
        <f>ROUND(I202*H202,2)</f>
        <v>0</v>
      </c>
      <c r="BL202" s="8" t="s">
        <v>150</v>
      </c>
      <c r="BM202" s="132" t="s">
        <v>1308</v>
      </c>
    </row>
    <row r="203" spans="2:65" s="1" customFormat="1" ht="24.2" customHeight="1" x14ac:dyDescent="0.2">
      <c r="B203" s="13"/>
      <c r="C203" s="122" t="s">
        <v>284</v>
      </c>
      <c r="D203" s="122" t="s">
        <v>145</v>
      </c>
      <c r="E203" s="123" t="s">
        <v>481</v>
      </c>
      <c r="F203" s="124" t="s">
        <v>482</v>
      </c>
      <c r="G203" s="125" t="s">
        <v>198</v>
      </c>
      <c r="H203" s="126">
        <v>8.423</v>
      </c>
      <c r="I203" s="50"/>
      <c r="J203" s="127">
        <f>ROUND(I203*H203,2)</f>
        <v>0</v>
      </c>
      <c r="K203" s="124" t="s">
        <v>149</v>
      </c>
      <c r="L203" s="13"/>
      <c r="M203" s="128" t="s">
        <v>1</v>
      </c>
      <c r="N203" s="129" t="s">
        <v>37</v>
      </c>
      <c r="O203" s="130">
        <v>0.125</v>
      </c>
      <c r="P203" s="130">
        <f>O203*H203</f>
        <v>1.052875</v>
      </c>
      <c r="Q203" s="130">
        <v>0</v>
      </c>
      <c r="R203" s="130">
        <f>Q203*H203</f>
        <v>0</v>
      </c>
      <c r="S203" s="130">
        <v>0</v>
      </c>
      <c r="T203" s="131">
        <f>S203*H203</f>
        <v>0</v>
      </c>
      <c r="AR203" s="132" t="s">
        <v>150</v>
      </c>
      <c r="AT203" s="132" t="s">
        <v>145</v>
      </c>
      <c r="AU203" s="132" t="s">
        <v>82</v>
      </c>
      <c r="AY203" s="8" t="s">
        <v>143</v>
      </c>
      <c r="BE203" s="133">
        <f>IF(N203="základní",J203,0)</f>
        <v>0</v>
      </c>
      <c r="BF203" s="133">
        <f>IF(N203="snížená",J203,0)</f>
        <v>0</v>
      </c>
      <c r="BG203" s="133">
        <f>IF(N203="zákl. přenesená",J203,0)</f>
        <v>0</v>
      </c>
      <c r="BH203" s="133">
        <f>IF(N203="sníž. přenesená",J203,0)</f>
        <v>0</v>
      </c>
      <c r="BI203" s="133">
        <f>IF(N203="nulová",J203,0)</f>
        <v>0</v>
      </c>
      <c r="BJ203" s="8" t="s">
        <v>80</v>
      </c>
      <c r="BK203" s="133">
        <f>ROUND(I203*H203,2)</f>
        <v>0</v>
      </c>
      <c r="BL203" s="8" t="s">
        <v>150</v>
      </c>
      <c r="BM203" s="132" t="s">
        <v>1309</v>
      </c>
    </row>
    <row r="204" spans="2:65" s="1" customFormat="1" ht="24.2" customHeight="1" x14ac:dyDescent="0.2">
      <c r="B204" s="13"/>
      <c r="C204" s="122" t="s">
        <v>292</v>
      </c>
      <c r="D204" s="122" t="s">
        <v>145</v>
      </c>
      <c r="E204" s="123" t="s">
        <v>485</v>
      </c>
      <c r="F204" s="124" t="s">
        <v>486</v>
      </c>
      <c r="G204" s="125" t="s">
        <v>198</v>
      </c>
      <c r="H204" s="126">
        <v>160.03700000000001</v>
      </c>
      <c r="I204" s="50"/>
      <c r="J204" s="127">
        <f>ROUND(I204*H204,2)</f>
        <v>0</v>
      </c>
      <c r="K204" s="124" t="s">
        <v>149</v>
      </c>
      <c r="L204" s="13"/>
      <c r="M204" s="128" t="s">
        <v>1</v>
      </c>
      <c r="N204" s="129" t="s">
        <v>37</v>
      </c>
      <c r="O204" s="130">
        <v>6.0000000000000001E-3</v>
      </c>
      <c r="P204" s="130">
        <f>O204*H204</f>
        <v>0.96022200000000002</v>
      </c>
      <c r="Q204" s="130">
        <v>0</v>
      </c>
      <c r="R204" s="130">
        <f>Q204*H204</f>
        <v>0</v>
      </c>
      <c r="S204" s="130">
        <v>0</v>
      </c>
      <c r="T204" s="131">
        <f>S204*H204</f>
        <v>0</v>
      </c>
      <c r="AR204" s="132" t="s">
        <v>150</v>
      </c>
      <c r="AT204" s="132" t="s">
        <v>145</v>
      </c>
      <c r="AU204" s="132" t="s">
        <v>82</v>
      </c>
      <c r="AY204" s="8" t="s">
        <v>143</v>
      </c>
      <c r="BE204" s="133">
        <f>IF(N204="základní",J204,0)</f>
        <v>0</v>
      </c>
      <c r="BF204" s="133">
        <f>IF(N204="snížená",J204,0)</f>
        <v>0</v>
      </c>
      <c r="BG204" s="133">
        <f>IF(N204="zákl. přenesená",J204,0)</f>
        <v>0</v>
      </c>
      <c r="BH204" s="133">
        <f>IF(N204="sníž. přenesená",J204,0)</f>
        <v>0</v>
      </c>
      <c r="BI204" s="133">
        <f>IF(N204="nulová",J204,0)</f>
        <v>0</v>
      </c>
      <c r="BJ204" s="8" t="s">
        <v>80</v>
      </c>
      <c r="BK204" s="133">
        <f>ROUND(I204*H204,2)</f>
        <v>0</v>
      </c>
      <c r="BL204" s="8" t="s">
        <v>150</v>
      </c>
      <c r="BM204" s="132" t="s">
        <v>1310</v>
      </c>
    </row>
    <row r="205" spans="2:65" s="142" customFormat="1" x14ac:dyDescent="0.2">
      <c r="B205" s="141"/>
      <c r="D205" s="136" t="s">
        <v>152</v>
      </c>
      <c r="F205" s="144" t="s">
        <v>1311</v>
      </c>
      <c r="H205" s="145">
        <v>160.03700000000001</v>
      </c>
      <c r="I205" s="54"/>
      <c r="L205" s="141"/>
      <c r="M205" s="146"/>
      <c r="T205" s="147"/>
      <c r="AT205" s="143" t="s">
        <v>152</v>
      </c>
      <c r="AU205" s="143" t="s">
        <v>82</v>
      </c>
      <c r="AV205" s="142" t="s">
        <v>82</v>
      </c>
      <c r="AW205" s="142" t="s">
        <v>3</v>
      </c>
      <c r="AX205" s="142" t="s">
        <v>80</v>
      </c>
      <c r="AY205" s="143" t="s">
        <v>143</v>
      </c>
    </row>
    <row r="206" spans="2:65" s="1" customFormat="1" ht="33" customHeight="1" x14ac:dyDescent="0.2">
      <c r="B206" s="13"/>
      <c r="C206" s="122" t="s">
        <v>298</v>
      </c>
      <c r="D206" s="122" t="s">
        <v>145</v>
      </c>
      <c r="E206" s="123" t="s">
        <v>490</v>
      </c>
      <c r="F206" s="124" t="s">
        <v>491</v>
      </c>
      <c r="G206" s="125" t="s">
        <v>198</v>
      </c>
      <c r="H206" s="126">
        <v>8.423</v>
      </c>
      <c r="I206" s="50"/>
      <c r="J206" s="127">
        <f>ROUND(I206*H206,2)</f>
        <v>0</v>
      </c>
      <c r="K206" s="124" t="s">
        <v>149</v>
      </c>
      <c r="L206" s="13"/>
      <c r="M206" s="128" t="s">
        <v>1</v>
      </c>
      <c r="N206" s="129" t="s">
        <v>37</v>
      </c>
      <c r="O206" s="130">
        <v>0</v>
      </c>
      <c r="P206" s="130">
        <f>O206*H206</f>
        <v>0</v>
      </c>
      <c r="Q206" s="130">
        <v>0</v>
      </c>
      <c r="R206" s="130">
        <f>Q206*H206</f>
        <v>0</v>
      </c>
      <c r="S206" s="130">
        <v>0</v>
      </c>
      <c r="T206" s="131">
        <f>S206*H206</f>
        <v>0</v>
      </c>
      <c r="AR206" s="132" t="s">
        <v>150</v>
      </c>
      <c r="AT206" s="132" t="s">
        <v>145</v>
      </c>
      <c r="AU206" s="132" t="s">
        <v>82</v>
      </c>
      <c r="AY206" s="8" t="s">
        <v>143</v>
      </c>
      <c r="BE206" s="133">
        <f>IF(N206="základní",J206,0)</f>
        <v>0</v>
      </c>
      <c r="BF206" s="133">
        <f>IF(N206="snížená",J206,0)</f>
        <v>0</v>
      </c>
      <c r="BG206" s="133">
        <f>IF(N206="zákl. přenesená",J206,0)</f>
        <v>0</v>
      </c>
      <c r="BH206" s="133">
        <f>IF(N206="sníž. přenesená",J206,0)</f>
        <v>0</v>
      </c>
      <c r="BI206" s="133">
        <f>IF(N206="nulová",J206,0)</f>
        <v>0</v>
      </c>
      <c r="BJ206" s="8" t="s">
        <v>80</v>
      </c>
      <c r="BK206" s="133">
        <f>ROUND(I206*H206,2)</f>
        <v>0</v>
      </c>
      <c r="BL206" s="8" t="s">
        <v>150</v>
      </c>
      <c r="BM206" s="132" t="s">
        <v>1312</v>
      </c>
    </row>
    <row r="207" spans="2:65" s="111" customFormat="1" ht="22.9" customHeight="1" x14ac:dyDescent="0.2">
      <c r="B207" s="110"/>
      <c r="D207" s="112" t="s">
        <v>71</v>
      </c>
      <c r="E207" s="120" t="s">
        <v>493</v>
      </c>
      <c r="F207" s="120" t="s">
        <v>494</v>
      </c>
      <c r="I207" s="56"/>
      <c r="J207" s="121">
        <f>BK207</f>
        <v>0</v>
      </c>
      <c r="L207" s="110"/>
      <c r="M207" s="115"/>
      <c r="P207" s="116">
        <f>P208</f>
        <v>10.04406</v>
      </c>
      <c r="R207" s="116">
        <f>R208</f>
        <v>0</v>
      </c>
      <c r="T207" s="117">
        <f>T208</f>
        <v>0</v>
      </c>
      <c r="AR207" s="112" t="s">
        <v>80</v>
      </c>
      <c r="AT207" s="118" t="s">
        <v>71</v>
      </c>
      <c r="AU207" s="118" t="s">
        <v>80</v>
      </c>
      <c r="AY207" s="112" t="s">
        <v>143</v>
      </c>
      <c r="BK207" s="119">
        <f>BK208</f>
        <v>0</v>
      </c>
    </row>
    <row r="208" spans="2:65" s="1" customFormat="1" ht="24.2" customHeight="1" x14ac:dyDescent="0.2">
      <c r="B208" s="13"/>
      <c r="C208" s="122" t="s">
        <v>304</v>
      </c>
      <c r="D208" s="122" t="s">
        <v>145</v>
      </c>
      <c r="E208" s="123" t="s">
        <v>1313</v>
      </c>
      <c r="F208" s="124" t="s">
        <v>1314</v>
      </c>
      <c r="G208" s="125" t="s">
        <v>198</v>
      </c>
      <c r="H208" s="126">
        <v>3.26</v>
      </c>
      <c r="I208" s="50"/>
      <c r="J208" s="127">
        <f>ROUND(I208*H208,2)</f>
        <v>0</v>
      </c>
      <c r="K208" s="124" t="s">
        <v>149</v>
      </c>
      <c r="L208" s="13"/>
      <c r="M208" s="128" t="s">
        <v>1</v>
      </c>
      <c r="N208" s="129" t="s">
        <v>37</v>
      </c>
      <c r="O208" s="130">
        <v>3.081</v>
      </c>
      <c r="P208" s="130">
        <f>O208*H208</f>
        <v>10.04406</v>
      </c>
      <c r="Q208" s="130">
        <v>0</v>
      </c>
      <c r="R208" s="130">
        <f>Q208*H208</f>
        <v>0</v>
      </c>
      <c r="S208" s="130">
        <v>0</v>
      </c>
      <c r="T208" s="131">
        <f>S208*H208</f>
        <v>0</v>
      </c>
      <c r="AR208" s="132" t="s">
        <v>150</v>
      </c>
      <c r="AT208" s="132" t="s">
        <v>145</v>
      </c>
      <c r="AU208" s="132" t="s">
        <v>82</v>
      </c>
      <c r="AY208" s="8" t="s">
        <v>143</v>
      </c>
      <c r="BE208" s="133">
        <f>IF(N208="základní",J208,0)</f>
        <v>0</v>
      </c>
      <c r="BF208" s="133">
        <f>IF(N208="snížená",J208,0)</f>
        <v>0</v>
      </c>
      <c r="BG208" s="133">
        <f>IF(N208="zákl. přenesená",J208,0)</f>
        <v>0</v>
      </c>
      <c r="BH208" s="133">
        <f>IF(N208="sníž. přenesená",J208,0)</f>
        <v>0</v>
      </c>
      <c r="BI208" s="133">
        <f>IF(N208="nulová",J208,0)</f>
        <v>0</v>
      </c>
      <c r="BJ208" s="8" t="s">
        <v>80</v>
      </c>
      <c r="BK208" s="133">
        <f>ROUND(I208*H208,2)</f>
        <v>0</v>
      </c>
      <c r="BL208" s="8" t="s">
        <v>150</v>
      </c>
      <c r="BM208" s="132" t="s">
        <v>1315</v>
      </c>
    </row>
    <row r="209" spans="2:65" s="111" customFormat="1" ht="25.9" customHeight="1" x14ac:dyDescent="0.2">
      <c r="B209" s="110"/>
      <c r="D209" s="112" t="s">
        <v>71</v>
      </c>
      <c r="E209" s="113" t="s">
        <v>500</v>
      </c>
      <c r="F209" s="113" t="s">
        <v>501</v>
      </c>
      <c r="I209" s="56"/>
      <c r="J209" s="114">
        <f>BK209</f>
        <v>0</v>
      </c>
      <c r="L209" s="110"/>
      <c r="M209" s="115"/>
      <c r="P209" s="116">
        <f>P210+P223+P239+P245+P264+P269</f>
        <v>152.91148900000002</v>
      </c>
      <c r="R209" s="116">
        <f>R210+R223+R239+R245+R264+R269</f>
        <v>1.2484755999999999</v>
      </c>
      <c r="T209" s="117">
        <f>T210+T223+T239+T245+T264+T269</f>
        <v>1.13864005</v>
      </c>
      <c r="AR209" s="112" t="s">
        <v>82</v>
      </c>
      <c r="AT209" s="118" t="s">
        <v>71</v>
      </c>
      <c r="AU209" s="118" t="s">
        <v>72</v>
      </c>
      <c r="AY209" s="112" t="s">
        <v>143</v>
      </c>
      <c r="BK209" s="119">
        <f>BK210+BK223+BK239+BK245+BK264+BK269</f>
        <v>0</v>
      </c>
    </row>
    <row r="210" spans="2:65" s="111" customFormat="1" ht="22.9" customHeight="1" x14ac:dyDescent="0.2">
      <c r="B210" s="110"/>
      <c r="D210" s="112" t="s">
        <v>71</v>
      </c>
      <c r="E210" s="120" t="s">
        <v>577</v>
      </c>
      <c r="F210" s="120" t="s">
        <v>578</v>
      </c>
      <c r="I210" s="56"/>
      <c r="J210" s="121">
        <f>BK210</f>
        <v>0</v>
      </c>
      <c r="L210" s="110"/>
      <c r="M210" s="115"/>
      <c r="P210" s="116">
        <f>SUM(P211:P222)</f>
        <v>0</v>
      </c>
      <c r="R210" s="116">
        <f>SUM(R211:R222)</f>
        <v>0</v>
      </c>
      <c r="T210" s="117">
        <f>SUM(T211:T222)</f>
        <v>0</v>
      </c>
      <c r="AR210" s="112" t="s">
        <v>82</v>
      </c>
      <c r="AT210" s="118" t="s">
        <v>71</v>
      </c>
      <c r="AU210" s="118" t="s">
        <v>80</v>
      </c>
      <c r="AY210" s="112" t="s">
        <v>143</v>
      </c>
      <c r="BK210" s="119">
        <f>SUM(BK211:BK222)</f>
        <v>0</v>
      </c>
    </row>
    <row r="211" spans="2:65" s="1" customFormat="1" ht="24.2" customHeight="1" x14ac:dyDescent="0.2">
      <c r="B211" s="13"/>
      <c r="C211" s="122" t="s">
        <v>308</v>
      </c>
      <c r="D211" s="122" t="s">
        <v>145</v>
      </c>
      <c r="E211" s="123" t="s">
        <v>1316</v>
      </c>
      <c r="F211" s="124" t="s">
        <v>1317</v>
      </c>
      <c r="G211" s="125" t="s">
        <v>460</v>
      </c>
      <c r="H211" s="126">
        <v>8</v>
      </c>
      <c r="I211" s="50"/>
      <c r="J211" s="127">
        <f>ROUND(I211*H211,2)</f>
        <v>0</v>
      </c>
      <c r="K211" s="124" t="s">
        <v>1</v>
      </c>
      <c r="L211" s="13"/>
      <c r="M211" s="128" t="s">
        <v>1</v>
      </c>
      <c r="N211" s="129" t="s">
        <v>37</v>
      </c>
      <c r="O211" s="130">
        <v>0</v>
      </c>
      <c r="P211" s="130">
        <f>O211*H211</f>
        <v>0</v>
      </c>
      <c r="Q211" s="130">
        <v>0</v>
      </c>
      <c r="R211" s="130">
        <f>Q211*H211</f>
        <v>0</v>
      </c>
      <c r="S211" s="130">
        <v>0</v>
      </c>
      <c r="T211" s="131">
        <f>S211*H211</f>
        <v>0</v>
      </c>
      <c r="AR211" s="132" t="s">
        <v>227</v>
      </c>
      <c r="AT211" s="132" t="s">
        <v>145</v>
      </c>
      <c r="AU211" s="132" t="s">
        <v>82</v>
      </c>
      <c r="AY211" s="8" t="s">
        <v>143</v>
      </c>
      <c r="BE211" s="133">
        <f>IF(N211="základní",J211,0)</f>
        <v>0</v>
      </c>
      <c r="BF211" s="133">
        <f>IF(N211="snížená",J211,0)</f>
        <v>0</v>
      </c>
      <c r="BG211" s="133">
        <f>IF(N211="zákl. přenesená",J211,0)</f>
        <v>0</v>
      </c>
      <c r="BH211" s="133">
        <f>IF(N211="sníž. přenesená",J211,0)</f>
        <v>0</v>
      </c>
      <c r="BI211" s="133">
        <f>IF(N211="nulová",J211,0)</f>
        <v>0</v>
      </c>
      <c r="BJ211" s="8" t="s">
        <v>80</v>
      </c>
      <c r="BK211" s="133">
        <f>ROUND(I211*H211,2)</f>
        <v>0</v>
      </c>
      <c r="BL211" s="8" t="s">
        <v>227</v>
      </c>
      <c r="BM211" s="132" t="s">
        <v>1318</v>
      </c>
    </row>
    <row r="212" spans="2:65" s="142" customFormat="1" x14ac:dyDescent="0.2">
      <c r="B212" s="141"/>
      <c r="D212" s="136" t="s">
        <v>152</v>
      </c>
      <c r="E212" s="143" t="s">
        <v>1</v>
      </c>
      <c r="F212" s="144" t="s">
        <v>1319</v>
      </c>
      <c r="H212" s="145">
        <v>3</v>
      </c>
      <c r="I212" s="54"/>
      <c r="L212" s="141"/>
      <c r="M212" s="146"/>
      <c r="T212" s="147"/>
      <c r="AT212" s="143" t="s">
        <v>152</v>
      </c>
      <c r="AU212" s="143" t="s">
        <v>82</v>
      </c>
      <c r="AV212" s="142" t="s">
        <v>82</v>
      </c>
      <c r="AW212" s="142" t="s">
        <v>29</v>
      </c>
      <c r="AX212" s="142" t="s">
        <v>72</v>
      </c>
      <c r="AY212" s="143" t="s">
        <v>143</v>
      </c>
    </row>
    <row r="213" spans="2:65" s="142" customFormat="1" x14ac:dyDescent="0.2">
      <c r="B213" s="141"/>
      <c r="D213" s="136" t="s">
        <v>152</v>
      </c>
      <c r="E213" s="143" t="s">
        <v>1</v>
      </c>
      <c r="F213" s="144" t="s">
        <v>1320</v>
      </c>
      <c r="H213" s="145">
        <v>3</v>
      </c>
      <c r="I213" s="54"/>
      <c r="L213" s="141"/>
      <c r="M213" s="146"/>
      <c r="T213" s="147"/>
      <c r="AT213" s="143" t="s">
        <v>152</v>
      </c>
      <c r="AU213" s="143" t="s">
        <v>82</v>
      </c>
      <c r="AV213" s="142" t="s">
        <v>82</v>
      </c>
      <c r="AW213" s="142" t="s">
        <v>29</v>
      </c>
      <c r="AX213" s="142" t="s">
        <v>72</v>
      </c>
      <c r="AY213" s="143" t="s">
        <v>143</v>
      </c>
    </row>
    <row r="214" spans="2:65" s="142" customFormat="1" x14ac:dyDescent="0.2">
      <c r="B214" s="141"/>
      <c r="D214" s="136" t="s">
        <v>152</v>
      </c>
      <c r="E214" s="143" t="s">
        <v>1</v>
      </c>
      <c r="F214" s="144" t="s">
        <v>1321</v>
      </c>
      <c r="H214" s="145">
        <v>1</v>
      </c>
      <c r="I214" s="54"/>
      <c r="L214" s="141"/>
      <c r="M214" s="146"/>
      <c r="T214" s="147"/>
      <c r="AT214" s="143" t="s">
        <v>152</v>
      </c>
      <c r="AU214" s="143" t="s">
        <v>82</v>
      </c>
      <c r="AV214" s="142" t="s">
        <v>82</v>
      </c>
      <c r="AW214" s="142" t="s">
        <v>29</v>
      </c>
      <c r="AX214" s="142" t="s">
        <v>72</v>
      </c>
      <c r="AY214" s="143" t="s">
        <v>143</v>
      </c>
    </row>
    <row r="215" spans="2:65" s="142" customFormat="1" x14ac:dyDescent="0.2">
      <c r="B215" s="141"/>
      <c r="D215" s="136" t="s">
        <v>152</v>
      </c>
      <c r="E215" s="143" t="s">
        <v>1</v>
      </c>
      <c r="F215" s="144" t="s">
        <v>1322</v>
      </c>
      <c r="H215" s="145">
        <v>1</v>
      </c>
      <c r="I215" s="54"/>
      <c r="L215" s="141"/>
      <c r="M215" s="146"/>
      <c r="T215" s="147"/>
      <c r="AT215" s="143" t="s">
        <v>152</v>
      </c>
      <c r="AU215" s="143" t="s">
        <v>82</v>
      </c>
      <c r="AV215" s="142" t="s">
        <v>82</v>
      </c>
      <c r="AW215" s="142" t="s">
        <v>29</v>
      </c>
      <c r="AX215" s="142" t="s">
        <v>72</v>
      </c>
      <c r="AY215" s="143" t="s">
        <v>143</v>
      </c>
    </row>
    <row r="216" spans="2:65" s="149" customFormat="1" x14ac:dyDescent="0.2">
      <c r="B216" s="148"/>
      <c r="D216" s="136" t="s">
        <v>152</v>
      </c>
      <c r="E216" s="150" t="s">
        <v>1</v>
      </c>
      <c r="F216" s="151" t="s">
        <v>210</v>
      </c>
      <c r="H216" s="152">
        <v>8</v>
      </c>
      <c r="I216" s="55"/>
      <c r="L216" s="148"/>
      <c r="M216" s="153"/>
      <c r="T216" s="154"/>
      <c r="AT216" s="150" t="s">
        <v>152</v>
      </c>
      <c r="AU216" s="150" t="s">
        <v>82</v>
      </c>
      <c r="AV216" s="149" t="s">
        <v>150</v>
      </c>
      <c r="AW216" s="149" t="s">
        <v>29</v>
      </c>
      <c r="AX216" s="149" t="s">
        <v>80</v>
      </c>
      <c r="AY216" s="150" t="s">
        <v>143</v>
      </c>
    </row>
    <row r="217" spans="2:65" s="1" customFormat="1" ht="16.5" customHeight="1" x14ac:dyDescent="0.2">
      <c r="B217" s="13"/>
      <c r="C217" s="122" t="s">
        <v>313</v>
      </c>
      <c r="D217" s="122" t="s">
        <v>145</v>
      </c>
      <c r="E217" s="123" t="s">
        <v>1323</v>
      </c>
      <c r="F217" s="124" t="s">
        <v>1324</v>
      </c>
      <c r="G217" s="125" t="s">
        <v>460</v>
      </c>
      <c r="H217" s="126">
        <v>8</v>
      </c>
      <c r="I217" s="50"/>
      <c r="J217" s="127">
        <f>ROUND(I217*H217,2)</f>
        <v>0</v>
      </c>
      <c r="K217" s="124" t="s">
        <v>1</v>
      </c>
      <c r="L217" s="13"/>
      <c r="M217" s="128" t="s">
        <v>1</v>
      </c>
      <c r="N217" s="129" t="s">
        <v>37</v>
      </c>
      <c r="O217" s="130">
        <v>0</v>
      </c>
      <c r="P217" s="130">
        <f>O217*H217</f>
        <v>0</v>
      </c>
      <c r="Q217" s="130">
        <v>0</v>
      </c>
      <c r="R217" s="130">
        <f>Q217*H217</f>
        <v>0</v>
      </c>
      <c r="S217" s="130">
        <v>0</v>
      </c>
      <c r="T217" s="131">
        <f>S217*H217</f>
        <v>0</v>
      </c>
      <c r="AR217" s="132" t="s">
        <v>227</v>
      </c>
      <c r="AT217" s="132" t="s">
        <v>145</v>
      </c>
      <c r="AU217" s="132" t="s">
        <v>82</v>
      </c>
      <c r="AY217" s="8" t="s">
        <v>143</v>
      </c>
      <c r="BE217" s="133">
        <f>IF(N217="základní",J217,0)</f>
        <v>0</v>
      </c>
      <c r="BF217" s="133">
        <f>IF(N217="snížená",J217,0)</f>
        <v>0</v>
      </c>
      <c r="BG217" s="133">
        <f>IF(N217="zákl. přenesená",J217,0)</f>
        <v>0</v>
      </c>
      <c r="BH217" s="133">
        <f>IF(N217="sníž. přenesená",J217,0)</f>
        <v>0</v>
      </c>
      <c r="BI217" s="133">
        <f>IF(N217="nulová",J217,0)</f>
        <v>0</v>
      </c>
      <c r="BJ217" s="8" t="s">
        <v>80</v>
      </c>
      <c r="BK217" s="133">
        <f>ROUND(I217*H217,2)</f>
        <v>0</v>
      </c>
      <c r="BL217" s="8" t="s">
        <v>227</v>
      </c>
      <c r="BM217" s="132" t="s">
        <v>1325</v>
      </c>
    </row>
    <row r="218" spans="2:65" s="142" customFormat="1" x14ac:dyDescent="0.2">
      <c r="B218" s="141"/>
      <c r="D218" s="136" t="s">
        <v>152</v>
      </c>
      <c r="E218" s="143" t="s">
        <v>1</v>
      </c>
      <c r="F218" s="144" t="s">
        <v>1319</v>
      </c>
      <c r="H218" s="145">
        <v>3</v>
      </c>
      <c r="I218" s="54"/>
      <c r="L218" s="141"/>
      <c r="M218" s="146"/>
      <c r="T218" s="147"/>
      <c r="AT218" s="143" t="s">
        <v>152</v>
      </c>
      <c r="AU218" s="143" t="s">
        <v>82</v>
      </c>
      <c r="AV218" s="142" t="s">
        <v>82</v>
      </c>
      <c r="AW218" s="142" t="s">
        <v>29</v>
      </c>
      <c r="AX218" s="142" t="s">
        <v>72</v>
      </c>
      <c r="AY218" s="143" t="s">
        <v>143</v>
      </c>
    </row>
    <row r="219" spans="2:65" s="142" customFormat="1" x14ac:dyDescent="0.2">
      <c r="B219" s="141"/>
      <c r="D219" s="136" t="s">
        <v>152</v>
      </c>
      <c r="E219" s="143" t="s">
        <v>1</v>
      </c>
      <c r="F219" s="144" t="s">
        <v>1320</v>
      </c>
      <c r="H219" s="145">
        <v>3</v>
      </c>
      <c r="I219" s="54"/>
      <c r="L219" s="141"/>
      <c r="M219" s="146"/>
      <c r="T219" s="147"/>
      <c r="AT219" s="143" t="s">
        <v>152</v>
      </c>
      <c r="AU219" s="143" t="s">
        <v>82</v>
      </c>
      <c r="AV219" s="142" t="s">
        <v>82</v>
      </c>
      <c r="AW219" s="142" t="s">
        <v>29</v>
      </c>
      <c r="AX219" s="142" t="s">
        <v>72</v>
      </c>
      <c r="AY219" s="143" t="s">
        <v>143</v>
      </c>
    </row>
    <row r="220" spans="2:65" s="142" customFormat="1" x14ac:dyDescent="0.2">
      <c r="B220" s="141"/>
      <c r="D220" s="136" t="s">
        <v>152</v>
      </c>
      <c r="E220" s="143" t="s">
        <v>1</v>
      </c>
      <c r="F220" s="144" t="s">
        <v>1321</v>
      </c>
      <c r="H220" s="145">
        <v>1</v>
      </c>
      <c r="I220" s="54"/>
      <c r="L220" s="141"/>
      <c r="M220" s="146"/>
      <c r="T220" s="147"/>
      <c r="AT220" s="143" t="s">
        <v>152</v>
      </c>
      <c r="AU220" s="143" t="s">
        <v>82</v>
      </c>
      <c r="AV220" s="142" t="s">
        <v>82</v>
      </c>
      <c r="AW220" s="142" t="s">
        <v>29</v>
      </c>
      <c r="AX220" s="142" t="s">
        <v>72</v>
      </c>
      <c r="AY220" s="143" t="s">
        <v>143</v>
      </c>
    </row>
    <row r="221" spans="2:65" s="142" customFormat="1" x14ac:dyDescent="0.2">
      <c r="B221" s="141"/>
      <c r="D221" s="136" t="s">
        <v>152</v>
      </c>
      <c r="E221" s="143" t="s">
        <v>1</v>
      </c>
      <c r="F221" s="144" t="s">
        <v>1322</v>
      </c>
      <c r="H221" s="145">
        <v>1</v>
      </c>
      <c r="I221" s="54"/>
      <c r="L221" s="141"/>
      <c r="M221" s="146"/>
      <c r="T221" s="147"/>
      <c r="AT221" s="143" t="s">
        <v>152</v>
      </c>
      <c r="AU221" s="143" t="s">
        <v>82</v>
      </c>
      <c r="AV221" s="142" t="s">
        <v>82</v>
      </c>
      <c r="AW221" s="142" t="s">
        <v>29</v>
      </c>
      <c r="AX221" s="142" t="s">
        <v>72</v>
      </c>
      <c r="AY221" s="143" t="s">
        <v>143</v>
      </c>
    </row>
    <row r="222" spans="2:65" s="149" customFormat="1" x14ac:dyDescent="0.2">
      <c r="B222" s="148"/>
      <c r="D222" s="136" t="s">
        <v>152</v>
      </c>
      <c r="E222" s="150" t="s">
        <v>1</v>
      </c>
      <c r="F222" s="151" t="s">
        <v>210</v>
      </c>
      <c r="H222" s="152">
        <v>8</v>
      </c>
      <c r="I222" s="55"/>
      <c r="L222" s="148"/>
      <c r="M222" s="153"/>
      <c r="T222" s="154"/>
      <c r="AT222" s="150" t="s">
        <v>152</v>
      </c>
      <c r="AU222" s="150" t="s">
        <v>82</v>
      </c>
      <c r="AV222" s="149" t="s">
        <v>150</v>
      </c>
      <c r="AW222" s="149" t="s">
        <v>29</v>
      </c>
      <c r="AX222" s="149" t="s">
        <v>80</v>
      </c>
      <c r="AY222" s="150" t="s">
        <v>143</v>
      </c>
    </row>
    <row r="223" spans="2:65" s="111" customFormat="1" ht="22.9" customHeight="1" x14ac:dyDescent="0.2">
      <c r="B223" s="110"/>
      <c r="D223" s="112" t="s">
        <v>71</v>
      </c>
      <c r="E223" s="120" t="s">
        <v>1326</v>
      </c>
      <c r="F223" s="120" t="s">
        <v>1327</v>
      </c>
      <c r="I223" s="56"/>
      <c r="J223" s="121">
        <f>BK223</f>
        <v>0</v>
      </c>
      <c r="L223" s="110"/>
      <c r="M223" s="115"/>
      <c r="P223" s="116">
        <f>SUM(P224:P238)</f>
        <v>31.769902000000002</v>
      </c>
      <c r="R223" s="116">
        <f>SUM(R224:R238)</f>
        <v>0.68587239999999994</v>
      </c>
      <c r="T223" s="117">
        <f>SUM(T224:T238)</f>
        <v>0</v>
      </c>
      <c r="AR223" s="112" t="s">
        <v>82</v>
      </c>
      <c r="AT223" s="118" t="s">
        <v>71</v>
      </c>
      <c r="AU223" s="118" t="s">
        <v>80</v>
      </c>
      <c r="AY223" s="112" t="s">
        <v>143</v>
      </c>
      <c r="BK223" s="119">
        <f>SUM(BK224:BK238)</f>
        <v>0</v>
      </c>
    </row>
    <row r="224" spans="2:65" s="1" customFormat="1" ht="24.2" customHeight="1" x14ac:dyDescent="0.2">
      <c r="B224" s="13"/>
      <c r="C224" s="122" t="s">
        <v>318</v>
      </c>
      <c r="D224" s="122" t="s">
        <v>145</v>
      </c>
      <c r="E224" s="123" t="s">
        <v>1328</v>
      </c>
      <c r="F224" s="124" t="s">
        <v>1329</v>
      </c>
      <c r="G224" s="125" t="s">
        <v>163</v>
      </c>
      <c r="H224" s="126">
        <v>1.8</v>
      </c>
      <c r="I224" s="50"/>
      <c r="J224" s="127">
        <f>ROUND(I224*H224,2)</f>
        <v>0</v>
      </c>
      <c r="K224" s="124" t="s">
        <v>149</v>
      </c>
      <c r="L224" s="13"/>
      <c r="M224" s="128" t="s">
        <v>1</v>
      </c>
      <c r="N224" s="129" t="s">
        <v>37</v>
      </c>
      <c r="O224" s="130">
        <v>0.92700000000000005</v>
      </c>
      <c r="P224" s="130">
        <f>O224*H224</f>
        <v>1.6686000000000001</v>
      </c>
      <c r="Q224" s="130">
        <v>2.2450000000000001E-2</v>
      </c>
      <c r="R224" s="130">
        <f>Q224*H224</f>
        <v>4.0410000000000001E-2</v>
      </c>
      <c r="S224" s="130">
        <v>0</v>
      </c>
      <c r="T224" s="131">
        <f>S224*H224</f>
        <v>0</v>
      </c>
      <c r="AR224" s="132" t="s">
        <v>227</v>
      </c>
      <c r="AT224" s="132" t="s">
        <v>145</v>
      </c>
      <c r="AU224" s="132" t="s">
        <v>82</v>
      </c>
      <c r="AY224" s="8" t="s">
        <v>143</v>
      </c>
      <c r="BE224" s="133">
        <f>IF(N224="základní",J224,0)</f>
        <v>0</v>
      </c>
      <c r="BF224" s="133">
        <f>IF(N224="snížená",J224,0)</f>
        <v>0</v>
      </c>
      <c r="BG224" s="133">
        <f>IF(N224="zákl. přenesená",J224,0)</f>
        <v>0</v>
      </c>
      <c r="BH224" s="133">
        <f>IF(N224="sníž. přenesená",J224,0)</f>
        <v>0</v>
      </c>
      <c r="BI224" s="133">
        <f>IF(N224="nulová",J224,0)</f>
        <v>0</v>
      </c>
      <c r="BJ224" s="8" t="s">
        <v>80</v>
      </c>
      <c r="BK224" s="133">
        <f>ROUND(I224*H224,2)</f>
        <v>0</v>
      </c>
      <c r="BL224" s="8" t="s">
        <v>227</v>
      </c>
      <c r="BM224" s="132" t="s">
        <v>1330</v>
      </c>
    </row>
    <row r="225" spans="2:65" s="135" customFormat="1" x14ac:dyDescent="0.2">
      <c r="B225" s="134"/>
      <c r="D225" s="136" t="s">
        <v>152</v>
      </c>
      <c r="E225" s="137" t="s">
        <v>1</v>
      </c>
      <c r="F225" s="138" t="s">
        <v>1331</v>
      </c>
      <c r="H225" s="137" t="s">
        <v>1</v>
      </c>
      <c r="I225" s="53"/>
      <c r="L225" s="134"/>
      <c r="M225" s="139"/>
      <c r="T225" s="140"/>
      <c r="AT225" s="137" t="s">
        <v>152</v>
      </c>
      <c r="AU225" s="137" t="s">
        <v>82</v>
      </c>
      <c r="AV225" s="135" t="s">
        <v>80</v>
      </c>
      <c r="AW225" s="135" t="s">
        <v>29</v>
      </c>
      <c r="AX225" s="135" t="s">
        <v>72</v>
      </c>
      <c r="AY225" s="137" t="s">
        <v>143</v>
      </c>
    </row>
    <row r="226" spans="2:65" s="142" customFormat="1" x14ac:dyDescent="0.2">
      <c r="B226" s="141"/>
      <c r="D226" s="136" t="s">
        <v>152</v>
      </c>
      <c r="E226" s="143" t="s">
        <v>1</v>
      </c>
      <c r="F226" s="144" t="s">
        <v>1332</v>
      </c>
      <c r="H226" s="145">
        <v>1.8</v>
      </c>
      <c r="I226" s="54"/>
      <c r="L226" s="141"/>
      <c r="M226" s="146"/>
      <c r="T226" s="147"/>
      <c r="AT226" s="143" t="s">
        <v>152</v>
      </c>
      <c r="AU226" s="143" t="s">
        <v>82</v>
      </c>
      <c r="AV226" s="142" t="s">
        <v>82</v>
      </c>
      <c r="AW226" s="142" t="s">
        <v>29</v>
      </c>
      <c r="AX226" s="142" t="s">
        <v>80</v>
      </c>
      <c r="AY226" s="143" t="s">
        <v>143</v>
      </c>
    </row>
    <row r="227" spans="2:65" s="1" customFormat="1" ht="24.2" customHeight="1" x14ac:dyDescent="0.2">
      <c r="B227" s="13"/>
      <c r="C227" s="122" t="s">
        <v>323</v>
      </c>
      <c r="D227" s="122" t="s">
        <v>145</v>
      </c>
      <c r="E227" s="123" t="s">
        <v>1333</v>
      </c>
      <c r="F227" s="124" t="s">
        <v>1334</v>
      </c>
      <c r="G227" s="125" t="s">
        <v>163</v>
      </c>
      <c r="H227" s="126">
        <v>15.38</v>
      </c>
      <c r="I227" s="50"/>
      <c r="J227" s="127">
        <f>ROUND(I227*H227,2)</f>
        <v>0</v>
      </c>
      <c r="K227" s="124" t="s">
        <v>149</v>
      </c>
      <c r="L227" s="13"/>
      <c r="M227" s="128" t="s">
        <v>1</v>
      </c>
      <c r="N227" s="129" t="s">
        <v>37</v>
      </c>
      <c r="O227" s="130">
        <v>0.999</v>
      </c>
      <c r="P227" s="130">
        <f>O227*H227</f>
        <v>15.36462</v>
      </c>
      <c r="Q227" s="130">
        <v>3.0079999999999999E-2</v>
      </c>
      <c r="R227" s="130">
        <f>Q227*H227</f>
        <v>0.4626304</v>
      </c>
      <c r="S227" s="130">
        <v>0</v>
      </c>
      <c r="T227" s="131">
        <f>S227*H227</f>
        <v>0</v>
      </c>
      <c r="AR227" s="132" t="s">
        <v>227</v>
      </c>
      <c r="AT227" s="132" t="s">
        <v>145</v>
      </c>
      <c r="AU227" s="132" t="s">
        <v>82</v>
      </c>
      <c r="AY227" s="8" t="s">
        <v>143</v>
      </c>
      <c r="BE227" s="133">
        <f>IF(N227="základní",J227,0)</f>
        <v>0</v>
      </c>
      <c r="BF227" s="133">
        <f>IF(N227="snížená",J227,0)</f>
        <v>0</v>
      </c>
      <c r="BG227" s="133">
        <f>IF(N227="zákl. přenesená",J227,0)</f>
        <v>0</v>
      </c>
      <c r="BH227" s="133">
        <f>IF(N227="sníž. přenesená",J227,0)</f>
        <v>0</v>
      </c>
      <c r="BI227" s="133">
        <f>IF(N227="nulová",J227,0)</f>
        <v>0</v>
      </c>
      <c r="BJ227" s="8" t="s">
        <v>80</v>
      </c>
      <c r="BK227" s="133">
        <f>ROUND(I227*H227,2)</f>
        <v>0</v>
      </c>
      <c r="BL227" s="8" t="s">
        <v>227</v>
      </c>
      <c r="BM227" s="132" t="s">
        <v>1335</v>
      </c>
    </row>
    <row r="228" spans="2:65" s="142" customFormat="1" x14ac:dyDescent="0.2">
      <c r="B228" s="141"/>
      <c r="D228" s="136" t="s">
        <v>152</v>
      </c>
      <c r="E228" s="143" t="s">
        <v>1</v>
      </c>
      <c r="F228" s="144" t="s">
        <v>1336</v>
      </c>
      <c r="H228" s="145">
        <v>7.69</v>
      </c>
      <c r="I228" s="54"/>
      <c r="L228" s="141"/>
      <c r="M228" s="146"/>
      <c r="T228" s="147"/>
      <c r="AT228" s="143" t="s">
        <v>152</v>
      </c>
      <c r="AU228" s="143" t="s">
        <v>82</v>
      </c>
      <c r="AV228" s="142" t="s">
        <v>82</v>
      </c>
      <c r="AW228" s="142" t="s">
        <v>29</v>
      </c>
      <c r="AX228" s="142" t="s">
        <v>72</v>
      </c>
      <c r="AY228" s="143" t="s">
        <v>143</v>
      </c>
    </row>
    <row r="229" spans="2:65" s="142" customFormat="1" x14ac:dyDescent="0.2">
      <c r="B229" s="141"/>
      <c r="D229" s="136" t="s">
        <v>152</v>
      </c>
      <c r="E229" s="143" t="s">
        <v>1</v>
      </c>
      <c r="F229" s="144" t="s">
        <v>1337</v>
      </c>
      <c r="H229" s="145">
        <v>7.69</v>
      </c>
      <c r="I229" s="54"/>
      <c r="L229" s="141"/>
      <c r="M229" s="146"/>
      <c r="T229" s="147"/>
      <c r="AT229" s="143" t="s">
        <v>152</v>
      </c>
      <c r="AU229" s="143" t="s">
        <v>82</v>
      </c>
      <c r="AV229" s="142" t="s">
        <v>82</v>
      </c>
      <c r="AW229" s="142" t="s">
        <v>29</v>
      </c>
      <c r="AX229" s="142" t="s">
        <v>72</v>
      </c>
      <c r="AY229" s="143" t="s">
        <v>143</v>
      </c>
    </row>
    <row r="230" spans="2:65" s="149" customFormat="1" x14ac:dyDescent="0.2">
      <c r="B230" s="148"/>
      <c r="D230" s="136" t="s">
        <v>152</v>
      </c>
      <c r="E230" s="150" t="s">
        <v>1</v>
      </c>
      <c r="F230" s="151" t="s">
        <v>210</v>
      </c>
      <c r="H230" s="152">
        <v>15.38</v>
      </c>
      <c r="I230" s="55"/>
      <c r="L230" s="148"/>
      <c r="M230" s="153"/>
      <c r="T230" s="154"/>
      <c r="AT230" s="150" t="s">
        <v>152</v>
      </c>
      <c r="AU230" s="150" t="s">
        <v>82</v>
      </c>
      <c r="AV230" s="149" t="s">
        <v>150</v>
      </c>
      <c r="AW230" s="149" t="s">
        <v>29</v>
      </c>
      <c r="AX230" s="149" t="s">
        <v>80</v>
      </c>
      <c r="AY230" s="150" t="s">
        <v>143</v>
      </c>
    </row>
    <row r="231" spans="2:65" s="1" customFormat="1" ht="21.75" customHeight="1" x14ac:dyDescent="0.2">
      <c r="B231" s="13"/>
      <c r="C231" s="122" t="s">
        <v>328</v>
      </c>
      <c r="D231" s="122" t="s">
        <v>145</v>
      </c>
      <c r="E231" s="123" t="s">
        <v>1338</v>
      </c>
      <c r="F231" s="124" t="s">
        <v>1339</v>
      </c>
      <c r="G231" s="125" t="s">
        <v>163</v>
      </c>
      <c r="H231" s="126">
        <v>17.18</v>
      </c>
      <c r="I231" s="50"/>
      <c r="J231" s="127">
        <f>ROUND(I231*H231,2)</f>
        <v>0</v>
      </c>
      <c r="K231" s="124" t="s">
        <v>149</v>
      </c>
      <c r="L231" s="13"/>
      <c r="M231" s="128" t="s">
        <v>1</v>
      </c>
      <c r="N231" s="129" t="s">
        <v>37</v>
      </c>
      <c r="O231" s="130">
        <v>6.4000000000000001E-2</v>
      </c>
      <c r="P231" s="130">
        <f>O231*H231</f>
        <v>1.0995200000000001</v>
      </c>
      <c r="Q231" s="130">
        <v>2.0000000000000001E-4</v>
      </c>
      <c r="R231" s="130">
        <f>Q231*H231</f>
        <v>3.4360000000000003E-3</v>
      </c>
      <c r="S231" s="130">
        <v>0</v>
      </c>
      <c r="T231" s="131">
        <f>S231*H231</f>
        <v>0</v>
      </c>
      <c r="AR231" s="132" t="s">
        <v>227</v>
      </c>
      <c r="AT231" s="132" t="s">
        <v>145</v>
      </c>
      <c r="AU231" s="132" t="s">
        <v>82</v>
      </c>
      <c r="AY231" s="8" t="s">
        <v>143</v>
      </c>
      <c r="BE231" s="133">
        <f>IF(N231="základní",J231,0)</f>
        <v>0</v>
      </c>
      <c r="BF231" s="133">
        <f>IF(N231="snížená",J231,0)</f>
        <v>0</v>
      </c>
      <c r="BG231" s="133">
        <f>IF(N231="zákl. přenesená",J231,0)</f>
        <v>0</v>
      </c>
      <c r="BH231" s="133">
        <f>IF(N231="sníž. přenesená",J231,0)</f>
        <v>0</v>
      </c>
      <c r="BI231" s="133">
        <f>IF(N231="nulová",J231,0)</f>
        <v>0</v>
      </c>
      <c r="BJ231" s="8" t="s">
        <v>80</v>
      </c>
      <c r="BK231" s="133">
        <f>ROUND(I231*H231,2)</f>
        <v>0</v>
      </c>
      <c r="BL231" s="8" t="s">
        <v>227</v>
      </c>
      <c r="BM231" s="132" t="s">
        <v>1340</v>
      </c>
    </row>
    <row r="232" spans="2:65" s="142" customFormat="1" x14ac:dyDescent="0.2">
      <c r="B232" s="141"/>
      <c r="D232" s="136" t="s">
        <v>152</v>
      </c>
      <c r="E232" s="143" t="s">
        <v>1</v>
      </c>
      <c r="F232" s="144" t="s">
        <v>1341</v>
      </c>
      <c r="H232" s="145">
        <v>17.18</v>
      </c>
      <c r="I232" s="54"/>
      <c r="L232" s="141"/>
      <c r="M232" s="146"/>
      <c r="T232" s="147"/>
      <c r="AT232" s="143" t="s">
        <v>152</v>
      </c>
      <c r="AU232" s="143" t="s">
        <v>82</v>
      </c>
      <c r="AV232" s="142" t="s">
        <v>82</v>
      </c>
      <c r="AW232" s="142" t="s">
        <v>29</v>
      </c>
      <c r="AX232" s="142" t="s">
        <v>80</v>
      </c>
      <c r="AY232" s="143" t="s">
        <v>143</v>
      </c>
    </row>
    <row r="233" spans="2:65" s="1" customFormat="1" ht="24.2" customHeight="1" x14ac:dyDescent="0.2">
      <c r="B233" s="13"/>
      <c r="C233" s="122" t="s">
        <v>332</v>
      </c>
      <c r="D233" s="122" t="s">
        <v>145</v>
      </c>
      <c r="E233" s="123" t="s">
        <v>1342</v>
      </c>
      <c r="F233" s="124" t="s">
        <v>1343</v>
      </c>
      <c r="G233" s="125" t="s">
        <v>163</v>
      </c>
      <c r="H233" s="126">
        <v>15.05</v>
      </c>
      <c r="I233" s="50"/>
      <c r="J233" s="127">
        <f>ROUND(I233*H233,2)</f>
        <v>0</v>
      </c>
      <c r="K233" s="124" t="s">
        <v>149</v>
      </c>
      <c r="L233" s="13"/>
      <c r="M233" s="128" t="s">
        <v>1</v>
      </c>
      <c r="N233" s="129" t="s">
        <v>37</v>
      </c>
      <c r="O233" s="130">
        <v>0.69899999999999995</v>
      </c>
      <c r="P233" s="130">
        <f>O233*H233</f>
        <v>10.51995</v>
      </c>
      <c r="Q233" s="130">
        <v>1.1820000000000001E-2</v>
      </c>
      <c r="R233" s="130">
        <f>Q233*H233</f>
        <v>0.17789100000000002</v>
      </c>
      <c r="S233" s="130">
        <v>0</v>
      </c>
      <c r="T233" s="131">
        <f>S233*H233</f>
        <v>0</v>
      </c>
      <c r="AR233" s="132" t="s">
        <v>227</v>
      </c>
      <c r="AT233" s="132" t="s">
        <v>145</v>
      </c>
      <c r="AU233" s="132" t="s">
        <v>82</v>
      </c>
      <c r="AY233" s="8" t="s">
        <v>143</v>
      </c>
      <c r="BE233" s="133">
        <f>IF(N233="základní",J233,0)</f>
        <v>0</v>
      </c>
      <c r="BF233" s="133">
        <f>IF(N233="snížená",J233,0)</f>
        <v>0</v>
      </c>
      <c r="BG233" s="133">
        <f>IF(N233="zákl. přenesená",J233,0)</f>
        <v>0</v>
      </c>
      <c r="BH233" s="133">
        <f>IF(N233="sníž. přenesená",J233,0)</f>
        <v>0</v>
      </c>
      <c r="BI233" s="133">
        <f>IF(N233="nulová",J233,0)</f>
        <v>0</v>
      </c>
      <c r="BJ233" s="8" t="s">
        <v>80</v>
      </c>
      <c r="BK233" s="133">
        <f>ROUND(I233*H233,2)</f>
        <v>0</v>
      </c>
      <c r="BL233" s="8" t="s">
        <v>227</v>
      </c>
      <c r="BM233" s="132" t="s">
        <v>1344</v>
      </c>
    </row>
    <row r="234" spans="2:65" s="142" customFormat="1" x14ac:dyDescent="0.2">
      <c r="B234" s="141"/>
      <c r="D234" s="136" t="s">
        <v>152</v>
      </c>
      <c r="E234" s="143" t="s">
        <v>1</v>
      </c>
      <c r="F234" s="144" t="s">
        <v>1345</v>
      </c>
      <c r="H234" s="145">
        <v>15.05</v>
      </c>
      <c r="I234" s="54"/>
      <c r="L234" s="141"/>
      <c r="M234" s="146"/>
      <c r="T234" s="147"/>
      <c r="AT234" s="143" t="s">
        <v>152</v>
      </c>
      <c r="AU234" s="143" t="s">
        <v>82</v>
      </c>
      <c r="AV234" s="142" t="s">
        <v>82</v>
      </c>
      <c r="AW234" s="142" t="s">
        <v>29</v>
      </c>
      <c r="AX234" s="142" t="s">
        <v>80</v>
      </c>
      <c r="AY234" s="143" t="s">
        <v>143</v>
      </c>
    </row>
    <row r="235" spans="2:65" s="1" customFormat="1" ht="16.5" customHeight="1" x14ac:dyDescent="0.2">
      <c r="B235" s="13"/>
      <c r="C235" s="122" t="s">
        <v>339</v>
      </c>
      <c r="D235" s="122" t="s">
        <v>145</v>
      </c>
      <c r="E235" s="123" t="s">
        <v>1346</v>
      </c>
      <c r="F235" s="124" t="s">
        <v>1347</v>
      </c>
      <c r="G235" s="125" t="s">
        <v>163</v>
      </c>
      <c r="H235" s="126">
        <v>15.05</v>
      </c>
      <c r="I235" s="50"/>
      <c r="J235" s="127">
        <f>ROUND(I235*H235,2)</f>
        <v>0</v>
      </c>
      <c r="K235" s="124" t="s">
        <v>149</v>
      </c>
      <c r="L235" s="13"/>
      <c r="M235" s="128" t="s">
        <v>1</v>
      </c>
      <c r="N235" s="129" t="s">
        <v>37</v>
      </c>
      <c r="O235" s="130">
        <v>3.2000000000000001E-2</v>
      </c>
      <c r="P235" s="130">
        <f>O235*H235</f>
        <v>0.48160000000000003</v>
      </c>
      <c r="Q235" s="130">
        <v>1E-4</v>
      </c>
      <c r="R235" s="130">
        <f>Q235*H235</f>
        <v>1.505E-3</v>
      </c>
      <c r="S235" s="130">
        <v>0</v>
      </c>
      <c r="T235" s="131">
        <f>S235*H235</f>
        <v>0</v>
      </c>
      <c r="AR235" s="132" t="s">
        <v>227</v>
      </c>
      <c r="AT235" s="132" t="s">
        <v>145</v>
      </c>
      <c r="AU235" s="132" t="s">
        <v>82</v>
      </c>
      <c r="AY235" s="8" t="s">
        <v>143</v>
      </c>
      <c r="BE235" s="133">
        <f>IF(N235="základní",J235,0)</f>
        <v>0</v>
      </c>
      <c r="BF235" s="133">
        <f>IF(N235="snížená",J235,0)</f>
        <v>0</v>
      </c>
      <c r="BG235" s="133">
        <f>IF(N235="zákl. přenesená",J235,0)</f>
        <v>0</v>
      </c>
      <c r="BH235" s="133">
        <f>IF(N235="sníž. přenesená",J235,0)</f>
        <v>0</v>
      </c>
      <c r="BI235" s="133">
        <f>IF(N235="nulová",J235,0)</f>
        <v>0</v>
      </c>
      <c r="BJ235" s="8" t="s">
        <v>80</v>
      </c>
      <c r="BK235" s="133">
        <f>ROUND(I235*H235,2)</f>
        <v>0</v>
      </c>
      <c r="BL235" s="8" t="s">
        <v>227</v>
      </c>
      <c r="BM235" s="132" t="s">
        <v>1348</v>
      </c>
    </row>
    <row r="236" spans="2:65" s="1" customFormat="1" ht="21.75" customHeight="1" x14ac:dyDescent="0.2">
      <c r="B236" s="13"/>
      <c r="C236" s="122" t="s">
        <v>345</v>
      </c>
      <c r="D236" s="122" t="s">
        <v>145</v>
      </c>
      <c r="E236" s="123" t="s">
        <v>1349</v>
      </c>
      <c r="F236" s="124" t="s">
        <v>1350</v>
      </c>
      <c r="G236" s="125" t="s">
        <v>460</v>
      </c>
      <c r="H236" s="126">
        <v>6</v>
      </c>
      <c r="I236" s="50"/>
      <c r="J236" s="127">
        <f>ROUND(I236*H236,2)</f>
        <v>0</v>
      </c>
      <c r="K236" s="124" t="s">
        <v>1</v>
      </c>
      <c r="L236" s="13"/>
      <c r="M236" s="128" t="s">
        <v>1</v>
      </c>
      <c r="N236" s="129" t="s">
        <v>37</v>
      </c>
      <c r="O236" s="130">
        <v>0</v>
      </c>
      <c r="P236" s="130">
        <f>O236*H236</f>
        <v>0</v>
      </c>
      <c r="Q236" s="130">
        <v>0</v>
      </c>
      <c r="R236" s="130">
        <f>Q236*H236</f>
        <v>0</v>
      </c>
      <c r="S236" s="130">
        <v>0</v>
      </c>
      <c r="T236" s="131">
        <f>S236*H236</f>
        <v>0</v>
      </c>
      <c r="AR236" s="132" t="s">
        <v>227</v>
      </c>
      <c r="AT236" s="132" t="s">
        <v>145</v>
      </c>
      <c r="AU236" s="132" t="s">
        <v>82</v>
      </c>
      <c r="AY236" s="8" t="s">
        <v>143</v>
      </c>
      <c r="BE236" s="133">
        <f>IF(N236="základní",J236,0)</f>
        <v>0</v>
      </c>
      <c r="BF236" s="133">
        <f>IF(N236="snížená",J236,0)</f>
        <v>0</v>
      </c>
      <c r="BG236" s="133">
        <f>IF(N236="zákl. přenesená",J236,0)</f>
        <v>0</v>
      </c>
      <c r="BH236" s="133">
        <f>IF(N236="sníž. přenesená",J236,0)</f>
        <v>0</v>
      </c>
      <c r="BI236" s="133">
        <f>IF(N236="nulová",J236,0)</f>
        <v>0</v>
      </c>
      <c r="BJ236" s="8" t="s">
        <v>80</v>
      </c>
      <c r="BK236" s="133">
        <f>ROUND(I236*H236,2)</f>
        <v>0</v>
      </c>
      <c r="BL236" s="8" t="s">
        <v>227</v>
      </c>
      <c r="BM236" s="132" t="s">
        <v>1351</v>
      </c>
    </row>
    <row r="237" spans="2:65" s="142" customFormat="1" x14ac:dyDescent="0.2">
      <c r="B237" s="141"/>
      <c r="D237" s="136" t="s">
        <v>152</v>
      </c>
      <c r="E237" s="143" t="s">
        <v>1</v>
      </c>
      <c r="F237" s="144" t="s">
        <v>1352</v>
      </c>
      <c r="H237" s="145">
        <v>6</v>
      </c>
      <c r="I237" s="54"/>
      <c r="L237" s="141"/>
      <c r="M237" s="146"/>
      <c r="T237" s="147"/>
      <c r="AT237" s="143" t="s">
        <v>152</v>
      </c>
      <c r="AU237" s="143" t="s">
        <v>82</v>
      </c>
      <c r="AV237" s="142" t="s">
        <v>82</v>
      </c>
      <c r="AW237" s="142" t="s">
        <v>29</v>
      </c>
      <c r="AX237" s="142" t="s">
        <v>80</v>
      </c>
      <c r="AY237" s="143" t="s">
        <v>143</v>
      </c>
    </row>
    <row r="238" spans="2:65" s="1" customFormat="1" ht="37.9" customHeight="1" x14ac:dyDescent="0.2">
      <c r="B238" s="13"/>
      <c r="C238" s="122" t="s">
        <v>353</v>
      </c>
      <c r="D238" s="122" t="s">
        <v>145</v>
      </c>
      <c r="E238" s="123" t="s">
        <v>1353</v>
      </c>
      <c r="F238" s="124" t="s">
        <v>1354</v>
      </c>
      <c r="G238" s="125" t="s">
        <v>198</v>
      </c>
      <c r="H238" s="126">
        <v>0.68600000000000005</v>
      </c>
      <c r="I238" s="50"/>
      <c r="J238" s="127">
        <f>ROUND(I238*H238,2)</f>
        <v>0</v>
      </c>
      <c r="K238" s="124" t="s">
        <v>149</v>
      </c>
      <c r="L238" s="13"/>
      <c r="M238" s="128" t="s">
        <v>1</v>
      </c>
      <c r="N238" s="129" t="s">
        <v>37</v>
      </c>
      <c r="O238" s="130">
        <v>3.8420000000000001</v>
      </c>
      <c r="P238" s="130">
        <f>O238*H238</f>
        <v>2.6356120000000001</v>
      </c>
      <c r="Q238" s="130">
        <v>0</v>
      </c>
      <c r="R238" s="130">
        <f>Q238*H238</f>
        <v>0</v>
      </c>
      <c r="S238" s="130">
        <v>0</v>
      </c>
      <c r="T238" s="131">
        <f>S238*H238</f>
        <v>0</v>
      </c>
      <c r="AR238" s="132" t="s">
        <v>227</v>
      </c>
      <c r="AT238" s="132" t="s">
        <v>145</v>
      </c>
      <c r="AU238" s="132" t="s">
        <v>82</v>
      </c>
      <c r="AY238" s="8" t="s">
        <v>143</v>
      </c>
      <c r="BE238" s="133">
        <f>IF(N238="základní",J238,0)</f>
        <v>0</v>
      </c>
      <c r="BF238" s="133">
        <f>IF(N238="snížená",J238,0)</f>
        <v>0</v>
      </c>
      <c r="BG238" s="133">
        <f>IF(N238="zákl. přenesená",J238,0)</f>
        <v>0</v>
      </c>
      <c r="BH238" s="133">
        <f>IF(N238="sníž. přenesená",J238,0)</f>
        <v>0</v>
      </c>
      <c r="BI238" s="133">
        <f>IF(N238="nulová",J238,0)</f>
        <v>0</v>
      </c>
      <c r="BJ238" s="8" t="s">
        <v>80</v>
      </c>
      <c r="BK238" s="133">
        <f>ROUND(I238*H238,2)</f>
        <v>0</v>
      </c>
      <c r="BL238" s="8" t="s">
        <v>227</v>
      </c>
      <c r="BM238" s="132" t="s">
        <v>1355</v>
      </c>
    </row>
    <row r="239" spans="2:65" s="111" customFormat="1" ht="22.9" customHeight="1" x14ac:dyDescent="0.2">
      <c r="B239" s="110"/>
      <c r="D239" s="112" t="s">
        <v>71</v>
      </c>
      <c r="E239" s="120" t="s">
        <v>1356</v>
      </c>
      <c r="F239" s="120" t="s">
        <v>1357</v>
      </c>
      <c r="I239" s="56"/>
      <c r="J239" s="121">
        <f>BK239</f>
        <v>0</v>
      </c>
      <c r="L239" s="110"/>
      <c r="M239" s="115"/>
      <c r="P239" s="116">
        <f>SUM(P240:P244)</f>
        <v>1.7421850000000001</v>
      </c>
      <c r="R239" s="116">
        <f>SUM(R240:R244)</f>
        <v>3.1719999999999999E-3</v>
      </c>
      <c r="T239" s="117">
        <f>SUM(T240:T244)</f>
        <v>0</v>
      </c>
      <c r="AR239" s="112" t="s">
        <v>82</v>
      </c>
      <c r="AT239" s="118" t="s">
        <v>71</v>
      </c>
      <c r="AU239" s="118" t="s">
        <v>80</v>
      </c>
      <c r="AY239" s="112" t="s">
        <v>143</v>
      </c>
      <c r="BK239" s="119">
        <f>SUM(BK240:BK244)</f>
        <v>0</v>
      </c>
    </row>
    <row r="240" spans="2:65" s="1" customFormat="1" ht="24.2" customHeight="1" x14ac:dyDescent="0.2">
      <c r="B240" s="13"/>
      <c r="C240" s="122" t="s">
        <v>361</v>
      </c>
      <c r="D240" s="122" t="s">
        <v>145</v>
      </c>
      <c r="E240" s="123" t="s">
        <v>1358</v>
      </c>
      <c r="F240" s="124" t="s">
        <v>1359</v>
      </c>
      <c r="G240" s="125" t="s">
        <v>388</v>
      </c>
      <c r="H240" s="126">
        <v>5.2</v>
      </c>
      <c r="I240" s="50"/>
      <c r="J240" s="127">
        <f>ROUND(I240*H240,2)</f>
        <v>0</v>
      </c>
      <c r="K240" s="124" t="s">
        <v>149</v>
      </c>
      <c r="L240" s="13"/>
      <c r="M240" s="128" t="s">
        <v>1</v>
      </c>
      <c r="N240" s="129" t="s">
        <v>37</v>
      </c>
      <c r="O240" s="130">
        <v>0.33100000000000002</v>
      </c>
      <c r="P240" s="130">
        <f>O240*H240</f>
        <v>1.7212000000000001</v>
      </c>
      <c r="Q240" s="130">
        <v>6.0999999999999997E-4</v>
      </c>
      <c r="R240" s="130">
        <f>Q240*H240</f>
        <v>3.1719999999999999E-3</v>
      </c>
      <c r="S240" s="130">
        <v>0</v>
      </c>
      <c r="T240" s="131">
        <f>S240*H240</f>
        <v>0</v>
      </c>
      <c r="AR240" s="132" t="s">
        <v>227</v>
      </c>
      <c r="AT240" s="132" t="s">
        <v>145</v>
      </c>
      <c r="AU240" s="132" t="s">
        <v>82</v>
      </c>
      <c r="AY240" s="8" t="s">
        <v>143</v>
      </c>
      <c r="BE240" s="133">
        <f>IF(N240="základní",J240,0)</f>
        <v>0</v>
      </c>
      <c r="BF240" s="133">
        <f>IF(N240="snížená",J240,0)</f>
        <v>0</v>
      </c>
      <c r="BG240" s="133">
        <f>IF(N240="zákl. přenesená",J240,0)</f>
        <v>0</v>
      </c>
      <c r="BH240" s="133">
        <f>IF(N240="sníž. přenesená",J240,0)</f>
        <v>0</v>
      </c>
      <c r="BI240" s="133">
        <f>IF(N240="nulová",J240,0)</f>
        <v>0</v>
      </c>
      <c r="BJ240" s="8" t="s">
        <v>80</v>
      </c>
      <c r="BK240" s="133">
        <f>ROUND(I240*H240,2)</f>
        <v>0</v>
      </c>
      <c r="BL240" s="8" t="s">
        <v>227</v>
      </c>
      <c r="BM240" s="132" t="s">
        <v>1360</v>
      </c>
    </row>
    <row r="241" spans="2:65" s="142" customFormat="1" x14ac:dyDescent="0.2">
      <c r="B241" s="141"/>
      <c r="D241" s="136" t="s">
        <v>152</v>
      </c>
      <c r="E241" s="143" t="s">
        <v>1</v>
      </c>
      <c r="F241" s="144" t="s">
        <v>1361</v>
      </c>
      <c r="H241" s="145">
        <v>2.2000000000000002</v>
      </c>
      <c r="I241" s="54"/>
      <c r="L241" s="141"/>
      <c r="M241" s="146"/>
      <c r="T241" s="147"/>
      <c r="AT241" s="143" t="s">
        <v>152</v>
      </c>
      <c r="AU241" s="143" t="s">
        <v>82</v>
      </c>
      <c r="AV241" s="142" t="s">
        <v>82</v>
      </c>
      <c r="AW241" s="142" t="s">
        <v>29</v>
      </c>
      <c r="AX241" s="142" t="s">
        <v>72</v>
      </c>
      <c r="AY241" s="143" t="s">
        <v>143</v>
      </c>
    </row>
    <row r="242" spans="2:65" s="142" customFormat="1" x14ac:dyDescent="0.2">
      <c r="B242" s="141"/>
      <c r="D242" s="136" t="s">
        <v>152</v>
      </c>
      <c r="E242" s="143" t="s">
        <v>1</v>
      </c>
      <c r="F242" s="144" t="s">
        <v>1362</v>
      </c>
      <c r="H242" s="145">
        <v>3</v>
      </c>
      <c r="I242" s="54"/>
      <c r="L242" s="141"/>
      <c r="M242" s="146"/>
      <c r="T242" s="147"/>
      <c r="AT242" s="143" t="s">
        <v>152</v>
      </c>
      <c r="AU242" s="143" t="s">
        <v>82</v>
      </c>
      <c r="AV242" s="142" t="s">
        <v>82</v>
      </c>
      <c r="AW242" s="142" t="s">
        <v>29</v>
      </c>
      <c r="AX242" s="142" t="s">
        <v>72</v>
      </c>
      <c r="AY242" s="143" t="s">
        <v>143</v>
      </c>
    </row>
    <row r="243" spans="2:65" s="149" customFormat="1" x14ac:dyDescent="0.2">
      <c r="B243" s="148"/>
      <c r="D243" s="136" t="s">
        <v>152</v>
      </c>
      <c r="E243" s="150" t="s">
        <v>1</v>
      </c>
      <c r="F243" s="151" t="s">
        <v>210</v>
      </c>
      <c r="H243" s="152">
        <v>5.2</v>
      </c>
      <c r="I243" s="55"/>
      <c r="L243" s="148"/>
      <c r="M243" s="153"/>
      <c r="T243" s="154"/>
      <c r="AT243" s="150" t="s">
        <v>152</v>
      </c>
      <c r="AU243" s="150" t="s">
        <v>82</v>
      </c>
      <c r="AV243" s="149" t="s">
        <v>150</v>
      </c>
      <c r="AW243" s="149" t="s">
        <v>29</v>
      </c>
      <c r="AX243" s="149" t="s">
        <v>80</v>
      </c>
      <c r="AY243" s="150" t="s">
        <v>143</v>
      </c>
    </row>
    <row r="244" spans="2:65" s="1" customFormat="1" ht="33" customHeight="1" x14ac:dyDescent="0.2">
      <c r="B244" s="13"/>
      <c r="C244" s="122" t="s">
        <v>366</v>
      </c>
      <c r="D244" s="122" t="s">
        <v>145</v>
      </c>
      <c r="E244" s="123" t="s">
        <v>1363</v>
      </c>
      <c r="F244" s="124" t="s">
        <v>1364</v>
      </c>
      <c r="G244" s="125" t="s">
        <v>198</v>
      </c>
      <c r="H244" s="126">
        <v>3.0000000000000001E-3</v>
      </c>
      <c r="I244" s="50"/>
      <c r="J244" s="127">
        <f>ROUND(I244*H244,2)</f>
        <v>0</v>
      </c>
      <c r="K244" s="124" t="s">
        <v>149</v>
      </c>
      <c r="L244" s="13"/>
      <c r="M244" s="128" t="s">
        <v>1</v>
      </c>
      <c r="N244" s="129" t="s">
        <v>37</v>
      </c>
      <c r="O244" s="130">
        <v>6.9950000000000001</v>
      </c>
      <c r="P244" s="130">
        <f>O244*H244</f>
        <v>2.0985E-2</v>
      </c>
      <c r="Q244" s="130">
        <v>0</v>
      </c>
      <c r="R244" s="130">
        <f>Q244*H244</f>
        <v>0</v>
      </c>
      <c r="S244" s="130">
        <v>0</v>
      </c>
      <c r="T244" s="131">
        <f>S244*H244</f>
        <v>0</v>
      </c>
      <c r="AR244" s="132" t="s">
        <v>227</v>
      </c>
      <c r="AT244" s="132" t="s">
        <v>145</v>
      </c>
      <c r="AU244" s="132" t="s">
        <v>82</v>
      </c>
      <c r="AY244" s="8" t="s">
        <v>143</v>
      </c>
      <c r="BE244" s="133">
        <f>IF(N244="základní",J244,0)</f>
        <v>0</v>
      </c>
      <c r="BF244" s="133">
        <f>IF(N244="snížená",J244,0)</f>
        <v>0</v>
      </c>
      <c r="BG244" s="133">
        <f>IF(N244="zákl. přenesená",J244,0)</f>
        <v>0</v>
      </c>
      <c r="BH244" s="133">
        <f>IF(N244="sníž. přenesená",J244,0)</f>
        <v>0</v>
      </c>
      <c r="BI244" s="133">
        <f>IF(N244="nulová",J244,0)</f>
        <v>0</v>
      </c>
      <c r="BJ244" s="8" t="s">
        <v>80</v>
      </c>
      <c r="BK244" s="133">
        <f>ROUND(I244*H244,2)</f>
        <v>0</v>
      </c>
      <c r="BL244" s="8" t="s">
        <v>227</v>
      </c>
      <c r="BM244" s="132" t="s">
        <v>1365</v>
      </c>
    </row>
    <row r="245" spans="2:65" s="111" customFormat="1" ht="22.9" customHeight="1" x14ac:dyDescent="0.2">
      <c r="B245" s="110"/>
      <c r="D245" s="112" t="s">
        <v>71</v>
      </c>
      <c r="E245" s="120" t="s">
        <v>630</v>
      </c>
      <c r="F245" s="120" t="s">
        <v>631</v>
      </c>
      <c r="I245" s="56"/>
      <c r="J245" s="121">
        <f>BK245</f>
        <v>0</v>
      </c>
      <c r="L245" s="110"/>
      <c r="M245" s="115"/>
      <c r="P245" s="116">
        <f>SUM(P246:P263)</f>
        <v>27.578642000000002</v>
      </c>
      <c r="R245" s="116">
        <f>SUM(R246:R263)</f>
        <v>0.31663119999999995</v>
      </c>
      <c r="T245" s="117">
        <f>SUM(T246:T263)</f>
        <v>0.79760005</v>
      </c>
      <c r="AR245" s="112" t="s">
        <v>82</v>
      </c>
      <c r="AT245" s="118" t="s">
        <v>71</v>
      </c>
      <c r="AU245" s="118" t="s">
        <v>80</v>
      </c>
      <c r="AY245" s="112" t="s">
        <v>143</v>
      </c>
      <c r="BK245" s="119">
        <f>SUM(BK246:BK263)</f>
        <v>0</v>
      </c>
    </row>
    <row r="246" spans="2:65" s="1" customFormat="1" ht="24.2" customHeight="1" x14ac:dyDescent="0.2">
      <c r="B246" s="13"/>
      <c r="C246" s="122" t="s">
        <v>375</v>
      </c>
      <c r="D246" s="122" t="s">
        <v>145</v>
      </c>
      <c r="E246" s="123" t="s">
        <v>1366</v>
      </c>
      <c r="F246" s="124" t="s">
        <v>1367</v>
      </c>
      <c r="G246" s="125" t="s">
        <v>163</v>
      </c>
      <c r="H246" s="126">
        <v>19.187999999999999</v>
      </c>
      <c r="I246" s="50"/>
      <c r="J246" s="127">
        <f>ROUND(I246*H246,2)</f>
        <v>0</v>
      </c>
      <c r="K246" s="124" t="s">
        <v>149</v>
      </c>
      <c r="L246" s="13"/>
      <c r="M246" s="128" t="s">
        <v>1</v>
      </c>
      <c r="N246" s="129" t="s">
        <v>37</v>
      </c>
      <c r="O246" s="130">
        <v>0.25</v>
      </c>
      <c r="P246" s="130">
        <f>O246*H246</f>
        <v>4.7969999999999997</v>
      </c>
      <c r="Q246" s="130">
        <v>0</v>
      </c>
      <c r="R246" s="130">
        <f>Q246*H246</f>
        <v>0</v>
      </c>
      <c r="S246" s="130">
        <v>2.4649999999999998E-2</v>
      </c>
      <c r="T246" s="131">
        <f>S246*H246</f>
        <v>0.47298419999999997</v>
      </c>
      <c r="AR246" s="132" t="s">
        <v>227</v>
      </c>
      <c r="AT246" s="132" t="s">
        <v>145</v>
      </c>
      <c r="AU246" s="132" t="s">
        <v>82</v>
      </c>
      <c r="AY246" s="8" t="s">
        <v>143</v>
      </c>
      <c r="BE246" s="133">
        <f>IF(N246="základní",J246,0)</f>
        <v>0</v>
      </c>
      <c r="BF246" s="133">
        <f>IF(N246="snížená",J246,0)</f>
        <v>0</v>
      </c>
      <c r="BG246" s="133">
        <f>IF(N246="zákl. přenesená",J246,0)</f>
        <v>0</v>
      </c>
      <c r="BH246" s="133">
        <f>IF(N246="sníž. přenesená",J246,0)</f>
        <v>0</v>
      </c>
      <c r="BI246" s="133">
        <f>IF(N246="nulová",J246,0)</f>
        <v>0</v>
      </c>
      <c r="BJ246" s="8" t="s">
        <v>80</v>
      </c>
      <c r="BK246" s="133">
        <f>ROUND(I246*H246,2)</f>
        <v>0</v>
      </c>
      <c r="BL246" s="8" t="s">
        <v>227</v>
      </c>
      <c r="BM246" s="132" t="s">
        <v>1368</v>
      </c>
    </row>
    <row r="247" spans="2:65" s="142" customFormat="1" x14ac:dyDescent="0.2">
      <c r="B247" s="141"/>
      <c r="D247" s="136" t="s">
        <v>152</v>
      </c>
      <c r="E247" s="143" t="s">
        <v>1</v>
      </c>
      <c r="F247" s="144" t="s">
        <v>1264</v>
      </c>
      <c r="H247" s="145">
        <v>19.187999999999999</v>
      </c>
      <c r="I247" s="54"/>
      <c r="L247" s="141"/>
      <c r="M247" s="146"/>
      <c r="T247" s="147"/>
      <c r="AT247" s="143" t="s">
        <v>152</v>
      </c>
      <c r="AU247" s="143" t="s">
        <v>82</v>
      </c>
      <c r="AV247" s="142" t="s">
        <v>82</v>
      </c>
      <c r="AW247" s="142" t="s">
        <v>29</v>
      </c>
      <c r="AX247" s="142" t="s">
        <v>80</v>
      </c>
      <c r="AY247" s="143" t="s">
        <v>143</v>
      </c>
    </row>
    <row r="248" spans="2:65" s="1" customFormat="1" ht="24.2" customHeight="1" x14ac:dyDescent="0.2">
      <c r="B248" s="13"/>
      <c r="C248" s="122" t="s">
        <v>381</v>
      </c>
      <c r="D248" s="122" t="s">
        <v>145</v>
      </c>
      <c r="E248" s="123" t="s">
        <v>1369</v>
      </c>
      <c r="F248" s="124" t="s">
        <v>1370</v>
      </c>
      <c r="G248" s="125" t="s">
        <v>163</v>
      </c>
      <c r="H248" s="126">
        <v>13.169</v>
      </c>
      <c r="I248" s="50"/>
      <c r="J248" s="127">
        <f>ROUND(I248*H248,2)</f>
        <v>0</v>
      </c>
      <c r="K248" s="124" t="s">
        <v>149</v>
      </c>
      <c r="L248" s="13"/>
      <c r="M248" s="128" t="s">
        <v>1</v>
      </c>
      <c r="N248" s="129" t="s">
        <v>37</v>
      </c>
      <c r="O248" s="130">
        <v>0.30599999999999999</v>
      </c>
      <c r="P248" s="130">
        <f>O248*H248</f>
        <v>4.0297140000000002</v>
      </c>
      <c r="Q248" s="130">
        <v>0</v>
      </c>
      <c r="R248" s="130">
        <f>Q248*H248</f>
        <v>0</v>
      </c>
      <c r="S248" s="130">
        <v>2.4649999999999998E-2</v>
      </c>
      <c r="T248" s="131">
        <f>S248*H248</f>
        <v>0.32461584999999998</v>
      </c>
      <c r="AR248" s="132" t="s">
        <v>227</v>
      </c>
      <c r="AT248" s="132" t="s">
        <v>145</v>
      </c>
      <c r="AU248" s="132" t="s">
        <v>82</v>
      </c>
      <c r="AY248" s="8" t="s">
        <v>143</v>
      </c>
      <c r="BE248" s="133">
        <f>IF(N248="základní",J248,0)</f>
        <v>0</v>
      </c>
      <c r="BF248" s="133">
        <f>IF(N248="snížená",J248,0)</f>
        <v>0</v>
      </c>
      <c r="BG248" s="133">
        <f>IF(N248="zákl. přenesená",J248,0)</f>
        <v>0</v>
      </c>
      <c r="BH248" s="133">
        <f>IF(N248="sníž. přenesená",J248,0)</f>
        <v>0</v>
      </c>
      <c r="BI248" s="133">
        <f>IF(N248="nulová",J248,0)</f>
        <v>0</v>
      </c>
      <c r="BJ248" s="8" t="s">
        <v>80</v>
      </c>
      <c r="BK248" s="133">
        <f>ROUND(I248*H248,2)</f>
        <v>0</v>
      </c>
      <c r="BL248" s="8" t="s">
        <v>227</v>
      </c>
      <c r="BM248" s="132" t="s">
        <v>1371</v>
      </c>
    </row>
    <row r="249" spans="2:65" s="142" customFormat="1" x14ac:dyDescent="0.2">
      <c r="B249" s="141"/>
      <c r="D249" s="136" t="s">
        <v>152</v>
      </c>
      <c r="E249" s="143" t="s">
        <v>1</v>
      </c>
      <c r="F249" s="144" t="s">
        <v>1249</v>
      </c>
      <c r="H249" s="145">
        <v>7.1260000000000003</v>
      </c>
      <c r="I249" s="54"/>
      <c r="L249" s="141"/>
      <c r="M249" s="146"/>
      <c r="T249" s="147"/>
      <c r="AT249" s="143" t="s">
        <v>152</v>
      </c>
      <c r="AU249" s="143" t="s">
        <v>82</v>
      </c>
      <c r="AV249" s="142" t="s">
        <v>82</v>
      </c>
      <c r="AW249" s="142" t="s">
        <v>29</v>
      </c>
      <c r="AX249" s="142" t="s">
        <v>72</v>
      </c>
      <c r="AY249" s="143" t="s">
        <v>143</v>
      </c>
    </row>
    <row r="250" spans="2:65" s="142" customFormat="1" x14ac:dyDescent="0.2">
      <c r="B250" s="141"/>
      <c r="D250" s="136" t="s">
        <v>152</v>
      </c>
      <c r="E250" s="143" t="s">
        <v>1</v>
      </c>
      <c r="F250" s="144" t="s">
        <v>1250</v>
      </c>
      <c r="H250" s="145">
        <v>6.0430000000000001</v>
      </c>
      <c r="I250" s="54"/>
      <c r="L250" s="141"/>
      <c r="M250" s="146"/>
      <c r="T250" s="147"/>
      <c r="AT250" s="143" t="s">
        <v>152</v>
      </c>
      <c r="AU250" s="143" t="s">
        <v>82</v>
      </c>
      <c r="AV250" s="142" t="s">
        <v>82</v>
      </c>
      <c r="AW250" s="142" t="s">
        <v>29</v>
      </c>
      <c r="AX250" s="142" t="s">
        <v>72</v>
      </c>
      <c r="AY250" s="143" t="s">
        <v>143</v>
      </c>
    </row>
    <row r="251" spans="2:65" s="149" customFormat="1" x14ac:dyDescent="0.2">
      <c r="B251" s="148"/>
      <c r="D251" s="136" t="s">
        <v>152</v>
      </c>
      <c r="E251" s="150" t="s">
        <v>1</v>
      </c>
      <c r="F251" s="151" t="s">
        <v>210</v>
      </c>
      <c r="H251" s="152">
        <v>13.169</v>
      </c>
      <c r="I251" s="55"/>
      <c r="L251" s="148"/>
      <c r="M251" s="153"/>
      <c r="T251" s="154"/>
      <c r="AT251" s="150" t="s">
        <v>152</v>
      </c>
      <c r="AU251" s="150" t="s">
        <v>82</v>
      </c>
      <c r="AV251" s="149" t="s">
        <v>150</v>
      </c>
      <c r="AW251" s="149" t="s">
        <v>29</v>
      </c>
      <c r="AX251" s="149" t="s">
        <v>80</v>
      </c>
      <c r="AY251" s="150" t="s">
        <v>143</v>
      </c>
    </row>
    <row r="252" spans="2:65" s="1" customFormat="1" ht="24.2" customHeight="1" x14ac:dyDescent="0.2">
      <c r="B252" s="13"/>
      <c r="C252" s="122" t="s">
        <v>385</v>
      </c>
      <c r="D252" s="122" t="s">
        <v>145</v>
      </c>
      <c r="E252" s="123" t="s">
        <v>1372</v>
      </c>
      <c r="F252" s="124" t="s">
        <v>1373</v>
      </c>
      <c r="G252" s="125" t="s">
        <v>163</v>
      </c>
      <c r="H252" s="126">
        <v>6.3</v>
      </c>
      <c r="I252" s="50"/>
      <c r="J252" s="127">
        <f>ROUND(I252*H252,2)</f>
        <v>0</v>
      </c>
      <c r="K252" s="124" t="s">
        <v>149</v>
      </c>
      <c r="L252" s="13"/>
      <c r="M252" s="128" t="s">
        <v>1</v>
      </c>
      <c r="N252" s="129" t="s">
        <v>37</v>
      </c>
      <c r="O252" s="130">
        <v>1.339</v>
      </c>
      <c r="P252" s="130">
        <f>O252*H252</f>
        <v>8.4356999999999989</v>
      </c>
      <c r="Q252" s="130">
        <v>2.5999999999999998E-4</v>
      </c>
      <c r="R252" s="130">
        <f>Q252*H252</f>
        <v>1.6379999999999999E-3</v>
      </c>
      <c r="S252" s="130">
        <v>0</v>
      </c>
      <c r="T252" s="131">
        <f>S252*H252</f>
        <v>0</v>
      </c>
      <c r="AR252" s="132" t="s">
        <v>227</v>
      </c>
      <c r="AT252" s="132" t="s">
        <v>145</v>
      </c>
      <c r="AU252" s="132" t="s">
        <v>82</v>
      </c>
      <c r="AY252" s="8" t="s">
        <v>143</v>
      </c>
      <c r="BE252" s="133">
        <f>IF(N252="základní",J252,0)</f>
        <v>0</v>
      </c>
      <c r="BF252" s="133">
        <f>IF(N252="snížená",J252,0)</f>
        <v>0</v>
      </c>
      <c r="BG252" s="133">
        <f>IF(N252="zákl. přenesená",J252,0)</f>
        <v>0</v>
      </c>
      <c r="BH252" s="133">
        <f>IF(N252="sníž. přenesená",J252,0)</f>
        <v>0</v>
      </c>
      <c r="BI252" s="133">
        <f>IF(N252="nulová",J252,0)</f>
        <v>0</v>
      </c>
      <c r="BJ252" s="8" t="s">
        <v>80</v>
      </c>
      <c r="BK252" s="133">
        <f>ROUND(I252*H252,2)</f>
        <v>0</v>
      </c>
      <c r="BL252" s="8" t="s">
        <v>227</v>
      </c>
      <c r="BM252" s="132" t="s">
        <v>1374</v>
      </c>
    </row>
    <row r="253" spans="2:65" s="135" customFormat="1" x14ac:dyDescent="0.2">
      <c r="B253" s="134"/>
      <c r="D253" s="136" t="s">
        <v>152</v>
      </c>
      <c r="E253" s="137" t="s">
        <v>1</v>
      </c>
      <c r="F253" s="138" t="s">
        <v>1375</v>
      </c>
      <c r="H253" s="137" t="s">
        <v>1</v>
      </c>
      <c r="I253" s="53"/>
      <c r="L253" s="134"/>
      <c r="M253" s="139"/>
      <c r="T253" s="140"/>
      <c r="AT253" s="137" t="s">
        <v>152</v>
      </c>
      <c r="AU253" s="137" t="s">
        <v>82</v>
      </c>
      <c r="AV253" s="135" t="s">
        <v>80</v>
      </c>
      <c r="AW253" s="135" t="s">
        <v>29</v>
      </c>
      <c r="AX253" s="135" t="s">
        <v>72</v>
      </c>
      <c r="AY253" s="137" t="s">
        <v>143</v>
      </c>
    </row>
    <row r="254" spans="2:65" s="142" customFormat="1" x14ac:dyDescent="0.2">
      <c r="B254" s="141"/>
      <c r="D254" s="136" t="s">
        <v>152</v>
      </c>
      <c r="E254" s="143" t="s">
        <v>1</v>
      </c>
      <c r="F254" s="144" t="s">
        <v>1376</v>
      </c>
      <c r="H254" s="145">
        <v>6.3</v>
      </c>
      <c r="I254" s="54"/>
      <c r="L254" s="141"/>
      <c r="M254" s="146"/>
      <c r="T254" s="147"/>
      <c r="AT254" s="143" t="s">
        <v>152</v>
      </c>
      <c r="AU254" s="143" t="s">
        <v>82</v>
      </c>
      <c r="AV254" s="142" t="s">
        <v>82</v>
      </c>
      <c r="AW254" s="142" t="s">
        <v>29</v>
      </c>
      <c r="AX254" s="142" t="s">
        <v>80</v>
      </c>
      <c r="AY254" s="143" t="s">
        <v>143</v>
      </c>
    </row>
    <row r="255" spans="2:65" s="1" customFormat="1" ht="24.2" customHeight="1" x14ac:dyDescent="0.2">
      <c r="B255" s="13"/>
      <c r="C255" s="164" t="s">
        <v>391</v>
      </c>
      <c r="D255" s="164" t="s">
        <v>392</v>
      </c>
      <c r="E255" s="165" t="s">
        <v>1377</v>
      </c>
      <c r="F255" s="166" t="s">
        <v>1378</v>
      </c>
      <c r="G255" s="167" t="s">
        <v>163</v>
      </c>
      <c r="H255" s="168">
        <v>6.3</v>
      </c>
      <c r="I255" s="51"/>
      <c r="J255" s="169">
        <f>ROUND(I255*H255,2)</f>
        <v>0</v>
      </c>
      <c r="K255" s="166" t="s">
        <v>149</v>
      </c>
      <c r="L255" s="170"/>
      <c r="M255" s="171" t="s">
        <v>1</v>
      </c>
      <c r="N255" s="172" t="s">
        <v>37</v>
      </c>
      <c r="O255" s="130">
        <v>0</v>
      </c>
      <c r="P255" s="130">
        <f>O255*H255</f>
        <v>0</v>
      </c>
      <c r="Q255" s="130">
        <v>2.546E-2</v>
      </c>
      <c r="R255" s="130">
        <f>Q255*H255</f>
        <v>0.16039799999999999</v>
      </c>
      <c r="S255" s="130">
        <v>0</v>
      </c>
      <c r="T255" s="131">
        <f>S255*H255</f>
        <v>0</v>
      </c>
      <c r="AR255" s="132" t="s">
        <v>328</v>
      </c>
      <c r="AT255" s="132" t="s">
        <v>392</v>
      </c>
      <c r="AU255" s="132" t="s">
        <v>82</v>
      </c>
      <c r="AY255" s="8" t="s">
        <v>143</v>
      </c>
      <c r="BE255" s="133">
        <f>IF(N255="základní",J255,0)</f>
        <v>0</v>
      </c>
      <c r="BF255" s="133">
        <f>IF(N255="snížená",J255,0)</f>
        <v>0</v>
      </c>
      <c r="BG255" s="133">
        <f>IF(N255="zákl. přenesená",J255,0)</f>
        <v>0</v>
      </c>
      <c r="BH255" s="133">
        <f>IF(N255="sníž. přenesená",J255,0)</f>
        <v>0</v>
      </c>
      <c r="BI255" s="133">
        <f>IF(N255="nulová",J255,0)</f>
        <v>0</v>
      </c>
      <c r="BJ255" s="8" t="s">
        <v>80</v>
      </c>
      <c r="BK255" s="133">
        <f>ROUND(I255*H255,2)</f>
        <v>0</v>
      </c>
      <c r="BL255" s="8" t="s">
        <v>227</v>
      </c>
      <c r="BM255" s="132" t="s">
        <v>1379</v>
      </c>
    </row>
    <row r="256" spans="2:65" s="1" customFormat="1" ht="24.2" customHeight="1" x14ac:dyDescent="0.2">
      <c r="B256" s="13"/>
      <c r="C256" s="122" t="s">
        <v>397</v>
      </c>
      <c r="D256" s="122" t="s">
        <v>145</v>
      </c>
      <c r="E256" s="123" t="s">
        <v>1380</v>
      </c>
      <c r="F256" s="124" t="s">
        <v>1381</v>
      </c>
      <c r="G256" s="125" t="s">
        <v>163</v>
      </c>
      <c r="H256" s="126">
        <v>4.62</v>
      </c>
      <c r="I256" s="50"/>
      <c r="J256" s="127">
        <f>ROUND(I256*H256,2)</f>
        <v>0</v>
      </c>
      <c r="K256" s="124" t="s">
        <v>149</v>
      </c>
      <c r="L256" s="13"/>
      <c r="M256" s="128" t="s">
        <v>1</v>
      </c>
      <c r="N256" s="129" t="s">
        <v>37</v>
      </c>
      <c r="O256" s="130">
        <v>1.585</v>
      </c>
      <c r="P256" s="130">
        <f>O256*H256</f>
        <v>7.3227000000000002</v>
      </c>
      <c r="Q256" s="130">
        <v>2.5999999999999998E-4</v>
      </c>
      <c r="R256" s="130">
        <f>Q256*H256</f>
        <v>1.2011999999999999E-3</v>
      </c>
      <c r="S256" s="130">
        <v>0</v>
      </c>
      <c r="T256" s="131">
        <f>S256*H256</f>
        <v>0</v>
      </c>
      <c r="AR256" s="132" t="s">
        <v>227</v>
      </c>
      <c r="AT256" s="132" t="s">
        <v>145</v>
      </c>
      <c r="AU256" s="132" t="s">
        <v>82</v>
      </c>
      <c r="AY256" s="8" t="s">
        <v>143</v>
      </c>
      <c r="BE256" s="133">
        <f>IF(N256="základní",J256,0)</f>
        <v>0</v>
      </c>
      <c r="BF256" s="133">
        <f>IF(N256="snížená",J256,0)</f>
        <v>0</v>
      </c>
      <c r="BG256" s="133">
        <f>IF(N256="zákl. přenesená",J256,0)</f>
        <v>0</v>
      </c>
      <c r="BH256" s="133">
        <f>IF(N256="sníž. přenesená",J256,0)</f>
        <v>0</v>
      </c>
      <c r="BI256" s="133">
        <f>IF(N256="nulová",J256,0)</f>
        <v>0</v>
      </c>
      <c r="BJ256" s="8" t="s">
        <v>80</v>
      </c>
      <c r="BK256" s="133">
        <f>ROUND(I256*H256,2)</f>
        <v>0</v>
      </c>
      <c r="BL256" s="8" t="s">
        <v>227</v>
      </c>
      <c r="BM256" s="132" t="s">
        <v>1382</v>
      </c>
    </row>
    <row r="257" spans="2:65" s="135" customFormat="1" x14ac:dyDescent="0.2">
      <c r="B257" s="134"/>
      <c r="D257" s="136" t="s">
        <v>152</v>
      </c>
      <c r="E257" s="137" t="s">
        <v>1</v>
      </c>
      <c r="F257" s="138" t="s">
        <v>1383</v>
      </c>
      <c r="H257" s="137" t="s">
        <v>1</v>
      </c>
      <c r="I257" s="53"/>
      <c r="L257" s="134"/>
      <c r="M257" s="139"/>
      <c r="T257" s="140"/>
      <c r="AT257" s="137" t="s">
        <v>152</v>
      </c>
      <c r="AU257" s="137" t="s">
        <v>82</v>
      </c>
      <c r="AV257" s="135" t="s">
        <v>80</v>
      </c>
      <c r="AW257" s="135" t="s">
        <v>29</v>
      </c>
      <c r="AX257" s="135" t="s">
        <v>72</v>
      </c>
      <c r="AY257" s="137" t="s">
        <v>143</v>
      </c>
    </row>
    <row r="258" spans="2:65" s="142" customFormat="1" x14ac:dyDescent="0.2">
      <c r="B258" s="141"/>
      <c r="D258" s="136" t="s">
        <v>152</v>
      </c>
      <c r="E258" s="143" t="s">
        <v>1</v>
      </c>
      <c r="F258" s="144" t="s">
        <v>1384</v>
      </c>
      <c r="H258" s="145">
        <v>4.62</v>
      </c>
      <c r="I258" s="54"/>
      <c r="L258" s="141"/>
      <c r="M258" s="146"/>
      <c r="T258" s="147"/>
      <c r="AT258" s="143" t="s">
        <v>152</v>
      </c>
      <c r="AU258" s="143" t="s">
        <v>82</v>
      </c>
      <c r="AV258" s="142" t="s">
        <v>82</v>
      </c>
      <c r="AW258" s="142" t="s">
        <v>29</v>
      </c>
      <c r="AX258" s="142" t="s">
        <v>80</v>
      </c>
      <c r="AY258" s="143" t="s">
        <v>143</v>
      </c>
    </row>
    <row r="259" spans="2:65" s="1" customFormat="1" ht="24.2" customHeight="1" x14ac:dyDescent="0.2">
      <c r="B259" s="13"/>
      <c r="C259" s="164" t="s">
        <v>402</v>
      </c>
      <c r="D259" s="164" t="s">
        <v>392</v>
      </c>
      <c r="E259" s="165" t="s">
        <v>1385</v>
      </c>
      <c r="F259" s="166" t="s">
        <v>1386</v>
      </c>
      <c r="G259" s="167" t="s">
        <v>163</v>
      </c>
      <c r="H259" s="168">
        <v>4.62</v>
      </c>
      <c r="I259" s="51"/>
      <c r="J259" s="169">
        <f>ROUND(I259*H259,2)</f>
        <v>0</v>
      </c>
      <c r="K259" s="166" t="s">
        <v>149</v>
      </c>
      <c r="L259" s="170"/>
      <c r="M259" s="171" t="s">
        <v>1</v>
      </c>
      <c r="N259" s="172" t="s">
        <v>37</v>
      </c>
      <c r="O259" s="130">
        <v>0</v>
      </c>
      <c r="P259" s="130">
        <f>O259*H259</f>
        <v>0</v>
      </c>
      <c r="Q259" s="130">
        <v>2.87E-2</v>
      </c>
      <c r="R259" s="130">
        <f>Q259*H259</f>
        <v>0.13259399999999999</v>
      </c>
      <c r="S259" s="130">
        <v>0</v>
      </c>
      <c r="T259" s="131">
        <f>S259*H259</f>
        <v>0</v>
      </c>
      <c r="AR259" s="132" t="s">
        <v>328</v>
      </c>
      <c r="AT259" s="132" t="s">
        <v>392</v>
      </c>
      <c r="AU259" s="132" t="s">
        <v>82</v>
      </c>
      <c r="AY259" s="8" t="s">
        <v>143</v>
      </c>
      <c r="BE259" s="133">
        <f>IF(N259="základní",J259,0)</f>
        <v>0</v>
      </c>
      <c r="BF259" s="133">
        <f>IF(N259="snížená",J259,0)</f>
        <v>0</v>
      </c>
      <c r="BG259" s="133">
        <f>IF(N259="zákl. přenesená",J259,0)</f>
        <v>0</v>
      </c>
      <c r="BH259" s="133">
        <f>IF(N259="sníž. přenesená",J259,0)</f>
        <v>0</v>
      </c>
      <c r="BI259" s="133">
        <f>IF(N259="nulová",J259,0)</f>
        <v>0</v>
      </c>
      <c r="BJ259" s="8" t="s">
        <v>80</v>
      </c>
      <c r="BK259" s="133">
        <f>ROUND(I259*H259,2)</f>
        <v>0</v>
      </c>
      <c r="BL259" s="8" t="s">
        <v>227</v>
      </c>
      <c r="BM259" s="132" t="s">
        <v>1387</v>
      </c>
    </row>
    <row r="260" spans="2:65" s="1" customFormat="1" ht="24.2" customHeight="1" x14ac:dyDescent="0.2">
      <c r="B260" s="13"/>
      <c r="C260" s="122" t="s">
        <v>407</v>
      </c>
      <c r="D260" s="122" t="s">
        <v>145</v>
      </c>
      <c r="E260" s="123" t="s">
        <v>1388</v>
      </c>
      <c r="F260" s="124" t="s">
        <v>1389</v>
      </c>
      <c r="G260" s="125" t="s">
        <v>388</v>
      </c>
      <c r="H260" s="126">
        <v>5.2</v>
      </c>
      <c r="I260" s="50"/>
      <c r="J260" s="127">
        <f>ROUND(I260*H260,2)</f>
        <v>0</v>
      </c>
      <c r="K260" s="124" t="s">
        <v>149</v>
      </c>
      <c r="L260" s="13"/>
      <c r="M260" s="128" t="s">
        <v>1</v>
      </c>
      <c r="N260" s="129" t="s">
        <v>37</v>
      </c>
      <c r="O260" s="130">
        <v>0.34499999999999997</v>
      </c>
      <c r="P260" s="130">
        <f>O260*H260</f>
        <v>1.7939999999999998</v>
      </c>
      <c r="Q260" s="130">
        <v>0</v>
      </c>
      <c r="R260" s="130">
        <f>Q260*H260</f>
        <v>0</v>
      </c>
      <c r="S260" s="130">
        <v>0</v>
      </c>
      <c r="T260" s="131">
        <f>S260*H260</f>
        <v>0</v>
      </c>
      <c r="AR260" s="132" t="s">
        <v>227</v>
      </c>
      <c r="AT260" s="132" t="s">
        <v>145</v>
      </c>
      <c r="AU260" s="132" t="s">
        <v>82</v>
      </c>
      <c r="AY260" s="8" t="s">
        <v>143</v>
      </c>
      <c r="BE260" s="133">
        <f>IF(N260="základní",J260,0)</f>
        <v>0</v>
      </c>
      <c r="BF260" s="133">
        <f>IF(N260="snížená",J260,0)</f>
        <v>0</v>
      </c>
      <c r="BG260" s="133">
        <f>IF(N260="zákl. přenesená",J260,0)</f>
        <v>0</v>
      </c>
      <c r="BH260" s="133">
        <f>IF(N260="sníž. přenesená",J260,0)</f>
        <v>0</v>
      </c>
      <c r="BI260" s="133">
        <f>IF(N260="nulová",J260,0)</f>
        <v>0</v>
      </c>
      <c r="BJ260" s="8" t="s">
        <v>80</v>
      </c>
      <c r="BK260" s="133">
        <f>ROUND(I260*H260,2)</f>
        <v>0</v>
      </c>
      <c r="BL260" s="8" t="s">
        <v>227</v>
      </c>
      <c r="BM260" s="132" t="s">
        <v>1390</v>
      </c>
    </row>
    <row r="261" spans="2:65" s="142" customFormat="1" x14ac:dyDescent="0.2">
      <c r="B261" s="141"/>
      <c r="D261" s="136" t="s">
        <v>152</v>
      </c>
      <c r="E261" s="143" t="s">
        <v>1</v>
      </c>
      <c r="F261" s="144" t="s">
        <v>1391</v>
      </c>
      <c r="H261" s="145">
        <v>5.2</v>
      </c>
      <c r="I261" s="54"/>
      <c r="L261" s="141"/>
      <c r="M261" s="146"/>
      <c r="T261" s="147"/>
      <c r="AT261" s="143" t="s">
        <v>152</v>
      </c>
      <c r="AU261" s="143" t="s">
        <v>82</v>
      </c>
      <c r="AV261" s="142" t="s">
        <v>82</v>
      </c>
      <c r="AW261" s="142" t="s">
        <v>29</v>
      </c>
      <c r="AX261" s="142" t="s">
        <v>80</v>
      </c>
      <c r="AY261" s="143" t="s">
        <v>143</v>
      </c>
    </row>
    <row r="262" spans="2:65" s="1" customFormat="1" ht="24.2" customHeight="1" x14ac:dyDescent="0.2">
      <c r="B262" s="13"/>
      <c r="C262" s="164" t="s">
        <v>412</v>
      </c>
      <c r="D262" s="164" t="s">
        <v>392</v>
      </c>
      <c r="E262" s="165" t="s">
        <v>1392</v>
      </c>
      <c r="F262" s="166" t="s">
        <v>1393</v>
      </c>
      <c r="G262" s="167" t="s">
        <v>388</v>
      </c>
      <c r="H262" s="168">
        <v>5.2</v>
      </c>
      <c r="I262" s="51"/>
      <c r="J262" s="169">
        <f>ROUND(I262*H262,2)</f>
        <v>0</v>
      </c>
      <c r="K262" s="166" t="s">
        <v>149</v>
      </c>
      <c r="L262" s="170"/>
      <c r="M262" s="171" t="s">
        <v>1</v>
      </c>
      <c r="N262" s="172" t="s">
        <v>37</v>
      </c>
      <c r="O262" s="130">
        <v>0</v>
      </c>
      <c r="P262" s="130">
        <f>O262*H262</f>
        <v>0</v>
      </c>
      <c r="Q262" s="130">
        <v>4.0000000000000001E-3</v>
      </c>
      <c r="R262" s="130">
        <f>Q262*H262</f>
        <v>2.0800000000000003E-2</v>
      </c>
      <c r="S262" s="130">
        <v>0</v>
      </c>
      <c r="T262" s="131">
        <f>S262*H262</f>
        <v>0</v>
      </c>
      <c r="AR262" s="132" t="s">
        <v>328</v>
      </c>
      <c r="AT262" s="132" t="s">
        <v>392</v>
      </c>
      <c r="AU262" s="132" t="s">
        <v>82</v>
      </c>
      <c r="AY262" s="8" t="s">
        <v>143</v>
      </c>
      <c r="BE262" s="133">
        <f>IF(N262="základní",J262,0)</f>
        <v>0</v>
      </c>
      <c r="BF262" s="133">
        <f>IF(N262="snížená",J262,0)</f>
        <v>0</v>
      </c>
      <c r="BG262" s="133">
        <f>IF(N262="zákl. přenesená",J262,0)</f>
        <v>0</v>
      </c>
      <c r="BH262" s="133">
        <f>IF(N262="sníž. přenesená",J262,0)</f>
        <v>0</v>
      </c>
      <c r="BI262" s="133">
        <f>IF(N262="nulová",J262,0)</f>
        <v>0</v>
      </c>
      <c r="BJ262" s="8" t="s">
        <v>80</v>
      </c>
      <c r="BK262" s="133">
        <f>ROUND(I262*H262,2)</f>
        <v>0</v>
      </c>
      <c r="BL262" s="8" t="s">
        <v>227</v>
      </c>
      <c r="BM262" s="132" t="s">
        <v>1394</v>
      </c>
    </row>
    <row r="263" spans="2:65" s="1" customFormat="1" ht="33" customHeight="1" x14ac:dyDescent="0.2">
      <c r="B263" s="13"/>
      <c r="C263" s="122" t="s">
        <v>416</v>
      </c>
      <c r="D263" s="122" t="s">
        <v>145</v>
      </c>
      <c r="E263" s="123" t="s">
        <v>1395</v>
      </c>
      <c r="F263" s="124" t="s">
        <v>1396</v>
      </c>
      <c r="G263" s="125" t="s">
        <v>198</v>
      </c>
      <c r="H263" s="126">
        <v>0.317</v>
      </c>
      <c r="I263" s="50"/>
      <c r="J263" s="127">
        <f>ROUND(I263*H263,2)</f>
        <v>0</v>
      </c>
      <c r="K263" s="124" t="s">
        <v>149</v>
      </c>
      <c r="L263" s="13"/>
      <c r="M263" s="128" t="s">
        <v>1</v>
      </c>
      <c r="N263" s="129" t="s">
        <v>37</v>
      </c>
      <c r="O263" s="130">
        <v>3.7839999999999998</v>
      </c>
      <c r="P263" s="130">
        <f>O263*H263</f>
        <v>1.1995279999999999</v>
      </c>
      <c r="Q263" s="130">
        <v>0</v>
      </c>
      <c r="R263" s="130">
        <f>Q263*H263</f>
        <v>0</v>
      </c>
      <c r="S263" s="130">
        <v>0</v>
      </c>
      <c r="T263" s="131">
        <f>S263*H263</f>
        <v>0</v>
      </c>
      <c r="AR263" s="132" t="s">
        <v>227</v>
      </c>
      <c r="AT263" s="132" t="s">
        <v>145</v>
      </c>
      <c r="AU263" s="132" t="s">
        <v>82</v>
      </c>
      <c r="AY263" s="8" t="s">
        <v>143</v>
      </c>
      <c r="BE263" s="133">
        <f>IF(N263="základní",J263,0)</f>
        <v>0</v>
      </c>
      <c r="BF263" s="133">
        <f>IF(N263="snížená",J263,0)</f>
        <v>0</v>
      </c>
      <c r="BG263" s="133">
        <f>IF(N263="zákl. přenesená",J263,0)</f>
        <v>0</v>
      </c>
      <c r="BH263" s="133">
        <f>IF(N263="sníž. přenesená",J263,0)</f>
        <v>0</v>
      </c>
      <c r="BI263" s="133">
        <f>IF(N263="nulová",J263,0)</f>
        <v>0</v>
      </c>
      <c r="BJ263" s="8" t="s">
        <v>80</v>
      </c>
      <c r="BK263" s="133">
        <f>ROUND(I263*H263,2)</f>
        <v>0</v>
      </c>
      <c r="BL263" s="8" t="s">
        <v>227</v>
      </c>
      <c r="BM263" s="132" t="s">
        <v>1397</v>
      </c>
    </row>
    <row r="264" spans="2:65" s="111" customFormat="1" ht="22.9" customHeight="1" x14ac:dyDescent="0.2">
      <c r="B264" s="110"/>
      <c r="D264" s="112" t="s">
        <v>71</v>
      </c>
      <c r="E264" s="120" t="s">
        <v>661</v>
      </c>
      <c r="F264" s="120" t="s">
        <v>662</v>
      </c>
      <c r="I264" s="56"/>
      <c r="J264" s="121">
        <f>BK264</f>
        <v>0</v>
      </c>
      <c r="L264" s="110"/>
      <c r="M264" s="115"/>
      <c r="P264" s="116">
        <f>SUM(P265:P268)</f>
        <v>16.835760000000001</v>
      </c>
      <c r="R264" s="116">
        <f>SUM(R265:R268)</f>
        <v>0</v>
      </c>
      <c r="T264" s="117">
        <f>SUM(T265:T268)</f>
        <v>0.33504</v>
      </c>
      <c r="AR264" s="112" t="s">
        <v>82</v>
      </c>
      <c r="AT264" s="118" t="s">
        <v>71</v>
      </c>
      <c r="AU264" s="118" t="s">
        <v>80</v>
      </c>
      <c r="AY264" s="112" t="s">
        <v>143</v>
      </c>
      <c r="BK264" s="119">
        <f>SUM(BK265:BK268)</f>
        <v>0</v>
      </c>
    </row>
    <row r="265" spans="2:65" s="1" customFormat="1" ht="33" customHeight="1" x14ac:dyDescent="0.2">
      <c r="B265" s="13"/>
      <c r="C265" s="122" t="s">
        <v>420</v>
      </c>
      <c r="D265" s="122" t="s">
        <v>145</v>
      </c>
      <c r="E265" s="123" t="s">
        <v>1398</v>
      </c>
      <c r="F265" s="124" t="s">
        <v>1399</v>
      </c>
      <c r="G265" s="125" t="s">
        <v>388</v>
      </c>
      <c r="H265" s="126">
        <v>20.94</v>
      </c>
      <c r="I265" s="50"/>
      <c r="J265" s="127">
        <f>ROUND(I265*H265,2)</f>
        <v>0</v>
      </c>
      <c r="K265" s="124" t="s">
        <v>149</v>
      </c>
      <c r="L265" s="13"/>
      <c r="M265" s="128" t="s">
        <v>1</v>
      </c>
      <c r="N265" s="129" t="s">
        <v>37</v>
      </c>
      <c r="O265" s="130">
        <v>0.80400000000000005</v>
      </c>
      <c r="P265" s="130">
        <f>O265*H265</f>
        <v>16.835760000000001</v>
      </c>
      <c r="Q265" s="130">
        <v>0</v>
      </c>
      <c r="R265" s="130">
        <f>Q265*H265</f>
        <v>0</v>
      </c>
      <c r="S265" s="130">
        <v>1.6E-2</v>
      </c>
      <c r="T265" s="131">
        <f>S265*H265</f>
        <v>0.33504</v>
      </c>
      <c r="AR265" s="132" t="s">
        <v>227</v>
      </c>
      <c r="AT265" s="132" t="s">
        <v>145</v>
      </c>
      <c r="AU265" s="132" t="s">
        <v>82</v>
      </c>
      <c r="AY265" s="8" t="s">
        <v>143</v>
      </c>
      <c r="BE265" s="133">
        <f>IF(N265="základní",J265,0)</f>
        <v>0</v>
      </c>
      <c r="BF265" s="133">
        <f>IF(N265="snížená",J265,0)</f>
        <v>0</v>
      </c>
      <c r="BG265" s="133">
        <f>IF(N265="zákl. přenesená",J265,0)</f>
        <v>0</v>
      </c>
      <c r="BH265" s="133">
        <f>IF(N265="sníž. přenesená",J265,0)</f>
        <v>0</v>
      </c>
      <c r="BI265" s="133">
        <f>IF(N265="nulová",J265,0)</f>
        <v>0</v>
      </c>
      <c r="BJ265" s="8" t="s">
        <v>80</v>
      </c>
      <c r="BK265" s="133">
        <f>ROUND(I265*H265,2)</f>
        <v>0</v>
      </c>
      <c r="BL265" s="8" t="s">
        <v>227</v>
      </c>
      <c r="BM265" s="132" t="s">
        <v>1400</v>
      </c>
    </row>
    <row r="266" spans="2:65" s="142" customFormat="1" x14ac:dyDescent="0.2">
      <c r="B266" s="141"/>
      <c r="D266" s="136" t="s">
        <v>152</v>
      </c>
      <c r="E266" s="143" t="s">
        <v>1</v>
      </c>
      <c r="F266" s="144" t="s">
        <v>1401</v>
      </c>
      <c r="H266" s="145">
        <v>10.47</v>
      </c>
      <c r="I266" s="54"/>
      <c r="L266" s="141"/>
      <c r="M266" s="146"/>
      <c r="T266" s="147"/>
      <c r="AT266" s="143" t="s">
        <v>152</v>
      </c>
      <c r="AU266" s="143" t="s">
        <v>82</v>
      </c>
      <c r="AV266" s="142" t="s">
        <v>82</v>
      </c>
      <c r="AW266" s="142" t="s">
        <v>29</v>
      </c>
      <c r="AX266" s="142" t="s">
        <v>72</v>
      </c>
      <c r="AY266" s="143" t="s">
        <v>143</v>
      </c>
    </row>
    <row r="267" spans="2:65" s="142" customFormat="1" x14ac:dyDescent="0.2">
      <c r="B267" s="141"/>
      <c r="D267" s="136" t="s">
        <v>152</v>
      </c>
      <c r="E267" s="143" t="s">
        <v>1</v>
      </c>
      <c r="F267" s="144" t="s">
        <v>1402</v>
      </c>
      <c r="H267" s="145">
        <v>10.47</v>
      </c>
      <c r="I267" s="54"/>
      <c r="L267" s="141"/>
      <c r="M267" s="146"/>
      <c r="T267" s="147"/>
      <c r="AT267" s="143" t="s">
        <v>152</v>
      </c>
      <c r="AU267" s="143" t="s">
        <v>82</v>
      </c>
      <c r="AV267" s="142" t="s">
        <v>82</v>
      </c>
      <c r="AW267" s="142" t="s">
        <v>29</v>
      </c>
      <c r="AX267" s="142" t="s">
        <v>72</v>
      </c>
      <c r="AY267" s="143" t="s">
        <v>143</v>
      </c>
    </row>
    <row r="268" spans="2:65" s="149" customFormat="1" x14ac:dyDescent="0.2">
      <c r="B268" s="148"/>
      <c r="D268" s="136" t="s">
        <v>152</v>
      </c>
      <c r="E268" s="150" t="s">
        <v>1</v>
      </c>
      <c r="F268" s="151" t="s">
        <v>210</v>
      </c>
      <c r="H268" s="152">
        <v>20.94</v>
      </c>
      <c r="I268" s="55"/>
      <c r="L268" s="148"/>
      <c r="M268" s="153"/>
      <c r="T268" s="154"/>
      <c r="AT268" s="150" t="s">
        <v>152</v>
      </c>
      <c r="AU268" s="150" t="s">
        <v>82</v>
      </c>
      <c r="AV268" s="149" t="s">
        <v>150</v>
      </c>
      <c r="AW268" s="149" t="s">
        <v>29</v>
      </c>
      <c r="AX268" s="149" t="s">
        <v>80</v>
      </c>
      <c r="AY268" s="150" t="s">
        <v>143</v>
      </c>
    </row>
    <row r="269" spans="2:65" s="111" customFormat="1" ht="22.9" customHeight="1" x14ac:dyDescent="0.2">
      <c r="B269" s="110"/>
      <c r="D269" s="112" t="s">
        <v>71</v>
      </c>
      <c r="E269" s="120" t="s">
        <v>725</v>
      </c>
      <c r="F269" s="120" t="s">
        <v>726</v>
      </c>
      <c r="I269" s="56"/>
      <c r="J269" s="121">
        <f>BK269</f>
        <v>0</v>
      </c>
      <c r="L269" s="110"/>
      <c r="M269" s="115"/>
      <c r="P269" s="116">
        <f>SUM(P270:P283)</f>
        <v>74.984999999999999</v>
      </c>
      <c r="R269" s="116">
        <f>SUM(R270:R283)</f>
        <v>0.24280000000000002</v>
      </c>
      <c r="T269" s="117">
        <f>SUM(T270:T283)</f>
        <v>6.0000000000000001E-3</v>
      </c>
      <c r="AR269" s="112" t="s">
        <v>82</v>
      </c>
      <c r="AT269" s="118" t="s">
        <v>71</v>
      </c>
      <c r="AU269" s="118" t="s">
        <v>80</v>
      </c>
      <c r="AY269" s="112" t="s">
        <v>143</v>
      </c>
      <c r="BK269" s="119">
        <f>SUM(BK270:BK283)</f>
        <v>0</v>
      </c>
    </row>
    <row r="270" spans="2:65" s="1" customFormat="1" ht="24.2" customHeight="1" x14ac:dyDescent="0.2">
      <c r="B270" s="13"/>
      <c r="C270" s="122" t="s">
        <v>424</v>
      </c>
      <c r="D270" s="122" t="s">
        <v>145</v>
      </c>
      <c r="E270" s="123" t="s">
        <v>728</v>
      </c>
      <c r="F270" s="124" t="s">
        <v>729</v>
      </c>
      <c r="G270" s="125" t="s">
        <v>163</v>
      </c>
      <c r="H270" s="126">
        <v>200</v>
      </c>
      <c r="I270" s="50"/>
      <c r="J270" s="127">
        <f>ROUND(I270*H270,2)</f>
        <v>0</v>
      </c>
      <c r="K270" s="124" t="s">
        <v>149</v>
      </c>
      <c r="L270" s="13"/>
      <c r="M270" s="128" t="s">
        <v>1</v>
      </c>
      <c r="N270" s="129" t="s">
        <v>37</v>
      </c>
      <c r="O270" s="130">
        <v>2.9000000000000001E-2</v>
      </c>
      <c r="P270" s="130">
        <f>O270*H270</f>
        <v>5.8000000000000007</v>
      </c>
      <c r="Q270" s="130">
        <v>0</v>
      </c>
      <c r="R270" s="130">
        <f>Q270*H270</f>
        <v>0</v>
      </c>
      <c r="S270" s="130">
        <v>3.0000000000000001E-5</v>
      </c>
      <c r="T270" s="131">
        <f>S270*H270</f>
        <v>6.0000000000000001E-3</v>
      </c>
      <c r="AR270" s="132" t="s">
        <v>227</v>
      </c>
      <c r="AT270" s="132" t="s">
        <v>145</v>
      </c>
      <c r="AU270" s="132" t="s">
        <v>82</v>
      </c>
      <c r="AY270" s="8" t="s">
        <v>143</v>
      </c>
      <c r="BE270" s="133">
        <f>IF(N270="základní",J270,0)</f>
        <v>0</v>
      </c>
      <c r="BF270" s="133">
        <f>IF(N270="snížená",J270,0)</f>
        <v>0</v>
      </c>
      <c r="BG270" s="133">
        <f>IF(N270="zákl. přenesená",J270,0)</f>
        <v>0</v>
      </c>
      <c r="BH270" s="133">
        <f>IF(N270="sníž. přenesená",J270,0)</f>
        <v>0</v>
      </c>
      <c r="BI270" s="133">
        <f>IF(N270="nulová",J270,0)</f>
        <v>0</v>
      </c>
      <c r="BJ270" s="8" t="s">
        <v>80</v>
      </c>
      <c r="BK270" s="133">
        <f>ROUND(I270*H270,2)</f>
        <v>0</v>
      </c>
      <c r="BL270" s="8" t="s">
        <v>227</v>
      </c>
      <c r="BM270" s="132" t="s">
        <v>1403</v>
      </c>
    </row>
    <row r="271" spans="2:65" s="135" customFormat="1" x14ac:dyDescent="0.2">
      <c r="B271" s="134"/>
      <c r="D271" s="136" t="s">
        <v>152</v>
      </c>
      <c r="E271" s="137" t="s">
        <v>1</v>
      </c>
      <c r="F271" s="138" t="s">
        <v>731</v>
      </c>
      <c r="H271" s="137" t="s">
        <v>1</v>
      </c>
      <c r="I271" s="53"/>
      <c r="L271" s="134"/>
      <c r="M271" s="139"/>
      <c r="T271" s="140"/>
      <c r="AT271" s="137" t="s">
        <v>152</v>
      </c>
      <c r="AU271" s="137" t="s">
        <v>82</v>
      </c>
      <c r="AV271" s="135" t="s">
        <v>80</v>
      </c>
      <c r="AW271" s="135" t="s">
        <v>29</v>
      </c>
      <c r="AX271" s="135" t="s">
        <v>72</v>
      </c>
      <c r="AY271" s="137" t="s">
        <v>143</v>
      </c>
    </row>
    <row r="272" spans="2:65" s="142" customFormat="1" x14ac:dyDescent="0.2">
      <c r="B272" s="141"/>
      <c r="D272" s="136" t="s">
        <v>152</v>
      </c>
      <c r="E272" s="143" t="s">
        <v>1</v>
      </c>
      <c r="F272" s="144" t="s">
        <v>1404</v>
      </c>
      <c r="H272" s="145">
        <v>200</v>
      </c>
      <c r="I272" s="54"/>
      <c r="L272" s="141"/>
      <c r="M272" s="146"/>
      <c r="T272" s="147"/>
      <c r="AT272" s="143" t="s">
        <v>152</v>
      </c>
      <c r="AU272" s="143" t="s">
        <v>82</v>
      </c>
      <c r="AV272" s="142" t="s">
        <v>82</v>
      </c>
      <c r="AW272" s="142" t="s">
        <v>29</v>
      </c>
      <c r="AX272" s="142" t="s">
        <v>80</v>
      </c>
      <c r="AY272" s="143" t="s">
        <v>143</v>
      </c>
    </row>
    <row r="273" spans="2:65" s="1" customFormat="1" ht="16.5" customHeight="1" x14ac:dyDescent="0.2">
      <c r="B273" s="13"/>
      <c r="C273" s="164" t="s">
        <v>428</v>
      </c>
      <c r="D273" s="164" t="s">
        <v>392</v>
      </c>
      <c r="E273" s="165" t="s">
        <v>734</v>
      </c>
      <c r="F273" s="166" t="s">
        <v>735</v>
      </c>
      <c r="G273" s="167" t="s">
        <v>163</v>
      </c>
      <c r="H273" s="168">
        <v>210</v>
      </c>
      <c r="I273" s="51"/>
      <c r="J273" s="169">
        <f>ROUND(I273*H273,2)</f>
        <v>0</v>
      </c>
      <c r="K273" s="166" t="s">
        <v>149</v>
      </c>
      <c r="L273" s="170"/>
      <c r="M273" s="171" t="s">
        <v>1</v>
      </c>
      <c r="N273" s="172" t="s">
        <v>37</v>
      </c>
      <c r="O273" s="130">
        <v>0</v>
      </c>
      <c r="P273" s="130">
        <f>O273*H273</f>
        <v>0</v>
      </c>
      <c r="Q273" s="130">
        <v>5.0000000000000002E-5</v>
      </c>
      <c r="R273" s="130">
        <f>Q273*H273</f>
        <v>1.0500000000000001E-2</v>
      </c>
      <c r="S273" s="130">
        <v>0</v>
      </c>
      <c r="T273" s="131">
        <f>S273*H273</f>
        <v>0</v>
      </c>
      <c r="AR273" s="132" t="s">
        <v>328</v>
      </c>
      <c r="AT273" s="132" t="s">
        <v>392</v>
      </c>
      <c r="AU273" s="132" t="s">
        <v>82</v>
      </c>
      <c r="AY273" s="8" t="s">
        <v>143</v>
      </c>
      <c r="BE273" s="133">
        <f>IF(N273="základní",J273,0)</f>
        <v>0</v>
      </c>
      <c r="BF273" s="133">
        <f>IF(N273="snížená",J273,0)</f>
        <v>0</v>
      </c>
      <c r="BG273" s="133">
        <f>IF(N273="zákl. přenesená",J273,0)</f>
        <v>0</v>
      </c>
      <c r="BH273" s="133">
        <f>IF(N273="sníž. přenesená",J273,0)</f>
        <v>0</v>
      </c>
      <c r="BI273" s="133">
        <f>IF(N273="nulová",J273,0)</f>
        <v>0</v>
      </c>
      <c r="BJ273" s="8" t="s">
        <v>80</v>
      </c>
      <c r="BK273" s="133">
        <f>ROUND(I273*H273,2)</f>
        <v>0</v>
      </c>
      <c r="BL273" s="8" t="s">
        <v>227</v>
      </c>
      <c r="BM273" s="132" t="s">
        <v>1405</v>
      </c>
    </row>
    <row r="274" spans="2:65" s="142" customFormat="1" x14ac:dyDescent="0.2">
      <c r="B274" s="141"/>
      <c r="D274" s="136" t="s">
        <v>152</v>
      </c>
      <c r="F274" s="144" t="s">
        <v>1406</v>
      </c>
      <c r="H274" s="145">
        <v>210</v>
      </c>
      <c r="I274" s="54"/>
      <c r="L274" s="141"/>
      <c r="M274" s="146"/>
      <c r="T274" s="147"/>
      <c r="AT274" s="143" t="s">
        <v>152</v>
      </c>
      <c r="AU274" s="143" t="s">
        <v>82</v>
      </c>
      <c r="AV274" s="142" t="s">
        <v>82</v>
      </c>
      <c r="AW274" s="142" t="s">
        <v>3</v>
      </c>
      <c r="AX274" s="142" t="s">
        <v>80</v>
      </c>
      <c r="AY274" s="143" t="s">
        <v>143</v>
      </c>
    </row>
    <row r="275" spans="2:65" s="1" customFormat="1" ht="24.2" customHeight="1" x14ac:dyDescent="0.2">
      <c r="B275" s="13"/>
      <c r="C275" s="122" t="s">
        <v>433</v>
      </c>
      <c r="D275" s="122" t="s">
        <v>145</v>
      </c>
      <c r="E275" s="123" t="s">
        <v>739</v>
      </c>
      <c r="F275" s="124" t="s">
        <v>740</v>
      </c>
      <c r="G275" s="125" t="s">
        <v>163</v>
      </c>
      <c r="H275" s="126">
        <v>505</v>
      </c>
      <c r="I275" s="50"/>
      <c r="J275" s="127">
        <f>ROUND(I275*H275,2)</f>
        <v>0</v>
      </c>
      <c r="K275" s="124" t="s">
        <v>149</v>
      </c>
      <c r="L275" s="13"/>
      <c r="M275" s="128" t="s">
        <v>1</v>
      </c>
      <c r="N275" s="129" t="s">
        <v>37</v>
      </c>
      <c r="O275" s="130">
        <v>3.3000000000000002E-2</v>
      </c>
      <c r="P275" s="130">
        <f>O275*H275</f>
        <v>16.664999999999999</v>
      </c>
      <c r="Q275" s="130">
        <v>2.0000000000000001E-4</v>
      </c>
      <c r="R275" s="130">
        <f>Q275*H275</f>
        <v>0.10100000000000001</v>
      </c>
      <c r="S275" s="130">
        <v>0</v>
      </c>
      <c r="T275" s="131">
        <f>S275*H275</f>
        <v>0</v>
      </c>
      <c r="AR275" s="132" t="s">
        <v>227</v>
      </c>
      <c r="AT275" s="132" t="s">
        <v>145</v>
      </c>
      <c r="AU275" s="132" t="s">
        <v>82</v>
      </c>
      <c r="AY275" s="8" t="s">
        <v>143</v>
      </c>
      <c r="BE275" s="133">
        <f>IF(N275="základní",J275,0)</f>
        <v>0</v>
      </c>
      <c r="BF275" s="133">
        <f>IF(N275="snížená",J275,0)</f>
        <v>0</v>
      </c>
      <c r="BG275" s="133">
        <f>IF(N275="zákl. přenesená",J275,0)</f>
        <v>0</v>
      </c>
      <c r="BH275" s="133">
        <f>IF(N275="sníž. přenesená",J275,0)</f>
        <v>0</v>
      </c>
      <c r="BI275" s="133">
        <f>IF(N275="nulová",J275,0)</f>
        <v>0</v>
      </c>
      <c r="BJ275" s="8" t="s">
        <v>80</v>
      </c>
      <c r="BK275" s="133">
        <f>ROUND(I275*H275,2)</f>
        <v>0</v>
      </c>
      <c r="BL275" s="8" t="s">
        <v>227</v>
      </c>
      <c r="BM275" s="132" t="s">
        <v>1407</v>
      </c>
    </row>
    <row r="276" spans="2:65" s="135" customFormat="1" x14ac:dyDescent="0.2">
      <c r="B276" s="134"/>
      <c r="D276" s="136" t="s">
        <v>152</v>
      </c>
      <c r="E276" s="137" t="s">
        <v>1</v>
      </c>
      <c r="F276" s="138" t="s">
        <v>1408</v>
      </c>
      <c r="H276" s="137" t="s">
        <v>1</v>
      </c>
      <c r="I276" s="53"/>
      <c r="L276" s="134"/>
      <c r="M276" s="139"/>
      <c r="T276" s="140"/>
      <c r="AT276" s="137" t="s">
        <v>152</v>
      </c>
      <c r="AU276" s="137" t="s">
        <v>82</v>
      </c>
      <c r="AV276" s="135" t="s">
        <v>80</v>
      </c>
      <c r="AW276" s="135" t="s">
        <v>29</v>
      </c>
      <c r="AX276" s="135" t="s">
        <v>72</v>
      </c>
      <c r="AY276" s="137" t="s">
        <v>143</v>
      </c>
    </row>
    <row r="277" spans="2:65" s="142" customFormat="1" x14ac:dyDescent="0.2">
      <c r="B277" s="141"/>
      <c r="D277" s="136" t="s">
        <v>152</v>
      </c>
      <c r="E277" s="143" t="s">
        <v>1</v>
      </c>
      <c r="F277" s="144" t="s">
        <v>1409</v>
      </c>
      <c r="H277" s="145">
        <v>120</v>
      </c>
      <c r="I277" s="54"/>
      <c r="L277" s="141"/>
      <c r="M277" s="146"/>
      <c r="T277" s="147"/>
      <c r="AT277" s="143" t="s">
        <v>152</v>
      </c>
      <c r="AU277" s="143" t="s">
        <v>82</v>
      </c>
      <c r="AV277" s="142" t="s">
        <v>82</v>
      </c>
      <c r="AW277" s="142" t="s">
        <v>29</v>
      </c>
      <c r="AX277" s="142" t="s">
        <v>72</v>
      </c>
      <c r="AY277" s="143" t="s">
        <v>143</v>
      </c>
    </row>
    <row r="278" spans="2:65" s="142" customFormat="1" x14ac:dyDescent="0.2">
      <c r="B278" s="141"/>
      <c r="D278" s="136" t="s">
        <v>152</v>
      </c>
      <c r="E278" s="143" t="s">
        <v>1</v>
      </c>
      <c r="F278" s="144" t="s">
        <v>1410</v>
      </c>
      <c r="H278" s="145">
        <v>120</v>
      </c>
      <c r="I278" s="54"/>
      <c r="L278" s="141"/>
      <c r="M278" s="146"/>
      <c r="T278" s="147"/>
      <c r="AT278" s="143" t="s">
        <v>152</v>
      </c>
      <c r="AU278" s="143" t="s">
        <v>82</v>
      </c>
      <c r="AV278" s="142" t="s">
        <v>82</v>
      </c>
      <c r="AW278" s="142" t="s">
        <v>29</v>
      </c>
      <c r="AX278" s="142" t="s">
        <v>72</v>
      </c>
      <c r="AY278" s="143" t="s">
        <v>143</v>
      </c>
    </row>
    <row r="279" spans="2:65" s="142" customFormat="1" x14ac:dyDescent="0.2">
      <c r="B279" s="141"/>
      <c r="D279" s="136" t="s">
        <v>152</v>
      </c>
      <c r="E279" s="143" t="s">
        <v>1</v>
      </c>
      <c r="F279" s="144" t="s">
        <v>1411</v>
      </c>
      <c r="H279" s="145">
        <v>90</v>
      </c>
      <c r="I279" s="54"/>
      <c r="L279" s="141"/>
      <c r="M279" s="146"/>
      <c r="T279" s="147"/>
      <c r="AT279" s="143" t="s">
        <v>152</v>
      </c>
      <c r="AU279" s="143" t="s">
        <v>82</v>
      </c>
      <c r="AV279" s="142" t="s">
        <v>82</v>
      </c>
      <c r="AW279" s="142" t="s">
        <v>29</v>
      </c>
      <c r="AX279" s="142" t="s">
        <v>72</v>
      </c>
      <c r="AY279" s="143" t="s">
        <v>143</v>
      </c>
    </row>
    <row r="280" spans="2:65" s="142" customFormat="1" x14ac:dyDescent="0.2">
      <c r="B280" s="141"/>
      <c r="D280" s="136" t="s">
        <v>152</v>
      </c>
      <c r="E280" s="143" t="s">
        <v>1</v>
      </c>
      <c r="F280" s="144" t="s">
        <v>1412</v>
      </c>
      <c r="H280" s="145">
        <v>125</v>
      </c>
      <c r="I280" s="54"/>
      <c r="L280" s="141"/>
      <c r="M280" s="146"/>
      <c r="T280" s="147"/>
      <c r="AT280" s="143" t="s">
        <v>152</v>
      </c>
      <c r="AU280" s="143" t="s">
        <v>82</v>
      </c>
      <c r="AV280" s="142" t="s">
        <v>82</v>
      </c>
      <c r="AW280" s="142" t="s">
        <v>29</v>
      </c>
      <c r="AX280" s="142" t="s">
        <v>72</v>
      </c>
      <c r="AY280" s="143" t="s">
        <v>143</v>
      </c>
    </row>
    <row r="281" spans="2:65" s="142" customFormat="1" x14ac:dyDescent="0.2">
      <c r="B281" s="141"/>
      <c r="D281" s="136" t="s">
        <v>152</v>
      </c>
      <c r="E281" s="143" t="s">
        <v>1</v>
      </c>
      <c r="F281" s="144" t="s">
        <v>1413</v>
      </c>
      <c r="H281" s="145">
        <v>50</v>
      </c>
      <c r="I281" s="54"/>
      <c r="L281" s="141"/>
      <c r="M281" s="146"/>
      <c r="T281" s="147"/>
      <c r="AT281" s="143" t="s">
        <v>152</v>
      </c>
      <c r="AU281" s="143" t="s">
        <v>82</v>
      </c>
      <c r="AV281" s="142" t="s">
        <v>82</v>
      </c>
      <c r="AW281" s="142" t="s">
        <v>29</v>
      </c>
      <c r="AX281" s="142" t="s">
        <v>72</v>
      </c>
      <c r="AY281" s="143" t="s">
        <v>143</v>
      </c>
    </row>
    <row r="282" spans="2:65" s="149" customFormat="1" x14ac:dyDescent="0.2">
      <c r="B282" s="148"/>
      <c r="D282" s="136" t="s">
        <v>152</v>
      </c>
      <c r="E282" s="150" t="s">
        <v>1</v>
      </c>
      <c r="F282" s="151" t="s">
        <v>210</v>
      </c>
      <c r="H282" s="152">
        <v>505</v>
      </c>
      <c r="I282" s="55"/>
      <c r="L282" s="148"/>
      <c r="M282" s="153"/>
      <c r="T282" s="154"/>
      <c r="AT282" s="150" t="s">
        <v>152</v>
      </c>
      <c r="AU282" s="150" t="s">
        <v>82</v>
      </c>
      <c r="AV282" s="149" t="s">
        <v>150</v>
      </c>
      <c r="AW282" s="149" t="s">
        <v>29</v>
      </c>
      <c r="AX282" s="149" t="s">
        <v>80</v>
      </c>
      <c r="AY282" s="150" t="s">
        <v>143</v>
      </c>
    </row>
    <row r="283" spans="2:65" s="1" customFormat="1" ht="33" customHeight="1" x14ac:dyDescent="0.2">
      <c r="B283" s="13"/>
      <c r="C283" s="122" t="s">
        <v>439</v>
      </c>
      <c r="D283" s="122" t="s">
        <v>145</v>
      </c>
      <c r="E283" s="123" t="s">
        <v>745</v>
      </c>
      <c r="F283" s="124" t="s">
        <v>746</v>
      </c>
      <c r="G283" s="125" t="s">
        <v>163</v>
      </c>
      <c r="H283" s="126">
        <v>505</v>
      </c>
      <c r="I283" s="50"/>
      <c r="J283" s="127">
        <f>ROUND(I283*H283,2)</f>
        <v>0</v>
      </c>
      <c r="K283" s="124" t="s">
        <v>149</v>
      </c>
      <c r="L283" s="13"/>
      <c r="M283" s="173" t="s">
        <v>1</v>
      </c>
      <c r="N283" s="174" t="s">
        <v>37</v>
      </c>
      <c r="O283" s="175">
        <v>0.104</v>
      </c>
      <c r="P283" s="175">
        <f>O283*H283</f>
        <v>52.519999999999996</v>
      </c>
      <c r="Q283" s="175">
        <v>2.5999999999999998E-4</v>
      </c>
      <c r="R283" s="175">
        <f>Q283*H283</f>
        <v>0.1313</v>
      </c>
      <c r="S283" s="175">
        <v>0</v>
      </c>
      <c r="T283" s="176">
        <f>S283*H283</f>
        <v>0</v>
      </c>
      <c r="AR283" s="132" t="s">
        <v>227</v>
      </c>
      <c r="AT283" s="132" t="s">
        <v>145</v>
      </c>
      <c r="AU283" s="132" t="s">
        <v>82</v>
      </c>
      <c r="AY283" s="8" t="s">
        <v>143</v>
      </c>
      <c r="BE283" s="133">
        <f>IF(N283="základní",J283,0)</f>
        <v>0</v>
      </c>
      <c r="BF283" s="133">
        <f>IF(N283="snížená",J283,0)</f>
        <v>0</v>
      </c>
      <c r="BG283" s="133">
        <f>IF(N283="zákl. přenesená",J283,0)</f>
        <v>0</v>
      </c>
      <c r="BH283" s="133">
        <f>IF(N283="sníž. přenesená",J283,0)</f>
        <v>0</v>
      </c>
      <c r="BI283" s="133">
        <f>IF(N283="nulová",J283,0)</f>
        <v>0</v>
      </c>
      <c r="BJ283" s="8" t="s">
        <v>80</v>
      </c>
      <c r="BK283" s="133">
        <f>ROUND(I283*H283,2)</f>
        <v>0</v>
      </c>
      <c r="BL283" s="8" t="s">
        <v>227</v>
      </c>
      <c r="BM283" s="132" t="s">
        <v>1414</v>
      </c>
    </row>
    <row r="284" spans="2:65" s="1" customFormat="1" ht="6.95" customHeight="1" x14ac:dyDescent="0.2">
      <c r="B284" s="16"/>
      <c r="C284" s="17"/>
      <c r="D284" s="17"/>
      <c r="E284" s="17"/>
      <c r="F284" s="17"/>
      <c r="G284" s="17"/>
      <c r="H284" s="17"/>
      <c r="I284" s="178"/>
      <c r="J284" s="17"/>
      <c r="K284" s="17"/>
      <c r="L284" s="13"/>
    </row>
  </sheetData>
  <sheetProtection algorithmName="SHA-512" hashValue="U/OcbE1joJNY6Lr6eyECiQbHYSjtMcF2svrZMX3U7NQX74KTty3ZTVPKUIT3/+1SyBtvKDHGiZr6Pbr0MQm1Bw==" saltValue="AOrn0i2pXKGfSZtDAzFu4A==" spinCount="100000" sheet="1" objects="1" scenarios="1"/>
  <autoFilter ref="C129:K283" xr:uid="{00000000-0009-0000-0000-000004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54"/>
  <sheetViews>
    <sheetView showGridLines="0" topLeftCell="A101" workbookViewId="0">
      <selection activeCell="J130" sqref="J130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8" t="s">
        <v>5</v>
      </c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8" t="s">
        <v>94</v>
      </c>
    </row>
    <row r="3" spans="2:46" ht="6.95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82</v>
      </c>
    </row>
    <row r="4" spans="2:46" ht="24.95" customHeight="1" x14ac:dyDescent="0.2">
      <c r="B4" s="11"/>
      <c r="D4" s="59" t="s">
        <v>99</v>
      </c>
      <c r="L4" s="11"/>
      <c r="M4" s="65" t="s">
        <v>10</v>
      </c>
      <c r="AT4" s="8" t="s">
        <v>3</v>
      </c>
    </row>
    <row r="5" spans="2:46" ht="6.95" customHeight="1" x14ac:dyDescent="0.2">
      <c r="B5" s="11"/>
      <c r="L5" s="11"/>
    </row>
    <row r="6" spans="2:46" ht="12" customHeight="1" x14ac:dyDescent="0.2">
      <c r="B6" s="11"/>
      <c r="D6" s="63" t="s">
        <v>14</v>
      </c>
      <c r="L6" s="11"/>
    </row>
    <row r="7" spans="2:46" ht="26.25" customHeight="1" x14ac:dyDescent="0.2">
      <c r="B7" s="11"/>
      <c r="E7" s="224" t="str">
        <f>'Rekapitulace stavby'!K6</f>
        <v>Výtahy TF ČZU Praha - zřízení bezbariérového vstupu a provozu všech podlaží hlavní budovy</v>
      </c>
      <c r="F7" s="225"/>
      <c r="G7" s="225"/>
      <c r="H7" s="225"/>
      <c r="L7" s="11"/>
    </row>
    <row r="8" spans="2:46" s="1" customFormat="1" ht="12" customHeight="1" x14ac:dyDescent="0.2">
      <c r="B8" s="13"/>
      <c r="D8" s="63" t="s">
        <v>100</v>
      </c>
      <c r="L8" s="13"/>
    </row>
    <row r="9" spans="2:46" s="1" customFormat="1" ht="16.5" customHeight="1" x14ac:dyDescent="0.2">
      <c r="B9" s="13"/>
      <c r="E9" s="189" t="s">
        <v>1415</v>
      </c>
      <c r="F9" s="223"/>
      <c r="G9" s="223"/>
      <c r="H9" s="223"/>
      <c r="L9" s="13"/>
    </row>
    <row r="10" spans="2:46" s="1" customFormat="1" x14ac:dyDescent="0.2">
      <c r="B10" s="13"/>
      <c r="L10" s="13"/>
    </row>
    <row r="11" spans="2:46" s="1" customFormat="1" ht="12" customHeight="1" x14ac:dyDescent="0.2">
      <c r="B11" s="13"/>
      <c r="D11" s="63" t="s">
        <v>16</v>
      </c>
      <c r="F11" s="61" t="s">
        <v>1</v>
      </c>
      <c r="I11" s="63" t="s">
        <v>17</v>
      </c>
      <c r="J11" s="61" t="s">
        <v>1</v>
      </c>
      <c r="L11" s="13"/>
    </row>
    <row r="12" spans="2:46" s="1" customFormat="1" ht="12" customHeight="1" x14ac:dyDescent="0.2">
      <c r="B12" s="13"/>
      <c r="D12" s="63" t="s">
        <v>18</v>
      </c>
      <c r="F12" s="61" t="s">
        <v>19</v>
      </c>
      <c r="I12" s="63" t="s">
        <v>20</v>
      </c>
      <c r="J12" s="66">
        <f>'Rekapitulace stavby'!AN8</f>
        <v>0</v>
      </c>
      <c r="L12" s="13"/>
    </row>
    <row r="13" spans="2:46" s="1" customFormat="1" ht="10.9" customHeight="1" x14ac:dyDescent="0.2">
      <c r="B13" s="13"/>
      <c r="L13" s="13"/>
    </row>
    <row r="14" spans="2:46" s="1" customFormat="1" ht="12" customHeight="1" x14ac:dyDescent="0.2">
      <c r="B14" s="13"/>
      <c r="D14" s="63" t="s">
        <v>21</v>
      </c>
      <c r="I14" s="63" t="s">
        <v>22</v>
      </c>
      <c r="J14" s="61" t="s">
        <v>1</v>
      </c>
      <c r="L14" s="13"/>
    </row>
    <row r="15" spans="2:46" s="1" customFormat="1" ht="18" customHeight="1" x14ac:dyDescent="0.2">
      <c r="B15" s="13"/>
      <c r="E15" s="61" t="s">
        <v>23</v>
      </c>
      <c r="I15" s="63" t="s">
        <v>24</v>
      </c>
      <c r="J15" s="61" t="s">
        <v>1</v>
      </c>
      <c r="L15" s="13"/>
    </row>
    <row r="16" spans="2:46" s="1" customFormat="1" ht="6.95" customHeight="1" x14ac:dyDescent="0.2">
      <c r="B16" s="13"/>
      <c r="L16" s="13"/>
    </row>
    <row r="17" spans="2:12" s="1" customFormat="1" ht="12" customHeight="1" x14ac:dyDescent="0.2">
      <c r="B17" s="13"/>
      <c r="D17" s="63" t="s">
        <v>25</v>
      </c>
      <c r="I17" s="63" t="s">
        <v>22</v>
      </c>
      <c r="J17" s="61" t="str">
        <f>'Rekapitulace stavby'!AN13</f>
        <v/>
      </c>
      <c r="L17" s="13"/>
    </row>
    <row r="18" spans="2:12" s="1" customFormat="1" ht="18" customHeight="1" x14ac:dyDescent="0.2">
      <c r="B18" s="13"/>
      <c r="E18" s="211" t="str">
        <f>'Rekapitulace stavby'!E14</f>
        <v xml:space="preserve"> </v>
      </c>
      <c r="F18" s="211"/>
      <c r="G18" s="211"/>
      <c r="H18" s="211"/>
      <c r="I18" s="63" t="s">
        <v>24</v>
      </c>
      <c r="J18" s="61" t="str">
        <f>'Rekapitulace stavby'!AN14</f>
        <v/>
      </c>
      <c r="L18" s="13"/>
    </row>
    <row r="19" spans="2:12" s="1" customFormat="1" ht="6.95" customHeight="1" x14ac:dyDescent="0.2">
      <c r="B19" s="13"/>
      <c r="L19" s="13"/>
    </row>
    <row r="20" spans="2:12" s="1" customFormat="1" ht="12" customHeight="1" x14ac:dyDescent="0.2">
      <c r="B20" s="13"/>
      <c r="D20" s="63" t="s">
        <v>27</v>
      </c>
      <c r="I20" s="63" t="s">
        <v>22</v>
      </c>
      <c r="J20" s="61" t="s">
        <v>1</v>
      </c>
      <c r="L20" s="13"/>
    </row>
    <row r="21" spans="2:12" s="1" customFormat="1" ht="18" customHeight="1" x14ac:dyDescent="0.2">
      <c r="B21" s="13"/>
      <c r="E21" s="61" t="s">
        <v>28</v>
      </c>
      <c r="I21" s="63" t="s">
        <v>24</v>
      </c>
      <c r="J21" s="61" t="s">
        <v>1</v>
      </c>
      <c r="L21" s="13"/>
    </row>
    <row r="22" spans="2:12" s="1" customFormat="1" ht="6.95" customHeight="1" x14ac:dyDescent="0.2">
      <c r="B22" s="13"/>
      <c r="L22" s="13"/>
    </row>
    <row r="23" spans="2:12" s="1" customFormat="1" ht="12" customHeight="1" x14ac:dyDescent="0.2">
      <c r="B23" s="13"/>
      <c r="D23" s="63" t="s">
        <v>30</v>
      </c>
      <c r="I23" s="63" t="s">
        <v>22</v>
      </c>
      <c r="J23" s="61" t="str">
        <f>IF('Rekapitulace stavby'!AN19="","",'Rekapitulace stavby'!AN19)</f>
        <v/>
      </c>
      <c r="L23" s="13"/>
    </row>
    <row r="24" spans="2:12" s="1" customFormat="1" ht="18" customHeight="1" x14ac:dyDescent="0.2">
      <c r="B24" s="13"/>
      <c r="E24" s="61" t="str">
        <f>IF('Rekapitulace stavby'!E20="","",'Rekapitulace stavby'!E20)</f>
        <v xml:space="preserve"> </v>
      </c>
      <c r="I24" s="63" t="s">
        <v>24</v>
      </c>
      <c r="J24" s="61" t="str">
        <f>IF('Rekapitulace stavby'!AN20="","",'Rekapitulace stavby'!AN20)</f>
        <v/>
      </c>
      <c r="L24" s="13"/>
    </row>
    <row r="25" spans="2:12" s="1" customFormat="1" ht="6.95" customHeight="1" x14ac:dyDescent="0.2">
      <c r="B25" s="13"/>
      <c r="L25" s="13"/>
    </row>
    <row r="26" spans="2:12" s="1" customFormat="1" ht="12" customHeight="1" x14ac:dyDescent="0.2">
      <c r="B26" s="13"/>
      <c r="D26" s="63" t="s">
        <v>31</v>
      </c>
      <c r="L26" s="13"/>
    </row>
    <row r="27" spans="2:12" s="68" customFormat="1" ht="16.5" customHeight="1" x14ac:dyDescent="0.2">
      <c r="B27" s="67"/>
      <c r="E27" s="214" t="s">
        <v>1</v>
      </c>
      <c r="F27" s="214"/>
      <c r="G27" s="214"/>
      <c r="H27" s="214"/>
      <c r="L27" s="67"/>
    </row>
    <row r="28" spans="2:12" s="1" customFormat="1" ht="6.95" customHeight="1" x14ac:dyDescent="0.2">
      <c r="B28" s="13"/>
      <c r="L28" s="13"/>
    </row>
    <row r="29" spans="2:12" s="1" customFormat="1" ht="6.95" customHeight="1" x14ac:dyDescent="0.2">
      <c r="B29" s="13"/>
      <c r="D29" s="22"/>
      <c r="E29" s="22"/>
      <c r="F29" s="22"/>
      <c r="G29" s="22"/>
      <c r="H29" s="22"/>
      <c r="I29" s="22"/>
      <c r="J29" s="22"/>
      <c r="K29" s="22"/>
      <c r="L29" s="13"/>
    </row>
    <row r="30" spans="2:12" s="1" customFormat="1" ht="25.35" customHeight="1" x14ac:dyDescent="0.2">
      <c r="B30" s="13"/>
      <c r="D30" s="69" t="s">
        <v>32</v>
      </c>
      <c r="J30" s="70">
        <f>ROUND(J120, 2)</f>
        <v>0</v>
      </c>
      <c r="L30" s="13"/>
    </row>
    <row r="31" spans="2:12" s="1" customFormat="1" ht="6.95" customHeight="1" x14ac:dyDescent="0.2">
      <c r="B31" s="13"/>
      <c r="D31" s="22"/>
      <c r="E31" s="22"/>
      <c r="F31" s="22"/>
      <c r="G31" s="22"/>
      <c r="H31" s="22"/>
      <c r="I31" s="22"/>
      <c r="J31" s="22"/>
      <c r="K31" s="22"/>
      <c r="L31" s="13"/>
    </row>
    <row r="32" spans="2:12" s="1" customFormat="1" ht="14.45" customHeight="1" x14ac:dyDescent="0.2">
      <c r="B32" s="13"/>
      <c r="F32" s="71" t="s">
        <v>34</v>
      </c>
      <c r="I32" s="71" t="s">
        <v>33</v>
      </c>
      <c r="J32" s="71" t="s">
        <v>35</v>
      </c>
      <c r="L32" s="13"/>
    </row>
    <row r="33" spans="2:12" s="1" customFormat="1" ht="14.45" customHeight="1" x14ac:dyDescent="0.2">
      <c r="B33" s="13"/>
      <c r="D33" s="52" t="s">
        <v>36</v>
      </c>
      <c r="E33" s="63" t="s">
        <v>37</v>
      </c>
      <c r="F33" s="72">
        <f>ROUND((SUM(BE120:BE153)),  2)</f>
        <v>0</v>
      </c>
      <c r="I33" s="73">
        <v>0.21</v>
      </c>
      <c r="J33" s="72">
        <f>ROUND(((SUM(BE120:BE153))*I33),  2)</f>
        <v>0</v>
      </c>
      <c r="L33" s="13"/>
    </row>
    <row r="34" spans="2:12" s="1" customFormat="1" ht="14.45" customHeight="1" x14ac:dyDescent="0.2">
      <c r="B34" s="13"/>
      <c r="E34" s="63" t="s">
        <v>38</v>
      </c>
      <c r="F34" s="72">
        <f>ROUND((SUM(BF120:BF153)),  2)</f>
        <v>0</v>
      </c>
      <c r="I34" s="73">
        <v>0.12</v>
      </c>
      <c r="J34" s="72">
        <f>ROUND(((SUM(BF120:BF153))*I34),  2)</f>
        <v>0</v>
      </c>
      <c r="L34" s="13"/>
    </row>
    <row r="35" spans="2:12" s="1" customFormat="1" ht="14.45" hidden="1" customHeight="1" x14ac:dyDescent="0.2">
      <c r="B35" s="13"/>
      <c r="E35" s="63" t="s">
        <v>39</v>
      </c>
      <c r="F35" s="72">
        <f>ROUND((SUM(BG120:BG153)),  2)</f>
        <v>0</v>
      </c>
      <c r="I35" s="73">
        <v>0.21</v>
      </c>
      <c r="J35" s="72">
        <f>0</f>
        <v>0</v>
      </c>
      <c r="L35" s="13"/>
    </row>
    <row r="36" spans="2:12" s="1" customFormat="1" ht="14.45" hidden="1" customHeight="1" x14ac:dyDescent="0.2">
      <c r="B36" s="13"/>
      <c r="E36" s="63" t="s">
        <v>40</v>
      </c>
      <c r="F36" s="72">
        <f>ROUND((SUM(BH120:BH153)),  2)</f>
        <v>0</v>
      </c>
      <c r="I36" s="73">
        <v>0.12</v>
      </c>
      <c r="J36" s="72">
        <f>0</f>
        <v>0</v>
      </c>
      <c r="L36" s="13"/>
    </row>
    <row r="37" spans="2:12" s="1" customFormat="1" ht="14.45" hidden="1" customHeight="1" x14ac:dyDescent="0.2">
      <c r="B37" s="13"/>
      <c r="E37" s="63" t="s">
        <v>41</v>
      </c>
      <c r="F37" s="72">
        <f>ROUND((SUM(BI120:BI153)),  2)</f>
        <v>0</v>
      </c>
      <c r="I37" s="73">
        <v>0</v>
      </c>
      <c r="J37" s="72">
        <f>0</f>
        <v>0</v>
      </c>
      <c r="L37" s="13"/>
    </row>
    <row r="38" spans="2:12" s="1" customFormat="1" ht="6.95" customHeight="1" x14ac:dyDescent="0.2">
      <c r="B38" s="13"/>
      <c r="L38" s="13"/>
    </row>
    <row r="39" spans="2:12" s="1" customFormat="1" ht="25.35" customHeight="1" x14ac:dyDescent="0.2">
      <c r="B39" s="13"/>
      <c r="C39" s="74"/>
      <c r="D39" s="75" t="s">
        <v>42</v>
      </c>
      <c r="E39" s="76"/>
      <c r="F39" s="76"/>
      <c r="G39" s="77" t="s">
        <v>43</v>
      </c>
      <c r="H39" s="78" t="s">
        <v>44</v>
      </c>
      <c r="I39" s="76"/>
      <c r="J39" s="79">
        <f>SUM(J30:J37)</f>
        <v>0</v>
      </c>
      <c r="K39" s="80"/>
      <c r="L39" s="13"/>
    </row>
    <row r="40" spans="2:12" s="1" customFormat="1" ht="14.45" customHeight="1" x14ac:dyDescent="0.2">
      <c r="B40" s="13"/>
      <c r="L40" s="13"/>
    </row>
    <row r="41" spans="2:12" ht="14.45" customHeight="1" x14ac:dyDescent="0.2">
      <c r="B41" s="11"/>
      <c r="L41" s="11"/>
    </row>
    <row r="42" spans="2:12" ht="14.45" customHeight="1" x14ac:dyDescent="0.2">
      <c r="B42" s="11"/>
      <c r="L42" s="11"/>
    </row>
    <row r="43" spans="2:12" ht="14.45" customHeight="1" x14ac:dyDescent="0.2">
      <c r="B43" s="11"/>
      <c r="L43" s="11"/>
    </row>
    <row r="44" spans="2:12" ht="14.45" customHeight="1" x14ac:dyDescent="0.2">
      <c r="B44" s="11"/>
      <c r="L44" s="11"/>
    </row>
    <row r="45" spans="2:12" ht="14.45" customHeight="1" x14ac:dyDescent="0.2">
      <c r="B45" s="11"/>
      <c r="L45" s="11"/>
    </row>
    <row r="46" spans="2:12" ht="14.45" customHeight="1" x14ac:dyDescent="0.2">
      <c r="B46" s="11"/>
      <c r="L46" s="11"/>
    </row>
    <row r="47" spans="2:12" ht="14.45" customHeight="1" x14ac:dyDescent="0.2">
      <c r="B47" s="11"/>
      <c r="L47" s="11"/>
    </row>
    <row r="48" spans="2:12" ht="14.45" customHeight="1" x14ac:dyDescent="0.2">
      <c r="B48" s="11"/>
      <c r="L48" s="11"/>
    </row>
    <row r="49" spans="2:12" ht="14.45" customHeight="1" x14ac:dyDescent="0.2">
      <c r="B49" s="11"/>
      <c r="L49" s="11"/>
    </row>
    <row r="50" spans="2:12" s="1" customFormat="1" ht="14.45" customHeight="1" x14ac:dyDescent="0.2">
      <c r="B50" s="13"/>
      <c r="D50" s="81" t="s">
        <v>45</v>
      </c>
      <c r="E50" s="82"/>
      <c r="F50" s="82"/>
      <c r="G50" s="81" t="s">
        <v>46</v>
      </c>
      <c r="H50" s="82"/>
      <c r="I50" s="82"/>
      <c r="J50" s="82"/>
      <c r="K50" s="82"/>
      <c r="L50" s="13"/>
    </row>
    <row r="51" spans="2:12" x14ac:dyDescent="0.2">
      <c r="B51" s="11"/>
      <c r="L51" s="11"/>
    </row>
    <row r="52" spans="2:12" x14ac:dyDescent="0.2">
      <c r="B52" s="11"/>
      <c r="L52" s="11"/>
    </row>
    <row r="53" spans="2:12" x14ac:dyDescent="0.2">
      <c r="B53" s="11"/>
      <c r="L53" s="11"/>
    </row>
    <row r="54" spans="2:12" x14ac:dyDescent="0.2">
      <c r="B54" s="11"/>
      <c r="L54" s="11"/>
    </row>
    <row r="55" spans="2:12" x14ac:dyDescent="0.2">
      <c r="B55" s="11"/>
      <c r="L55" s="11"/>
    </row>
    <row r="56" spans="2:12" x14ac:dyDescent="0.2">
      <c r="B56" s="11"/>
      <c r="L56" s="11"/>
    </row>
    <row r="57" spans="2:12" x14ac:dyDescent="0.2">
      <c r="B57" s="11"/>
      <c r="L57" s="11"/>
    </row>
    <row r="58" spans="2:12" x14ac:dyDescent="0.2">
      <c r="B58" s="11"/>
      <c r="L58" s="11"/>
    </row>
    <row r="59" spans="2:12" x14ac:dyDescent="0.2">
      <c r="B59" s="11"/>
      <c r="L59" s="11"/>
    </row>
    <row r="60" spans="2:12" x14ac:dyDescent="0.2">
      <c r="B60" s="11"/>
      <c r="L60" s="11"/>
    </row>
    <row r="61" spans="2:12" s="1" customFormat="1" ht="12.75" x14ac:dyDescent="0.2">
      <c r="B61" s="13"/>
      <c r="D61" s="83" t="s">
        <v>47</v>
      </c>
      <c r="E61" s="84"/>
      <c r="F61" s="85" t="s">
        <v>48</v>
      </c>
      <c r="G61" s="83" t="s">
        <v>47</v>
      </c>
      <c r="H61" s="84"/>
      <c r="I61" s="84"/>
      <c r="J61" s="86" t="s">
        <v>48</v>
      </c>
      <c r="K61" s="84"/>
      <c r="L61" s="13"/>
    </row>
    <row r="62" spans="2:12" x14ac:dyDescent="0.2">
      <c r="B62" s="11"/>
      <c r="L62" s="11"/>
    </row>
    <row r="63" spans="2:12" x14ac:dyDescent="0.2">
      <c r="B63" s="11"/>
      <c r="L63" s="11"/>
    </row>
    <row r="64" spans="2:12" x14ac:dyDescent="0.2">
      <c r="B64" s="11"/>
      <c r="L64" s="11"/>
    </row>
    <row r="65" spans="2:12" s="1" customFormat="1" ht="12.75" x14ac:dyDescent="0.2">
      <c r="B65" s="13"/>
      <c r="D65" s="81" t="s">
        <v>49</v>
      </c>
      <c r="E65" s="82"/>
      <c r="F65" s="82"/>
      <c r="G65" s="81" t="s">
        <v>50</v>
      </c>
      <c r="H65" s="82"/>
      <c r="I65" s="82"/>
      <c r="J65" s="82"/>
      <c r="K65" s="82"/>
      <c r="L65" s="13"/>
    </row>
    <row r="66" spans="2:12" x14ac:dyDescent="0.2">
      <c r="B66" s="11"/>
      <c r="L66" s="11"/>
    </row>
    <row r="67" spans="2:12" x14ac:dyDescent="0.2">
      <c r="B67" s="11"/>
      <c r="L67" s="11"/>
    </row>
    <row r="68" spans="2:12" x14ac:dyDescent="0.2">
      <c r="B68" s="11"/>
      <c r="L68" s="11"/>
    </row>
    <row r="69" spans="2:12" x14ac:dyDescent="0.2">
      <c r="B69" s="11"/>
      <c r="L69" s="11"/>
    </row>
    <row r="70" spans="2:12" x14ac:dyDescent="0.2">
      <c r="B70" s="11"/>
      <c r="L70" s="11"/>
    </row>
    <row r="71" spans="2:12" x14ac:dyDescent="0.2">
      <c r="B71" s="11"/>
      <c r="L71" s="11"/>
    </row>
    <row r="72" spans="2:12" x14ac:dyDescent="0.2">
      <c r="B72" s="11"/>
      <c r="L72" s="11"/>
    </row>
    <row r="73" spans="2:12" x14ac:dyDescent="0.2">
      <c r="B73" s="11"/>
      <c r="L73" s="11"/>
    </row>
    <row r="74" spans="2:12" x14ac:dyDescent="0.2">
      <c r="B74" s="11"/>
      <c r="L74" s="11"/>
    </row>
    <row r="75" spans="2:12" x14ac:dyDescent="0.2">
      <c r="B75" s="11"/>
      <c r="L75" s="11"/>
    </row>
    <row r="76" spans="2:12" s="1" customFormat="1" ht="12.75" x14ac:dyDescent="0.2">
      <c r="B76" s="13"/>
      <c r="D76" s="83" t="s">
        <v>47</v>
      </c>
      <c r="E76" s="84"/>
      <c r="F76" s="85" t="s">
        <v>48</v>
      </c>
      <c r="G76" s="83" t="s">
        <v>47</v>
      </c>
      <c r="H76" s="84"/>
      <c r="I76" s="84"/>
      <c r="J76" s="86" t="s">
        <v>48</v>
      </c>
      <c r="K76" s="84"/>
      <c r="L76" s="13"/>
    </row>
    <row r="77" spans="2:12" s="1" customFormat="1" ht="14.45" customHeight="1" x14ac:dyDescent="0.2"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3"/>
    </row>
    <row r="81" spans="2:47" s="1" customFormat="1" ht="6.95" customHeight="1" x14ac:dyDescent="0.2">
      <c r="B81" s="18"/>
      <c r="C81" s="19"/>
      <c r="D81" s="19"/>
      <c r="E81" s="19"/>
      <c r="F81" s="19"/>
      <c r="G81" s="19"/>
      <c r="H81" s="19"/>
      <c r="I81" s="19"/>
      <c r="J81" s="19"/>
      <c r="K81" s="19"/>
      <c r="L81" s="13"/>
    </row>
    <row r="82" spans="2:47" s="1" customFormat="1" ht="24.95" customHeight="1" x14ac:dyDescent="0.2">
      <c r="B82" s="13"/>
      <c r="C82" s="59" t="s">
        <v>102</v>
      </c>
      <c r="L82" s="13"/>
    </row>
    <row r="83" spans="2:47" s="1" customFormat="1" ht="6.95" customHeight="1" x14ac:dyDescent="0.2">
      <c r="B83" s="13"/>
      <c r="L83" s="13"/>
    </row>
    <row r="84" spans="2:47" s="1" customFormat="1" ht="12" customHeight="1" x14ac:dyDescent="0.2">
      <c r="B84" s="13"/>
      <c r="C84" s="63" t="s">
        <v>14</v>
      </c>
      <c r="L84" s="13"/>
    </row>
    <row r="85" spans="2:47" s="1" customFormat="1" ht="26.25" customHeight="1" x14ac:dyDescent="0.2">
      <c r="B85" s="13"/>
      <c r="E85" s="224" t="str">
        <f>E7</f>
        <v>Výtahy TF ČZU Praha - zřízení bezbariérového vstupu a provozu všech podlaží hlavní budovy</v>
      </c>
      <c r="F85" s="225"/>
      <c r="G85" s="225"/>
      <c r="H85" s="225"/>
      <c r="L85" s="13"/>
    </row>
    <row r="86" spans="2:47" s="1" customFormat="1" ht="12" customHeight="1" x14ac:dyDescent="0.2">
      <c r="B86" s="13"/>
      <c r="C86" s="63" t="s">
        <v>100</v>
      </c>
      <c r="L86" s="13"/>
    </row>
    <row r="87" spans="2:47" s="1" customFormat="1" ht="16.5" customHeight="1" x14ac:dyDescent="0.2">
      <c r="B87" s="13"/>
      <c r="E87" s="189" t="str">
        <f>E9</f>
        <v>05 - Vybavení interiéru</v>
      </c>
      <c r="F87" s="223"/>
      <c r="G87" s="223"/>
      <c r="H87" s="223"/>
      <c r="L87" s="13"/>
    </row>
    <row r="88" spans="2:47" s="1" customFormat="1" ht="6.95" customHeight="1" x14ac:dyDescent="0.2">
      <c r="B88" s="13"/>
      <c r="L88" s="13"/>
    </row>
    <row r="89" spans="2:47" s="1" customFormat="1" ht="12" customHeight="1" x14ac:dyDescent="0.2">
      <c r="B89" s="13"/>
      <c r="C89" s="63" t="s">
        <v>18</v>
      </c>
      <c r="F89" s="61" t="str">
        <f>F12</f>
        <v>parc.č. 1640</v>
      </c>
      <c r="I89" s="63" t="s">
        <v>20</v>
      </c>
      <c r="J89" s="66">
        <f>IF(J12="","",J12)</f>
        <v>0</v>
      </c>
      <c r="L89" s="13"/>
    </row>
    <row r="90" spans="2:47" s="1" customFormat="1" ht="6.95" customHeight="1" x14ac:dyDescent="0.2">
      <c r="B90" s="13"/>
      <c r="L90" s="13"/>
    </row>
    <row r="91" spans="2:47" s="1" customFormat="1" ht="40.15" customHeight="1" x14ac:dyDescent="0.2">
      <c r="B91" s="13"/>
      <c r="C91" s="63" t="s">
        <v>21</v>
      </c>
      <c r="F91" s="61" t="str">
        <f>E15</f>
        <v>ČZU v Praze, Kamýcká 129, 165 00 P6</v>
      </c>
      <c r="I91" s="63" t="s">
        <v>27</v>
      </c>
      <c r="J91" s="64" t="str">
        <f>E21</f>
        <v>RH-ARCHITEKTI s.r.o., Vltavská 207/20, 150 00 P5</v>
      </c>
      <c r="L91" s="13"/>
    </row>
    <row r="92" spans="2:47" s="1" customFormat="1" ht="15.2" customHeight="1" x14ac:dyDescent="0.2">
      <c r="B92" s="13"/>
      <c r="C92" s="63" t="s">
        <v>25</v>
      </c>
      <c r="F92" s="61" t="str">
        <f>IF(E18="","",E18)</f>
        <v xml:space="preserve"> </v>
      </c>
      <c r="I92" s="63" t="s">
        <v>30</v>
      </c>
      <c r="J92" s="64" t="str">
        <f>E24</f>
        <v xml:space="preserve"> </v>
      </c>
      <c r="L92" s="13"/>
    </row>
    <row r="93" spans="2:47" s="1" customFormat="1" ht="10.35" customHeight="1" x14ac:dyDescent="0.2">
      <c r="B93" s="13"/>
      <c r="L93" s="13"/>
    </row>
    <row r="94" spans="2:47" s="1" customFormat="1" ht="29.25" customHeight="1" x14ac:dyDescent="0.2">
      <c r="B94" s="13"/>
      <c r="C94" s="87" t="s">
        <v>103</v>
      </c>
      <c r="D94" s="74"/>
      <c r="E94" s="74"/>
      <c r="F94" s="74"/>
      <c r="G94" s="74"/>
      <c r="H94" s="74"/>
      <c r="I94" s="74"/>
      <c r="J94" s="88" t="s">
        <v>104</v>
      </c>
      <c r="K94" s="74"/>
      <c r="L94" s="13"/>
    </row>
    <row r="95" spans="2:47" s="1" customFormat="1" ht="10.35" customHeight="1" x14ac:dyDescent="0.2">
      <c r="B95" s="13"/>
      <c r="L95" s="13"/>
    </row>
    <row r="96" spans="2:47" s="1" customFormat="1" ht="22.9" customHeight="1" x14ac:dyDescent="0.2">
      <c r="B96" s="13"/>
      <c r="C96" s="89" t="s">
        <v>105</v>
      </c>
      <c r="J96" s="70">
        <f>J120</f>
        <v>0</v>
      </c>
      <c r="L96" s="13"/>
      <c r="AU96" s="8" t="s">
        <v>106</v>
      </c>
    </row>
    <row r="97" spans="2:12" s="91" customFormat="1" ht="24.95" customHeight="1" x14ac:dyDescent="0.2">
      <c r="B97" s="90"/>
      <c r="D97" s="92" t="s">
        <v>1416</v>
      </c>
      <c r="E97" s="93"/>
      <c r="F97" s="93"/>
      <c r="G97" s="93"/>
      <c r="H97" s="93"/>
      <c r="I97" s="93"/>
      <c r="J97" s="94">
        <f>J121</f>
        <v>0</v>
      </c>
      <c r="L97" s="90"/>
    </row>
    <row r="98" spans="2:12" s="91" customFormat="1" ht="24.95" customHeight="1" x14ac:dyDescent="0.2">
      <c r="B98" s="90"/>
      <c r="D98" s="92" t="s">
        <v>1417</v>
      </c>
      <c r="E98" s="93"/>
      <c r="F98" s="93"/>
      <c r="G98" s="93"/>
      <c r="H98" s="93"/>
      <c r="I98" s="93"/>
      <c r="J98" s="94">
        <f>J129</f>
        <v>0</v>
      </c>
      <c r="L98" s="90"/>
    </row>
    <row r="99" spans="2:12" s="91" customFormat="1" ht="24.95" customHeight="1" x14ac:dyDescent="0.2">
      <c r="B99" s="90"/>
      <c r="D99" s="92" t="s">
        <v>1418</v>
      </c>
      <c r="E99" s="93"/>
      <c r="F99" s="93"/>
      <c r="G99" s="93"/>
      <c r="H99" s="93"/>
      <c r="I99" s="93"/>
      <c r="J99" s="94">
        <f>J137</f>
        <v>0</v>
      </c>
      <c r="L99" s="90"/>
    </row>
    <row r="100" spans="2:12" s="91" customFormat="1" ht="24.95" customHeight="1" x14ac:dyDescent="0.2">
      <c r="B100" s="90"/>
      <c r="D100" s="92" t="s">
        <v>1419</v>
      </c>
      <c r="E100" s="93"/>
      <c r="F100" s="93"/>
      <c r="G100" s="93"/>
      <c r="H100" s="93"/>
      <c r="I100" s="93"/>
      <c r="J100" s="94">
        <f>J152</f>
        <v>0</v>
      </c>
      <c r="L100" s="90"/>
    </row>
    <row r="101" spans="2:12" s="1" customFormat="1" ht="21.75" customHeight="1" x14ac:dyDescent="0.2">
      <c r="B101" s="13"/>
      <c r="L101" s="13"/>
    </row>
    <row r="102" spans="2:12" s="1" customFormat="1" ht="6.95" customHeight="1" x14ac:dyDescent="0.2">
      <c r="B102" s="16"/>
      <c r="C102" s="17"/>
      <c r="D102" s="17"/>
      <c r="E102" s="17"/>
      <c r="F102" s="17"/>
      <c r="G102" s="17"/>
      <c r="H102" s="17"/>
      <c r="I102" s="17"/>
      <c r="J102" s="17"/>
      <c r="K102" s="17"/>
      <c r="L102" s="13"/>
    </row>
    <row r="106" spans="2:12" s="1" customFormat="1" ht="6.95" customHeight="1" x14ac:dyDescent="0.2">
      <c r="B106" s="18"/>
      <c r="C106" s="19"/>
      <c r="D106" s="19"/>
      <c r="E106" s="19"/>
      <c r="F106" s="19"/>
      <c r="G106" s="19"/>
      <c r="H106" s="19"/>
      <c r="I106" s="19"/>
      <c r="J106" s="19"/>
      <c r="K106" s="19"/>
      <c r="L106" s="13"/>
    </row>
    <row r="107" spans="2:12" s="1" customFormat="1" ht="24.95" customHeight="1" x14ac:dyDescent="0.2">
      <c r="B107" s="13"/>
      <c r="C107" s="59" t="s">
        <v>128</v>
      </c>
      <c r="L107" s="13"/>
    </row>
    <row r="108" spans="2:12" s="1" customFormat="1" ht="6.95" customHeight="1" x14ac:dyDescent="0.2">
      <c r="B108" s="13"/>
      <c r="L108" s="13"/>
    </row>
    <row r="109" spans="2:12" s="1" customFormat="1" ht="12" customHeight="1" x14ac:dyDescent="0.2">
      <c r="B109" s="13"/>
      <c r="C109" s="63" t="s">
        <v>14</v>
      </c>
      <c r="L109" s="13"/>
    </row>
    <row r="110" spans="2:12" s="1" customFormat="1" ht="26.25" customHeight="1" x14ac:dyDescent="0.2">
      <c r="B110" s="13"/>
      <c r="E110" s="224" t="str">
        <f>E7</f>
        <v>Výtahy TF ČZU Praha - zřízení bezbariérového vstupu a provozu všech podlaží hlavní budovy</v>
      </c>
      <c r="F110" s="225"/>
      <c r="G110" s="225"/>
      <c r="H110" s="225"/>
      <c r="L110" s="13"/>
    </row>
    <row r="111" spans="2:12" s="1" customFormat="1" ht="12" customHeight="1" x14ac:dyDescent="0.2">
      <c r="B111" s="13"/>
      <c r="C111" s="63" t="s">
        <v>100</v>
      </c>
      <c r="L111" s="13"/>
    </row>
    <row r="112" spans="2:12" s="1" customFormat="1" ht="16.5" customHeight="1" x14ac:dyDescent="0.2">
      <c r="B112" s="13"/>
      <c r="E112" s="189" t="str">
        <f>E9</f>
        <v>05 - Vybavení interiéru</v>
      </c>
      <c r="F112" s="223"/>
      <c r="G112" s="223"/>
      <c r="H112" s="223"/>
      <c r="L112" s="13"/>
    </row>
    <row r="113" spans="2:65" s="1" customFormat="1" ht="6.95" customHeight="1" x14ac:dyDescent="0.2">
      <c r="B113" s="13"/>
      <c r="L113" s="13"/>
    </row>
    <row r="114" spans="2:65" s="1" customFormat="1" ht="12" customHeight="1" x14ac:dyDescent="0.2">
      <c r="B114" s="13"/>
      <c r="C114" s="63" t="s">
        <v>18</v>
      </c>
      <c r="F114" s="61" t="str">
        <f>F12</f>
        <v>parc.č. 1640</v>
      </c>
      <c r="I114" s="63" t="s">
        <v>20</v>
      </c>
      <c r="J114" s="66">
        <f>IF(J12="","",J12)</f>
        <v>0</v>
      </c>
      <c r="L114" s="13"/>
    </row>
    <row r="115" spans="2:65" s="1" customFormat="1" ht="6.95" customHeight="1" x14ac:dyDescent="0.2">
      <c r="B115" s="13"/>
      <c r="L115" s="13"/>
    </row>
    <row r="116" spans="2:65" s="1" customFormat="1" ht="40.15" customHeight="1" x14ac:dyDescent="0.2">
      <c r="B116" s="13"/>
      <c r="C116" s="63" t="s">
        <v>21</v>
      </c>
      <c r="F116" s="61" t="str">
        <f>E15</f>
        <v>ČZU v Praze, Kamýcká 129, 165 00 P6</v>
      </c>
      <c r="I116" s="63" t="s">
        <v>27</v>
      </c>
      <c r="J116" s="64" t="str">
        <f>E21</f>
        <v>RH-ARCHITEKTI s.r.o., Vltavská 207/20, 150 00 P5</v>
      </c>
      <c r="L116" s="13"/>
    </row>
    <row r="117" spans="2:65" s="1" customFormat="1" ht="15.2" customHeight="1" x14ac:dyDescent="0.2">
      <c r="B117" s="13"/>
      <c r="C117" s="63" t="s">
        <v>25</v>
      </c>
      <c r="F117" s="61" t="str">
        <f>IF(E18="","",E18)</f>
        <v xml:space="preserve"> </v>
      </c>
      <c r="I117" s="63" t="s">
        <v>30</v>
      </c>
      <c r="J117" s="64" t="str">
        <f>E24</f>
        <v xml:space="preserve"> </v>
      </c>
      <c r="L117" s="13"/>
    </row>
    <row r="118" spans="2:65" s="1" customFormat="1" ht="10.35" customHeight="1" x14ac:dyDescent="0.2">
      <c r="B118" s="13"/>
      <c r="L118" s="13"/>
    </row>
    <row r="119" spans="2:65" s="104" customFormat="1" ht="29.25" customHeight="1" x14ac:dyDescent="0.2">
      <c r="B119" s="100"/>
      <c r="C119" s="101" t="s">
        <v>129</v>
      </c>
      <c r="D119" s="102" t="s">
        <v>57</v>
      </c>
      <c r="E119" s="102" t="s">
        <v>53</v>
      </c>
      <c r="F119" s="102" t="s">
        <v>54</v>
      </c>
      <c r="G119" s="102" t="s">
        <v>130</v>
      </c>
      <c r="H119" s="102" t="s">
        <v>131</v>
      </c>
      <c r="I119" s="102" t="s">
        <v>132</v>
      </c>
      <c r="J119" s="102" t="s">
        <v>104</v>
      </c>
      <c r="K119" s="103" t="s">
        <v>133</v>
      </c>
      <c r="L119" s="100"/>
      <c r="M119" s="26" t="s">
        <v>1</v>
      </c>
      <c r="N119" s="27" t="s">
        <v>36</v>
      </c>
      <c r="O119" s="27" t="s">
        <v>134</v>
      </c>
      <c r="P119" s="27" t="s">
        <v>135</v>
      </c>
      <c r="Q119" s="27" t="s">
        <v>136</v>
      </c>
      <c r="R119" s="27" t="s">
        <v>137</v>
      </c>
      <c r="S119" s="27" t="s">
        <v>138</v>
      </c>
      <c r="T119" s="28" t="s">
        <v>139</v>
      </c>
    </row>
    <row r="120" spans="2:65" s="1" customFormat="1" ht="22.9" customHeight="1" x14ac:dyDescent="0.25">
      <c r="B120" s="13"/>
      <c r="C120" s="105" t="s">
        <v>140</v>
      </c>
      <c r="J120" s="106">
        <f>BK120</f>
        <v>0</v>
      </c>
      <c r="L120" s="13"/>
      <c r="M120" s="29"/>
      <c r="N120" s="22"/>
      <c r="O120" s="22"/>
      <c r="P120" s="107">
        <f>P121+P129+P137+P152</f>
        <v>0</v>
      </c>
      <c r="Q120" s="22"/>
      <c r="R120" s="107">
        <f>R121+R129+R137+R152</f>
        <v>0</v>
      </c>
      <c r="S120" s="22"/>
      <c r="T120" s="108">
        <f>T121+T129+T137+T152</f>
        <v>0</v>
      </c>
      <c r="AT120" s="8" t="s">
        <v>71</v>
      </c>
      <c r="AU120" s="8" t="s">
        <v>106</v>
      </c>
      <c r="BK120" s="109">
        <f>BK121+BK129+BK137+BK152</f>
        <v>0</v>
      </c>
    </row>
    <row r="121" spans="2:65" s="111" customFormat="1" ht="25.9" customHeight="1" x14ac:dyDescent="0.2">
      <c r="B121" s="110"/>
      <c r="D121" s="112" t="s">
        <v>71</v>
      </c>
      <c r="E121" s="113" t="s">
        <v>1420</v>
      </c>
      <c r="F121" s="113" t="s">
        <v>1421</v>
      </c>
      <c r="I121" s="56"/>
      <c r="J121" s="114">
        <f>BK121</f>
        <v>0</v>
      </c>
      <c r="L121" s="110"/>
      <c r="M121" s="115"/>
      <c r="P121" s="116">
        <f>SUM(P122:P128)</f>
        <v>0</v>
      </c>
      <c r="R121" s="116">
        <f>SUM(R122:R128)</f>
        <v>0</v>
      </c>
      <c r="T121" s="117">
        <f>SUM(T122:T128)</f>
        <v>0</v>
      </c>
      <c r="AR121" s="112" t="s">
        <v>80</v>
      </c>
      <c r="AT121" s="118" t="s">
        <v>71</v>
      </c>
      <c r="AU121" s="118" t="s">
        <v>72</v>
      </c>
      <c r="AY121" s="112" t="s">
        <v>143</v>
      </c>
      <c r="BK121" s="119">
        <f>SUM(BK122:BK128)</f>
        <v>0</v>
      </c>
    </row>
    <row r="122" spans="2:65" s="1" customFormat="1" ht="49.15" customHeight="1" x14ac:dyDescent="0.2">
      <c r="B122" s="13"/>
      <c r="C122" s="122" t="s">
        <v>80</v>
      </c>
      <c r="D122" s="122" t="s">
        <v>145</v>
      </c>
      <c r="E122" s="123" t="s">
        <v>1422</v>
      </c>
      <c r="F122" s="124" t="s">
        <v>1423</v>
      </c>
      <c r="G122" s="125" t="s">
        <v>163</v>
      </c>
      <c r="H122" s="126">
        <v>45.789000000000001</v>
      </c>
      <c r="I122" s="50"/>
      <c r="J122" s="127">
        <f>ROUND(I122*H122,2)</f>
        <v>0</v>
      </c>
      <c r="K122" s="124" t="s">
        <v>1</v>
      </c>
      <c r="L122" s="13"/>
      <c r="M122" s="128" t="s">
        <v>1</v>
      </c>
      <c r="N122" s="129" t="s">
        <v>37</v>
      </c>
      <c r="O122" s="130">
        <v>0</v>
      </c>
      <c r="P122" s="130">
        <f>O122*H122</f>
        <v>0</v>
      </c>
      <c r="Q122" s="130">
        <v>0</v>
      </c>
      <c r="R122" s="130">
        <f>Q122*H122</f>
        <v>0</v>
      </c>
      <c r="S122" s="130">
        <v>0</v>
      </c>
      <c r="T122" s="131">
        <f>S122*H122</f>
        <v>0</v>
      </c>
      <c r="AR122" s="132" t="s">
        <v>150</v>
      </c>
      <c r="AT122" s="132" t="s">
        <v>145</v>
      </c>
      <c r="AU122" s="132" t="s">
        <v>80</v>
      </c>
      <c r="AY122" s="8" t="s">
        <v>143</v>
      </c>
      <c r="BE122" s="133">
        <f>IF(N122="základní",J122,0)</f>
        <v>0</v>
      </c>
      <c r="BF122" s="133">
        <f>IF(N122="snížená",J122,0)</f>
        <v>0</v>
      </c>
      <c r="BG122" s="133">
        <f>IF(N122="zákl. přenesená",J122,0)</f>
        <v>0</v>
      </c>
      <c r="BH122" s="133">
        <f>IF(N122="sníž. přenesená",J122,0)</f>
        <v>0</v>
      </c>
      <c r="BI122" s="133">
        <f>IF(N122="nulová",J122,0)</f>
        <v>0</v>
      </c>
      <c r="BJ122" s="8" t="s">
        <v>80</v>
      </c>
      <c r="BK122" s="133">
        <f>ROUND(I122*H122,2)</f>
        <v>0</v>
      </c>
      <c r="BL122" s="8" t="s">
        <v>150</v>
      </c>
      <c r="BM122" s="132" t="s">
        <v>1424</v>
      </c>
    </row>
    <row r="123" spans="2:65" s="142" customFormat="1" x14ac:dyDescent="0.2">
      <c r="B123" s="141"/>
      <c r="D123" s="136" t="s">
        <v>152</v>
      </c>
      <c r="F123" s="144" t="s">
        <v>1425</v>
      </c>
      <c r="H123" s="145">
        <v>45.789000000000001</v>
      </c>
      <c r="I123" s="54"/>
      <c r="L123" s="141"/>
      <c r="M123" s="146"/>
      <c r="T123" s="147"/>
      <c r="AT123" s="143" t="s">
        <v>152</v>
      </c>
      <c r="AU123" s="143" t="s">
        <v>80</v>
      </c>
      <c r="AV123" s="142" t="s">
        <v>82</v>
      </c>
      <c r="AW123" s="142" t="s">
        <v>3</v>
      </c>
      <c r="AX123" s="142" t="s">
        <v>80</v>
      </c>
      <c r="AY123" s="143" t="s">
        <v>143</v>
      </c>
    </row>
    <row r="124" spans="2:65" s="1" customFormat="1" ht="24.2" customHeight="1" x14ac:dyDescent="0.2">
      <c r="B124" s="13"/>
      <c r="C124" s="122" t="s">
        <v>82</v>
      </c>
      <c r="D124" s="122" t="s">
        <v>145</v>
      </c>
      <c r="E124" s="123" t="s">
        <v>1426</v>
      </c>
      <c r="F124" s="124" t="s">
        <v>1427</v>
      </c>
      <c r="G124" s="125" t="s">
        <v>287</v>
      </c>
      <c r="H124" s="126">
        <v>3</v>
      </c>
      <c r="I124" s="50"/>
      <c r="J124" s="127">
        <f>ROUND(I124*H124,2)</f>
        <v>0</v>
      </c>
      <c r="K124" s="124" t="s">
        <v>1</v>
      </c>
      <c r="L124" s="13"/>
      <c r="M124" s="128" t="s">
        <v>1</v>
      </c>
      <c r="N124" s="129" t="s">
        <v>37</v>
      </c>
      <c r="O124" s="130">
        <v>0</v>
      </c>
      <c r="P124" s="130">
        <f>O124*H124</f>
        <v>0</v>
      </c>
      <c r="Q124" s="130">
        <v>0</v>
      </c>
      <c r="R124" s="130">
        <f>Q124*H124</f>
        <v>0</v>
      </c>
      <c r="S124" s="130">
        <v>0</v>
      </c>
      <c r="T124" s="131">
        <f>S124*H124</f>
        <v>0</v>
      </c>
      <c r="AR124" s="132" t="s">
        <v>150</v>
      </c>
      <c r="AT124" s="132" t="s">
        <v>145</v>
      </c>
      <c r="AU124" s="132" t="s">
        <v>80</v>
      </c>
      <c r="AY124" s="8" t="s">
        <v>143</v>
      </c>
      <c r="BE124" s="133">
        <f>IF(N124="základní",J124,0)</f>
        <v>0</v>
      </c>
      <c r="BF124" s="133">
        <f>IF(N124="snížená",J124,0)</f>
        <v>0</v>
      </c>
      <c r="BG124" s="133">
        <f>IF(N124="zákl. přenesená",J124,0)</f>
        <v>0</v>
      </c>
      <c r="BH124" s="133">
        <f>IF(N124="sníž. přenesená",J124,0)</f>
        <v>0</v>
      </c>
      <c r="BI124" s="133">
        <f>IF(N124="nulová",J124,0)</f>
        <v>0</v>
      </c>
      <c r="BJ124" s="8" t="s">
        <v>80</v>
      </c>
      <c r="BK124" s="133">
        <f>ROUND(I124*H124,2)</f>
        <v>0</v>
      </c>
      <c r="BL124" s="8" t="s">
        <v>150</v>
      </c>
      <c r="BM124" s="132" t="s">
        <v>1428</v>
      </c>
    </row>
    <row r="125" spans="2:65" s="1" customFormat="1" ht="21.75" customHeight="1" x14ac:dyDescent="0.2">
      <c r="B125" s="13"/>
      <c r="C125" s="122" t="s">
        <v>160</v>
      </c>
      <c r="D125" s="122" t="s">
        <v>145</v>
      </c>
      <c r="E125" s="123" t="s">
        <v>1429</v>
      </c>
      <c r="F125" s="124" t="s">
        <v>1430</v>
      </c>
      <c r="G125" s="125" t="s">
        <v>287</v>
      </c>
      <c r="H125" s="126">
        <v>12</v>
      </c>
      <c r="I125" s="50"/>
      <c r="J125" s="127">
        <f>ROUND(I125*H125,2)</f>
        <v>0</v>
      </c>
      <c r="K125" s="124" t="s">
        <v>1</v>
      </c>
      <c r="L125" s="13"/>
      <c r="M125" s="128" t="s">
        <v>1</v>
      </c>
      <c r="N125" s="129" t="s">
        <v>37</v>
      </c>
      <c r="O125" s="130">
        <v>0</v>
      </c>
      <c r="P125" s="130">
        <f>O125*H125</f>
        <v>0</v>
      </c>
      <c r="Q125" s="130">
        <v>0</v>
      </c>
      <c r="R125" s="130">
        <f>Q125*H125</f>
        <v>0</v>
      </c>
      <c r="S125" s="130">
        <v>0</v>
      </c>
      <c r="T125" s="131">
        <f>S125*H125</f>
        <v>0</v>
      </c>
      <c r="AR125" s="132" t="s">
        <v>150</v>
      </c>
      <c r="AT125" s="132" t="s">
        <v>145</v>
      </c>
      <c r="AU125" s="132" t="s">
        <v>80</v>
      </c>
      <c r="AY125" s="8" t="s">
        <v>143</v>
      </c>
      <c r="BE125" s="133">
        <f>IF(N125="základní",J125,0)</f>
        <v>0</v>
      </c>
      <c r="BF125" s="133">
        <f>IF(N125="snížená",J125,0)</f>
        <v>0</v>
      </c>
      <c r="BG125" s="133">
        <f>IF(N125="zákl. přenesená",J125,0)</f>
        <v>0</v>
      </c>
      <c r="BH125" s="133">
        <f>IF(N125="sníž. přenesená",J125,0)</f>
        <v>0</v>
      </c>
      <c r="BI125" s="133">
        <f>IF(N125="nulová",J125,0)</f>
        <v>0</v>
      </c>
      <c r="BJ125" s="8" t="s">
        <v>80</v>
      </c>
      <c r="BK125" s="133">
        <f>ROUND(I125*H125,2)</f>
        <v>0</v>
      </c>
      <c r="BL125" s="8" t="s">
        <v>150</v>
      </c>
      <c r="BM125" s="132" t="s">
        <v>1431</v>
      </c>
    </row>
    <row r="126" spans="2:65" s="1" customFormat="1" ht="24.2" customHeight="1" x14ac:dyDescent="0.2">
      <c r="B126" s="13"/>
      <c r="C126" s="122" t="s">
        <v>150</v>
      </c>
      <c r="D126" s="122" t="s">
        <v>145</v>
      </c>
      <c r="E126" s="123" t="s">
        <v>1432</v>
      </c>
      <c r="F126" s="124" t="s">
        <v>1433</v>
      </c>
      <c r="G126" s="125" t="s">
        <v>287</v>
      </c>
      <c r="H126" s="126">
        <v>3</v>
      </c>
      <c r="I126" s="50"/>
      <c r="J126" s="127">
        <f>ROUND(I126*H126,2)</f>
        <v>0</v>
      </c>
      <c r="K126" s="124" t="s">
        <v>1</v>
      </c>
      <c r="L126" s="13"/>
      <c r="M126" s="128" t="s">
        <v>1</v>
      </c>
      <c r="N126" s="129" t="s">
        <v>37</v>
      </c>
      <c r="O126" s="130">
        <v>0</v>
      </c>
      <c r="P126" s="130">
        <f>O126*H126</f>
        <v>0</v>
      </c>
      <c r="Q126" s="130">
        <v>0</v>
      </c>
      <c r="R126" s="130">
        <f>Q126*H126</f>
        <v>0</v>
      </c>
      <c r="S126" s="130">
        <v>0</v>
      </c>
      <c r="T126" s="131">
        <f>S126*H126</f>
        <v>0</v>
      </c>
      <c r="AR126" s="132" t="s">
        <v>150</v>
      </c>
      <c r="AT126" s="132" t="s">
        <v>145</v>
      </c>
      <c r="AU126" s="132" t="s">
        <v>80</v>
      </c>
      <c r="AY126" s="8" t="s">
        <v>143</v>
      </c>
      <c r="BE126" s="133">
        <f>IF(N126="základní",J126,0)</f>
        <v>0</v>
      </c>
      <c r="BF126" s="133">
        <f>IF(N126="snížená",J126,0)</f>
        <v>0</v>
      </c>
      <c r="BG126" s="133">
        <f>IF(N126="zákl. přenesená",J126,0)</f>
        <v>0</v>
      </c>
      <c r="BH126" s="133">
        <f>IF(N126="sníž. přenesená",J126,0)</f>
        <v>0</v>
      </c>
      <c r="BI126" s="133">
        <f>IF(N126="nulová",J126,0)</f>
        <v>0</v>
      </c>
      <c r="BJ126" s="8" t="s">
        <v>80</v>
      </c>
      <c r="BK126" s="133">
        <f>ROUND(I126*H126,2)</f>
        <v>0</v>
      </c>
      <c r="BL126" s="8" t="s">
        <v>150</v>
      </c>
      <c r="BM126" s="132" t="s">
        <v>1434</v>
      </c>
    </row>
    <row r="127" spans="2:65" s="1" customFormat="1" ht="16.5" customHeight="1" x14ac:dyDescent="0.2">
      <c r="B127" s="13"/>
      <c r="C127" s="122" t="s">
        <v>169</v>
      </c>
      <c r="D127" s="122" t="s">
        <v>145</v>
      </c>
      <c r="E127" s="123" t="s">
        <v>1435</v>
      </c>
      <c r="F127" s="124" t="s">
        <v>1436</v>
      </c>
      <c r="G127" s="125" t="s">
        <v>287</v>
      </c>
      <c r="H127" s="126">
        <v>3</v>
      </c>
      <c r="I127" s="50"/>
      <c r="J127" s="127">
        <f>ROUND(I127*H127,2)</f>
        <v>0</v>
      </c>
      <c r="K127" s="124" t="s">
        <v>1</v>
      </c>
      <c r="L127" s="13"/>
      <c r="M127" s="128" t="s">
        <v>1</v>
      </c>
      <c r="N127" s="129" t="s">
        <v>37</v>
      </c>
      <c r="O127" s="130">
        <v>0</v>
      </c>
      <c r="P127" s="130">
        <f>O127*H127</f>
        <v>0</v>
      </c>
      <c r="Q127" s="130">
        <v>0</v>
      </c>
      <c r="R127" s="130">
        <f>Q127*H127</f>
        <v>0</v>
      </c>
      <c r="S127" s="130">
        <v>0</v>
      </c>
      <c r="T127" s="131">
        <f>S127*H127</f>
        <v>0</v>
      </c>
      <c r="AR127" s="132" t="s">
        <v>150</v>
      </c>
      <c r="AT127" s="132" t="s">
        <v>145</v>
      </c>
      <c r="AU127" s="132" t="s">
        <v>80</v>
      </c>
      <c r="AY127" s="8" t="s">
        <v>143</v>
      </c>
      <c r="BE127" s="133">
        <f>IF(N127="základní",J127,0)</f>
        <v>0</v>
      </c>
      <c r="BF127" s="133">
        <f>IF(N127="snížená",J127,0)</f>
        <v>0</v>
      </c>
      <c r="BG127" s="133">
        <f>IF(N127="zákl. přenesená",J127,0)</f>
        <v>0</v>
      </c>
      <c r="BH127" s="133">
        <f>IF(N127="sníž. přenesená",J127,0)</f>
        <v>0</v>
      </c>
      <c r="BI127" s="133">
        <f>IF(N127="nulová",J127,0)</f>
        <v>0</v>
      </c>
      <c r="BJ127" s="8" t="s">
        <v>80</v>
      </c>
      <c r="BK127" s="133">
        <f>ROUND(I127*H127,2)</f>
        <v>0</v>
      </c>
      <c r="BL127" s="8" t="s">
        <v>150</v>
      </c>
      <c r="BM127" s="132" t="s">
        <v>1437</v>
      </c>
    </row>
    <row r="128" spans="2:65" s="1" customFormat="1" ht="24.2" customHeight="1" x14ac:dyDescent="0.2">
      <c r="B128" s="13"/>
      <c r="C128" s="122" t="s">
        <v>174</v>
      </c>
      <c r="D128" s="122" t="s">
        <v>145</v>
      </c>
      <c r="E128" s="123" t="s">
        <v>1438</v>
      </c>
      <c r="F128" s="124" t="s">
        <v>1439</v>
      </c>
      <c r="G128" s="125" t="s">
        <v>287</v>
      </c>
      <c r="H128" s="126">
        <v>6</v>
      </c>
      <c r="I128" s="50"/>
      <c r="J128" s="127">
        <f>ROUND(I128*H128,2)</f>
        <v>0</v>
      </c>
      <c r="K128" s="124" t="s">
        <v>1</v>
      </c>
      <c r="L128" s="13"/>
      <c r="M128" s="128" t="s">
        <v>1</v>
      </c>
      <c r="N128" s="129" t="s">
        <v>37</v>
      </c>
      <c r="O128" s="130">
        <v>0</v>
      </c>
      <c r="P128" s="130">
        <f>O128*H128</f>
        <v>0</v>
      </c>
      <c r="Q128" s="130">
        <v>0</v>
      </c>
      <c r="R128" s="130">
        <f>Q128*H128</f>
        <v>0</v>
      </c>
      <c r="S128" s="130">
        <v>0</v>
      </c>
      <c r="T128" s="131">
        <f>S128*H128</f>
        <v>0</v>
      </c>
      <c r="AR128" s="132" t="s">
        <v>150</v>
      </c>
      <c r="AT128" s="132" t="s">
        <v>145</v>
      </c>
      <c r="AU128" s="132" t="s">
        <v>80</v>
      </c>
      <c r="AY128" s="8" t="s">
        <v>143</v>
      </c>
      <c r="BE128" s="133">
        <f>IF(N128="základní",J128,0)</f>
        <v>0</v>
      </c>
      <c r="BF128" s="133">
        <f>IF(N128="snížená",J128,0)</f>
        <v>0</v>
      </c>
      <c r="BG128" s="133">
        <f>IF(N128="zákl. přenesená",J128,0)</f>
        <v>0</v>
      </c>
      <c r="BH128" s="133">
        <f>IF(N128="sníž. přenesená",J128,0)</f>
        <v>0</v>
      </c>
      <c r="BI128" s="133">
        <f>IF(N128="nulová",J128,0)</f>
        <v>0</v>
      </c>
      <c r="BJ128" s="8" t="s">
        <v>80</v>
      </c>
      <c r="BK128" s="133">
        <f>ROUND(I128*H128,2)</f>
        <v>0</v>
      </c>
      <c r="BL128" s="8" t="s">
        <v>150</v>
      </c>
      <c r="BM128" s="132" t="s">
        <v>1440</v>
      </c>
    </row>
    <row r="129" spans="2:65" s="111" customFormat="1" ht="25.9" customHeight="1" x14ac:dyDescent="0.2">
      <c r="B129" s="110"/>
      <c r="D129" s="112" t="s">
        <v>71</v>
      </c>
      <c r="E129" s="113" t="s">
        <v>1441</v>
      </c>
      <c r="F129" s="113" t="s">
        <v>1442</v>
      </c>
      <c r="I129" s="56"/>
      <c r="J129" s="114">
        <f>BK129</f>
        <v>0</v>
      </c>
      <c r="L129" s="110"/>
      <c r="M129" s="115"/>
      <c r="P129" s="116">
        <f>SUM(P130:P136)</f>
        <v>0</v>
      </c>
      <c r="R129" s="116">
        <f>SUM(R130:R136)</f>
        <v>0</v>
      </c>
      <c r="T129" s="117">
        <f>SUM(T130:T136)</f>
        <v>0</v>
      </c>
      <c r="AR129" s="112" t="s">
        <v>80</v>
      </c>
      <c r="AT129" s="118" t="s">
        <v>71</v>
      </c>
      <c r="AU129" s="118" t="s">
        <v>72</v>
      </c>
      <c r="AY129" s="112" t="s">
        <v>143</v>
      </c>
      <c r="BK129" s="119">
        <f>SUM(BK130:BK136)</f>
        <v>0</v>
      </c>
    </row>
    <row r="130" spans="2:65" s="1" customFormat="1" ht="44.25" customHeight="1" x14ac:dyDescent="0.2">
      <c r="B130" s="13"/>
      <c r="C130" s="122" t="s">
        <v>180</v>
      </c>
      <c r="D130" s="122" t="s">
        <v>145</v>
      </c>
      <c r="E130" s="123" t="s">
        <v>1443</v>
      </c>
      <c r="F130" s="124" t="s">
        <v>1444</v>
      </c>
      <c r="G130" s="125" t="s">
        <v>163</v>
      </c>
      <c r="H130" s="126">
        <v>45.302999999999997</v>
      </c>
      <c r="I130" s="50"/>
      <c r="J130" s="127">
        <f>ROUND(I130*H130,2)</f>
        <v>0</v>
      </c>
      <c r="K130" s="124" t="s">
        <v>1</v>
      </c>
      <c r="L130" s="13"/>
      <c r="M130" s="128" t="s">
        <v>1</v>
      </c>
      <c r="N130" s="129" t="s">
        <v>37</v>
      </c>
      <c r="O130" s="130">
        <v>0</v>
      </c>
      <c r="P130" s="130">
        <f>O130*H130</f>
        <v>0</v>
      </c>
      <c r="Q130" s="130">
        <v>0</v>
      </c>
      <c r="R130" s="130">
        <f>Q130*H130</f>
        <v>0</v>
      </c>
      <c r="S130" s="130">
        <v>0</v>
      </c>
      <c r="T130" s="131">
        <f>S130*H130</f>
        <v>0</v>
      </c>
      <c r="AR130" s="132" t="s">
        <v>150</v>
      </c>
      <c r="AT130" s="132" t="s">
        <v>145</v>
      </c>
      <c r="AU130" s="132" t="s">
        <v>80</v>
      </c>
      <c r="AY130" s="8" t="s">
        <v>143</v>
      </c>
      <c r="BE130" s="133">
        <f>IF(N130="základní",J130,0)</f>
        <v>0</v>
      </c>
      <c r="BF130" s="133">
        <f>IF(N130="snížená",J130,0)</f>
        <v>0</v>
      </c>
      <c r="BG130" s="133">
        <f>IF(N130="zákl. přenesená",J130,0)</f>
        <v>0</v>
      </c>
      <c r="BH130" s="133">
        <f>IF(N130="sníž. přenesená",J130,0)</f>
        <v>0</v>
      </c>
      <c r="BI130" s="133">
        <f>IF(N130="nulová",J130,0)</f>
        <v>0</v>
      </c>
      <c r="BJ130" s="8" t="s">
        <v>80</v>
      </c>
      <c r="BK130" s="133">
        <f>ROUND(I130*H130,2)</f>
        <v>0</v>
      </c>
      <c r="BL130" s="8" t="s">
        <v>150</v>
      </c>
      <c r="BM130" s="132" t="s">
        <v>82</v>
      </c>
    </row>
    <row r="131" spans="2:65" s="142" customFormat="1" x14ac:dyDescent="0.2">
      <c r="B131" s="141"/>
      <c r="D131" s="136" t="s">
        <v>152</v>
      </c>
      <c r="F131" s="144" t="s">
        <v>1445</v>
      </c>
      <c r="H131" s="145">
        <v>45.302999999999997</v>
      </c>
      <c r="I131" s="54"/>
      <c r="L131" s="141"/>
      <c r="M131" s="146"/>
      <c r="T131" s="147"/>
      <c r="AT131" s="143" t="s">
        <v>152</v>
      </c>
      <c r="AU131" s="143" t="s">
        <v>80</v>
      </c>
      <c r="AV131" s="142" t="s">
        <v>82</v>
      </c>
      <c r="AW131" s="142" t="s">
        <v>3</v>
      </c>
      <c r="AX131" s="142" t="s">
        <v>80</v>
      </c>
      <c r="AY131" s="143" t="s">
        <v>143</v>
      </c>
    </row>
    <row r="132" spans="2:65" s="1" customFormat="1" ht="37.9" customHeight="1" x14ac:dyDescent="0.2">
      <c r="B132" s="13"/>
      <c r="C132" s="122" t="s">
        <v>186</v>
      </c>
      <c r="D132" s="122" t="s">
        <v>145</v>
      </c>
      <c r="E132" s="123" t="s">
        <v>1446</v>
      </c>
      <c r="F132" s="124" t="s">
        <v>1447</v>
      </c>
      <c r="G132" s="125" t="s">
        <v>287</v>
      </c>
      <c r="H132" s="126">
        <v>3</v>
      </c>
      <c r="I132" s="50"/>
      <c r="J132" s="127">
        <f>ROUND(I132*H132,2)</f>
        <v>0</v>
      </c>
      <c r="K132" s="124" t="s">
        <v>1</v>
      </c>
      <c r="L132" s="13"/>
      <c r="M132" s="128" t="s">
        <v>1</v>
      </c>
      <c r="N132" s="129" t="s">
        <v>37</v>
      </c>
      <c r="O132" s="130">
        <v>0</v>
      </c>
      <c r="P132" s="130">
        <f>O132*H132</f>
        <v>0</v>
      </c>
      <c r="Q132" s="130">
        <v>0</v>
      </c>
      <c r="R132" s="130">
        <f>Q132*H132</f>
        <v>0</v>
      </c>
      <c r="S132" s="130">
        <v>0</v>
      </c>
      <c r="T132" s="131">
        <f>S132*H132</f>
        <v>0</v>
      </c>
      <c r="AR132" s="132" t="s">
        <v>150</v>
      </c>
      <c r="AT132" s="132" t="s">
        <v>145</v>
      </c>
      <c r="AU132" s="132" t="s">
        <v>80</v>
      </c>
      <c r="AY132" s="8" t="s">
        <v>143</v>
      </c>
      <c r="BE132" s="133">
        <f>IF(N132="základní",J132,0)</f>
        <v>0</v>
      </c>
      <c r="BF132" s="133">
        <f>IF(N132="snížená",J132,0)</f>
        <v>0</v>
      </c>
      <c r="BG132" s="133">
        <f>IF(N132="zákl. přenesená",J132,0)</f>
        <v>0</v>
      </c>
      <c r="BH132" s="133">
        <f>IF(N132="sníž. přenesená",J132,0)</f>
        <v>0</v>
      </c>
      <c r="BI132" s="133">
        <f>IF(N132="nulová",J132,0)</f>
        <v>0</v>
      </c>
      <c r="BJ132" s="8" t="s">
        <v>80</v>
      </c>
      <c r="BK132" s="133">
        <f>ROUND(I132*H132,2)</f>
        <v>0</v>
      </c>
      <c r="BL132" s="8" t="s">
        <v>150</v>
      </c>
      <c r="BM132" s="132" t="s">
        <v>150</v>
      </c>
    </row>
    <row r="133" spans="2:65" s="1" customFormat="1" ht="33" customHeight="1" x14ac:dyDescent="0.2">
      <c r="B133" s="13"/>
      <c r="C133" s="122" t="s">
        <v>191</v>
      </c>
      <c r="D133" s="122" t="s">
        <v>145</v>
      </c>
      <c r="E133" s="123" t="s">
        <v>1448</v>
      </c>
      <c r="F133" s="124" t="s">
        <v>1449</v>
      </c>
      <c r="G133" s="125" t="s">
        <v>287</v>
      </c>
      <c r="H133" s="126">
        <v>6</v>
      </c>
      <c r="I133" s="50"/>
      <c r="J133" s="127">
        <f>ROUND(I133*H133,2)</f>
        <v>0</v>
      </c>
      <c r="K133" s="124" t="s">
        <v>1</v>
      </c>
      <c r="L133" s="13"/>
      <c r="M133" s="128" t="s">
        <v>1</v>
      </c>
      <c r="N133" s="129" t="s">
        <v>37</v>
      </c>
      <c r="O133" s="130">
        <v>0</v>
      </c>
      <c r="P133" s="130">
        <f>O133*H133</f>
        <v>0</v>
      </c>
      <c r="Q133" s="130">
        <v>0</v>
      </c>
      <c r="R133" s="130">
        <f>Q133*H133</f>
        <v>0</v>
      </c>
      <c r="S133" s="130">
        <v>0</v>
      </c>
      <c r="T133" s="131">
        <f>S133*H133</f>
        <v>0</v>
      </c>
      <c r="AR133" s="132" t="s">
        <v>150</v>
      </c>
      <c r="AT133" s="132" t="s">
        <v>145</v>
      </c>
      <c r="AU133" s="132" t="s">
        <v>80</v>
      </c>
      <c r="AY133" s="8" t="s">
        <v>143</v>
      </c>
      <c r="BE133" s="133">
        <f>IF(N133="základní",J133,0)</f>
        <v>0</v>
      </c>
      <c r="BF133" s="133">
        <f>IF(N133="snížená",J133,0)</f>
        <v>0</v>
      </c>
      <c r="BG133" s="133">
        <f>IF(N133="zákl. přenesená",J133,0)</f>
        <v>0</v>
      </c>
      <c r="BH133" s="133">
        <f>IF(N133="sníž. přenesená",J133,0)</f>
        <v>0</v>
      </c>
      <c r="BI133" s="133">
        <f>IF(N133="nulová",J133,0)</f>
        <v>0</v>
      </c>
      <c r="BJ133" s="8" t="s">
        <v>80</v>
      </c>
      <c r="BK133" s="133">
        <f>ROUND(I133*H133,2)</f>
        <v>0</v>
      </c>
      <c r="BL133" s="8" t="s">
        <v>150</v>
      </c>
      <c r="BM133" s="132" t="s">
        <v>174</v>
      </c>
    </row>
    <row r="134" spans="2:65" s="1" customFormat="1" ht="24.2" customHeight="1" x14ac:dyDescent="0.2">
      <c r="B134" s="13"/>
      <c r="C134" s="122" t="s">
        <v>195</v>
      </c>
      <c r="D134" s="122" t="s">
        <v>145</v>
      </c>
      <c r="E134" s="123" t="s">
        <v>1450</v>
      </c>
      <c r="F134" s="124" t="s">
        <v>1451</v>
      </c>
      <c r="G134" s="125" t="s">
        <v>287</v>
      </c>
      <c r="H134" s="126">
        <v>12</v>
      </c>
      <c r="I134" s="50"/>
      <c r="J134" s="127">
        <f>ROUND(I134*H134,2)</f>
        <v>0</v>
      </c>
      <c r="K134" s="124" t="s">
        <v>1</v>
      </c>
      <c r="L134" s="13"/>
      <c r="M134" s="128" t="s">
        <v>1</v>
      </c>
      <c r="N134" s="129" t="s">
        <v>37</v>
      </c>
      <c r="O134" s="130">
        <v>0</v>
      </c>
      <c r="P134" s="130">
        <f>O134*H134</f>
        <v>0</v>
      </c>
      <c r="Q134" s="130">
        <v>0</v>
      </c>
      <c r="R134" s="130">
        <f>Q134*H134</f>
        <v>0</v>
      </c>
      <c r="S134" s="130">
        <v>0</v>
      </c>
      <c r="T134" s="131">
        <f>S134*H134</f>
        <v>0</v>
      </c>
      <c r="AR134" s="132" t="s">
        <v>150</v>
      </c>
      <c r="AT134" s="132" t="s">
        <v>145</v>
      </c>
      <c r="AU134" s="132" t="s">
        <v>80</v>
      </c>
      <c r="AY134" s="8" t="s">
        <v>143</v>
      </c>
      <c r="BE134" s="133">
        <f>IF(N134="základní",J134,0)</f>
        <v>0</v>
      </c>
      <c r="BF134" s="133">
        <f>IF(N134="snížená",J134,0)</f>
        <v>0</v>
      </c>
      <c r="BG134" s="133">
        <f>IF(N134="zákl. přenesená",J134,0)</f>
        <v>0</v>
      </c>
      <c r="BH134" s="133">
        <f>IF(N134="sníž. přenesená",J134,0)</f>
        <v>0</v>
      </c>
      <c r="BI134" s="133">
        <f>IF(N134="nulová",J134,0)</f>
        <v>0</v>
      </c>
      <c r="BJ134" s="8" t="s">
        <v>80</v>
      </c>
      <c r="BK134" s="133">
        <f>ROUND(I134*H134,2)</f>
        <v>0</v>
      </c>
      <c r="BL134" s="8" t="s">
        <v>150</v>
      </c>
      <c r="BM134" s="132" t="s">
        <v>186</v>
      </c>
    </row>
    <row r="135" spans="2:65" s="1" customFormat="1" ht="21.75" customHeight="1" x14ac:dyDescent="0.2">
      <c r="B135" s="13"/>
      <c r="C135" s="122" t="s">
        <v>201</v>
      </c>
      <c r="D135" s="122" t="s">
        <v>145</v>
      </c>
      <c r="E135" s="123" t="s">
        <v>1452</v>
      </c>
      <c r="F135" s="124" t="s">
        <v>1453</v>
      </c>
      <c r="G135" s="125" t="s">
        <v>287</v>
      </c>
      <c r="H135" s="126">
        <v>3</v>
      </c>
      <c r="I135" s="50"/>
      <c r="J135" s="127">
        <f>ROUND(I135*H135,2)</f>
        <v>0</v>
      </c>
      <c r="K135" s="124" t="s">
        <v>1</v>
      </c>
      <c r="L135" s="13"/>
      <c r="M135" s="128" t="s">
        <v>1</v>
      </c>
      <c r="N135" s="129" t="s">
        <v>37</v>
      </c>
      <c r="O135" s="130">
        <v>0</v>
      </c>
      <c r="P135" s="130">
        <f>O135*H135</f>
        <v>0</v>
      </c>
      <c r="Q135" s="130">
        <v>0</v>
      </c>
      <c r="R135" s="130">
        <f>Q135*H135</f>
        <v>0</v>
      </c>
      <c r="S135" s="130">
        <v>0</v>
      </c>
      <c r="T135" s="131">
        <f>S135*H135</f>
        <v>0</v>
      </c>
      <c r="AR135" s="132" t="s">
        <v>150</v>
      </c>
      <c r="AT135" s="132" t="s">
        <v>145</v>
      </c>
      <c r="AU135" s="132" t="s">
        <v>80</v>
      </c>
      <c r="AY135" s="8" t="s">
        <v>143</v>
      </c>
      <c r="BE135" s="133">
        <f>IF(N135="základní",J135,0)</f>
        <v>0</v>
      </c>
      <c r="BF135" s="133">
        <f>IF(N135="snížená",J135,0)</f>
        <v>0</v>
      </c>
      <c r="BG135" s="133">
        <f>IF(N135="zákl. přenesená",J135,0)</f>
        <v>0</v>
      </c>
      <c r="BH135" s="133">
        <f>IF(N135="sníž. přenesená",J135,0)</f>
        <v>0</v>
      </c>
      <c r="BI135" s="133">
        <f>IF(N135="nulová",J135,0)</f>
        <v>0</v>
      </c>
      <c r="BJ135" s="8" t="s">
        <v>80</v>
      </c>
      <c r="BK135" s="133">
        <f>ROUND(I135*H135,2)</f>
        <v>0</v>
      </c>
      <c r="BL135" s="8" t="s">
        <v>150</v>
      </c>
      <c r="BM135" s="132" t="s">
        <v>195</v>
      </c>
    </row>
    <row r="136" spans="2:65" s="1" customFormat="1" ht="24.2" customHeight="1" x14ac:dyDescent="0.2">
      <c r="B136" s="13"/>
      <c r="C136" s="122" t="s">
        <v>8</v>
      </c>
      <c r="D136" s="122" t="s">
        <v>145</v>
      </c>
      <c r="E136" s="123" t="s">
        <v>1438</v>
      </c>
      <c r="F136" s="124" t="s">
        <v>1439</v>
      </c>
      <c r="G136" s="125" t="s">
        <v>287</v>
      </c>
      <c r="H136" s="126">
        <v>6</v>
      </c>
      <c r="I136" s="50"/>
      <c r="J136" s="127">
        <f>ROUND(I136*H136,2)</f>
        <v>0</v>
      </c>
      <c r="K136" s="124" t="s">
        <v>1</v>
      </c>
      <c r="L136" s="13"/>
      <c r="M136" s="128" t="s">
        <v>1</v>
      </c>
      <c r="N136" s="129" t="s">
        <v>37</v>
      </c>
      <c r="O136" s="130">
        <v>0</v>
      </c>
      <c r="P136" s="130">
        <f>O136*H136</f>
        <v>0</v>
      </c>
      <c r="Q136" s="130">
        <v>0</v>
      </c>
      <c r="R136" s="130">
        <f>Q136*H136</f>
        <v>0</v>
      </c>
      <c r="S136" s="130">
        <v>0</v>
      </c>
      <c r="T136" s="131">
        <f>S136*H136</f>
        <v>0</v>
      </c>
      <c r="AR136" s="132" t="s">
        <v>150</v>
      </c>
      <c r="AT136" s="132" t="s">
        <v>145</v>
      </c>
      <c r="AU136" s="132" t="s">
        <v>80</v>
      </c>
      <c r="AY136" s="8" t="s">
        <v>143</v>
      </c>
      <c r="BE136" s="133">
        <f>IF(N136="základní",J136,0)</f>
        <v>0</v>
      </c>
      <c r="BF136" s="133">
        <f>IF(N136="snížená",J136,0)</f>
        <v>0</v>
      </c>
      <c r="BG136" s="133">
        <f>IF(N136="zákl. přenesená",J136,0)</f>
        <v>0</v>
      </c>
      <c r="BH136" s="133">
        <f>IF(N136="sníž. přenesená",J136,0)</f>
        <v>0</v>
      </c>
      <c r="BI136" s="133">
        <f>IF(N136="nulová",J136,0)</f>
        <v>0</v>
      </c>
      <c r="BJ136" s="8" t="s">
        <v>80</v>
      </c>
      <c r="BK136" s="133">
        <f>ROUND(I136*H136,2)</f>
        <v>0</v>
      </c>
      <c r="BL136" s="8" t="s">
        <v>150</v>
      </c>
      <c r="BM136" s="132" t="s">
        <v>8</v>
      </c>
    </row>
    <row r="137" spans="2:65" s="111" customFormat="1" ht="25.9" customHeight="1" x14ac:dyDescent="0.2">
      <c r="B137" s="110"/>
      <c r="D137" s="112" t="s">
        <v>71</v>
      </c>
      <c r="E137" s="113" t="s">
        <v>1454</v>
      </c>
      <c r="F137" s="113" t="s">
        <v>1455</v>
      </c>
      <c r="I137" s="56"/>
      <c r="J137" s="114">
        <f>BK137</f>
        <v>0</v>
      </c>
      <c r="L137" s="110"/>
      <c r="M137" s="115"/>
      <c r="P137" s="116">
        <f>SUM(P138:P151)</f>
        <v>0</v>
      </c>
      <c r="R137" s="116">
        <f>SUM(R138:R151)</f>
        <v>0</v>
      </c>
      <c r="T137" s="117">
        <f>SUM(T138:T151)</f>
        <v>0</v>
      </c>
      <c r="AR137" s="112" t="s">
        <v>80</v>
      </c>
      <c r="AT137" s="118" t="s">
        <v>71</v>
      </c>
      <c r="AU137" s="118" t="s">
        <v>72</v>
      </c>
      <c r="AY137" s="112" t="s">
        <v>143</v>
      </c>
      <c r="BK137" s="119">
        <f>SUM(BK138:BK151)</f>
        <v>0</v>
      </c>
    </row>
    <row r="138" spans="2:65" s="1" customFormat="1" ht="16.5" customHeight="1" x14ac:dyDescent="0.2">
      <c r="B138" s="13"/>
      <c r="C138" s="122" t="s">
        <v>212</v>
      </c>
      <c r="D138" s="122" t="s">
        <v>145</v>
      </c>
      <c r="E138" s="123" t="s">
        <v>1456</v>
      </c>
      <c r="F138" s="124" t="s">
        <v>1457</v>
      </c>
      <c r="G138" s="125" t="s">
        <v>287</v>
      </c>
      <c r="H138" s="126">
        <v>1</v>
      </c>
      <c r="I138" s="50"/>
      <c r="J138" s="127">
        <f t="shared" ref="J138:J151" si="0">ROUND(I138*H138,2)</f>
        <v>0</v>
      </c>
      <c r="K138" s="124" t="s">
        <v>1</v>
      </c>
      <c r="L138" s="13"/>
      <c r="M138" s="128" t="s">
        <v>1</v>
      </c>
      <c r="N138" s="129" t="s">
        <v>37</v>
      </c>
      <c r="O138" s="130">
        <v>0</v>
      </c>
      <c r="P138" s="130">
        <f t="shared" ref="P138:P151" si="1">O138*H138</f>
        <v>0</v>
      </c>
      <c r="Q138" s="130">
        <v>0</v>
      </c>
      <c r="R138" s="130">
        <f t="shared" ref="R138:R151" si="2">Q138*H138</f>
        <v>0</v>
      </c>
      <c r="S138" s="130">
        <v>0</v>
      </c>
      <c r="T138" s="131">
        <f t="shared" ref="T138:T151" si="3">S138*H138</f>
        <v>0</v>
      </c>
      <c r="AR138" s="132" t="s">
        <v>150</v>
      </c>
      <c r="AT138" s="132" t="s">
        <v>145</v>
      </c>
      <c r="AU138" s="132" t="s">
        <v>80</v>
      </c>
      <c r="AY138" s="8" t="s">
        <v>143</v>
      </c>
      <c r="BE138" s="133">
        <f t="shared" ref="BE138:BE151" si="4">IF(N138="základní",J138,0)</f>
        <v>0</v>
      </c>
      <c r="BF138" s="133">
        <f t="shared" ref="BF138:BF151" si="5">IF(N138="snížená",J138,0)</f>
        <v>0</v>
      </c>
      <c r="BG138" s="133">
        <f t="shared" ref="BG138:BG151" si="6">IF(N138="zákl. přenesená",J138,0)</f>
        <v>0</v>
      </c>
      <c r="BH138" s="133">
        <f t="shared" ref="BH138:BH151" si="7">IF(N138="sníž. přenesená",J138,0)</f>
        <v>0</v>
      </c>
      <c r="BI138" s="133">
        <f t="shared" ref="BI138:BI151" si="8">IF(N138="nulová",J138,0)</f>
        <v>0</v>
      </c>
      <c r="BJ138" s="8" t="s">
        <v>80</v>
      </c>
      <c r="BK138" s="133">
        <f t="shared" ref="BK138:BK151" si="9">ROUND(I138*H138,2)</f>
        <v>0</v>
      </c>
      <c r="BL138" s="8" t="s">
        <v>150</v>
      </c>
      <c r="BM138" s="132" t="s">
        <v>217</v>
      </c>
    </row>
    <row r="139" spans="2:65" s="1" customFormat="1" ht="33" customHeight="1" x14ac:dyDescent="0.2">
      <c r="B139" s="13"/>
      <c r="C139" s="122" t="s">
        <v>217</v>
      </c>
      <c r="D139" s="122" t="s">
        <v>145</v>
      </c>
      <c r="E139" s="123" t="s">
        <v>1458</v>
      </c>
      <c r="F139" s="124" t="s">
        <v>1459</v>
      </c>
      <c r="G139" s="125" t="s">
        <v>287</v>
      </c>
      <c r="H139" s="126">
        <v>1</v>
      </c>
      <c r="I139" s="50"/>
      <c r="J139" s="127">
        <f t="shared" si="0"/>
        <v>0</v>
      </c>
      <c r="K139" s="124" t="s">
        <v>1</v>
      </c>
      <c r="L139" s="13"/>
      <c r="M139" s="128" t="s">
        <v>1</v>
      </c>
      <c r="N139" s="129" t="s">
        <v>37</v>
      </c>
      <c r="O139" s="130">
        <v>0</v>
      </c>
      <c r="P139" s="130">
        <f t="shared" si="1"/>
        <v>0</v>
      </c>
      <c r="Q139" s="130">
        <v>0</v>
      </c>
      <c r="R139" s="130">
        <f t="shared" si="2"/>
        <v>0</v>
      </c>
      <c r="S139" s="130">
        <v>0</v>
      </c>
      <c r="T139" s="131">
        <f t="shared" si="3"/>
        <v>0</v>
      </c>
      <c r="AR139" s="132" t="s">
        <v>150</v>
      </c>
      <c r="AT139" s="132" t="s">
        <v>145</v>
      </c>
      <c r="AU139" s="132" t="s">
        <v>80</v>
      </c>
      <c r="AY139" s="8" t="s">
        <v>143</v>
      </c>
      <c r="BE139" s="133">
        <f t="shared" si="4"/>
        <v>0</v>
      </c>
      <c r="BF139" s="133">
        <f t="shared" si="5"/>
        <v>0</v>
      </c>
      <c r="BG139" s="133">
        <f t="shared" si="6"/>
        <v>0</v>
      </c>
      <c r="BH139" s="133">
        <f t="shared" si="7"/>
        <v>0</v>
      </c>
      <c r="BI139" s="133">
        <f t="shared" si="8"/>
        <v>0</v>
      </c>
      <c r="BJ139" s="8" t="s">
        <v>80</v>
      </c>
      <c r="BK139" s="133">
        <f t="shared" si="9"/>
        <v>0</v>
      </c>
      <c r="BL139" s="8" t="s">
        <v>150</v>
      </c>
      <c r="BM139" s="132" t="s">
        <v>227</v>
      </c>
    </row>
    <row r="140" spans="2:65" s="1" customFormat="1" ht="33" customHeight="1" x14ac:dyDescent="0.2">
      <c r="B140" s="13"/>
      <c r="C140" s="122" t="s">
        <v>222</v>
      </c>
      <c r="D140" s="122" t="s">
        <v>145</v>
      </c>
      <c r="E140" s="123" t="s">
        <v>1460</v>
      </c>
      <c r="F140" s="124" t="s">
        <v>1459</v>
      </c>
      <c r="G140" s="125" t="s">
        <v>287</v>
      </c>
      <c r="H140" s="126">
        <v>1</v>
      </c>
      <c r="I140" s="50"/>
      <c r="J140" s="127">
        <f t="shared" si="0"/>
        <v>0</v>
      </c>
      <c r="K140" s="124" t="s">
        <v>1</v>
      </c>
      <c r="L140" s="13"/>
      <c r="M140" s="128" t="s">
        <v>1</v>
      </c>
      <c r="N140" s="129" t="s">
        <v>37</v>
      </c>
      <c r="O140" s="130">
        <v>0</v>
      </c>
      <c r="P140" s="130">
        <f t="shared" si="1"/>
        <v>0</v>
      </c>
      <c r="Q140" s="130">
        <v>0</v>
      </c>
      <c r="R140" s="130">
        <f t="shared" si="2"/>
        <v>0</v>
      </c>
      <c r="S140" s="130">
        <v>0</v>
      </c>
      <c r="T140" s="131">
        <f t="shared" si="3"/>
        <v>0</v>
      </c>
      <c r="AR140" s="132" t="s">
        <v>150</v>
      </c>
      <c r="AT140" s="132" t="s">
        <v>145</v>
      </c>
      <c r="AU140" s="132" t="s">
        <v>80</v>
      </c>
      <c r="AY140" s="8" t="s">
        <v>143</v>
      </c>
      <c r="BE140" s="133">
        <f t="shared" si="4"/>
        <v>0</v>
      </c>
      <c r="BF140" s="133">
        <f t="shared" si="5"/>
        <v>0</v>
      </c>
      <c r="BG140" s="133">
        <f t="shared" si="6"/>
        <v>0</v>
      </c>
      <c r="BH140" s="133">
        <f t="shared" si="7"/>
        <v>0</v>
      </c>
      <c r="BI140" s="133">
        <f t="shared" si="8"/>
        <v>0</v>
      </c>
      <c r="BJ140" s="8" t="s">
        <v>80</v>
      </c>
      <c r="BK140" s="133">
        <f t="shared" si="9"/>
        <v>0</v>
      </c>
      <c r="BL140" s="8" t="s">
        <v>150</v>
      </c>
      <c r="BM140" s="132" t="s">
        <v>237</v>
      </c>
    </row>
    <row r="141" spans="2:65" s="1" customFormat="1" ht="37.9" customHeight="1" x14ac:dyDescent="0.2">
      <c r="B141" s="13"/>
      <c r="C141" s="122" t="s">
        <v>227</v>
      </c>
      <c r="D141" s="122" t="s">
        <v>145</v>
      </c>
      <c r="E141" s="123" t="s">
        <v>1461</v>
      </c>
      <c r="F141" s="124" t="s">
        <v>1462</v>
      </c>
      <c r="G141" s="125" t="s">
        <v>287</v>
      </c>
      <c r="H141" s="126">
        <v>1</v>
      </c>
      <c r="I141" s="50"/>
      <c r="J141" s="127">
        <f t="shared" si="0"/>
        <v>0</v>
      </c>
      <c r="K141" s="124" t="s">
        <v>1</v>
      </c>
      <c r="L141" s="13"/>
      <c r="M141" s="128" t="s">
        <v>1</v>
      </c>
      <c r="N141" s="129" t="s">
        <v>37</v>
      </c>
      <c r="O141" s="130">
        <v>0</v>
      </c>
      <c r="P141" s="130">
        <f t="shared" si="1"/>
        <v>0</v>
      </c>
      <c r="Q141" s="130">
        <v>0</v>
      </c>
      <c r="R141" s="130">
        <f t="shared" si="2"/>
        <v>0</v>
      </c>
      <c r="S141" s="130">
        <v>0</v>
      </c>
      <c r="T141" s="131">
        <f t="shared" si="3"/>
        <v>0</v>
      </c>
      <c r="AR141" s="132" t="s">
        <v>150</v>
      </c>
      <c r="AT141" s="132" t="s">
        <v>145</v>
      </c>
      <c r="AU141" s="132" t="s">
        <v>80</v>
      </c>
      <c r="AY141" s="8" t="s">
        <v>143</v>
      </c>
      <c r="BE141" s="133">
        <f t="shared" si="4"/>
        <v>0</v>
      </c>
      <c r="BF141" s="133">
        <f t="shared" si="5"/>
        <v>0</v>
      </c>
      <c r="BG141" s="133">
        <f t="shared" si="6"/>
        <v>0</v>
      </c>
      <c r="BH141" s="133">
        <f t="shared" si="7"/>
        <v>0</v>
      </c>
      <c r="BI141" s="133">
        <f t="shared" si="8"/>
        <v>0</v>
      </c>
      <c r="BJ141" s="8" t="s">
        <v>80</v>
      </c>
      <c r="BK141" s="133">
        <f t="shared" si="9"/>
        <v>0</v>
      </c>
      <c r="BL141" s="8" t="s">
        <v>150</v>
      </c>
      <c r="BM141" s="132" t="s">
        <v>254</v>
      </c>
    </row>
    <row r="142" spans="2:65" s="1" customFormat="1" ht="24.2" customHeight="1" x14ac:dyDescent="0.2">
      <c r="B142" s="13"/>
      <c r="C142" s="122" t="s">
        <v>233</v>
      </c>
      <c r="D142" s="122" t="s">
        <v>145</v>
      </c>
      <c r="E142" s="123" t="s">
        <v>1463</v>
      </c>
      <c r="F142" s="124" t="s">
        <v>1464</v>
      </c>
      <c r="G142" s="125" t="s">
        <v>287</v>
      </c>
      <c r="H142" s="126">
        <v>2</v>
      </c>
      <c r="I142" s="50"/>
      <c r="J142" s="127">
        <f t="shared" si="0"/>
        <v>0</v>
      </c>
      <c r="K142" s="124" t="s">
        <v>1</v>
      </c>
      <c r="L142" s="13"/>
      <c r="M142" s="128" t="s">
        <v>1</v>
      </c>
      <c r="N142" s="129" t="s">
        <v>37</v>
      </c>
      <c r="O142" s="130">
        <v>0</v>
      </c>
      <c r="P142" s="130">
        <f t="shared" si="1"/>
        <v>0</v>
      </c>
      <c r="Q142" s="130">
        <v>0</v>
      </c>
      <c r="R142" s="130">
        <f t="shared" si="2"/>
        <v>0</v>
      </c>
      <c r="S142" s="130">
        <v>0</v>
      </c>
      <c r="T142" s="131">
        <f t="shared" si="3"/>
        <v>0</v>
      </c>
      <c r="AR142" s="132" t="s">
        <v>150</v>
      </c>
      <c r="AT142" s="132" t="s">
        <v>145</v>
      </c>
      <c r="AU142" s="132" t="s">
        <v>80</v>
      </c>
      <c r="AY142" s="8" t="s">
        <v>143</v>
      </c>
      <c r="BE142" s="133">
        <f t="shared" si="4"/>
        <v>0</v>
      </c>
      <c r="BF142" s="133">
        <f t="shared" si="5"/>
        <v>0</v>
      </c>
      <c r="BG142" s="133">
        <f t="shared" si="6"/>
        <v>0</v>
      </c>
      <c r="BH142" s="133">
        <f t="shared" si="7"/>
        <v>0</v>
      </c>
      <c r="BI142" s="133">
        <f t="shared" si="8"/>
        <v>0</v>
      </c>
      <c r="BJ142" s="8" t="s">
        <v>80</v>
      </c>
      <c r="BK142" s="133">
        <f t="shared" si="9"/>
        <v>0</v>
      </c>
      <c r="BL142" s="8" t="s">
        <v>150</v>
      </c>
      <c r="BM142" s="132" t="s">
        <v>267</v>
      </c>
    </row>
    <row r="143" spans="2:65" s="1" customFormat="1" ht="24.2" customHeight="1" x14ac:dyDescent="0.2">
      <c r="B143" s="13"/>
      <c r="C143" s="122" t="s">
        <v>237</v>
      </c>
      <c r="D143" s="122" t="s">
        <v>145</v>
      </c>
      <c r="E143" s="123" t="s">
        <v>1465</v>
      </c>
      <c r="F143" s="124" t="s">
        <v>1466</v>
      </c>
      <c r="G143" s="125" t="s">
        <v>287</v>
      </c>
      <c r="H143" s="126">
        <v>6</v>
      </c>
      <c r="I143" s="50"/>
      <c r="J143" s="127">
        <f t="shared" si="0"/>
        <v>0</v>
      </c>
      <c r="K143" s="124" t="s">
        <v>1</v>
      </c>
      <c r="L143" s="13"/>
      <c r="M143" s="128" t="s">
        <v>1</v>
      </c>
      <c r="N143" s="129" t="s">
        <v>37</v>
      </c>
      <c r="O143" s="130">
        <v>0</v>
      </c>
      <c r="P143" s="130">
        <f t="shared" si="1"/>
        <v>0</v>
      </c>
      <c r="Q143" s="130">
        <v>0</v>
      </c>
      <c r="R143" s="130">
        <f t="shared" si="2"/>
        <v>0</v>
      </c>
      <c r="S143" s="130">
        <v>0</v>
      </c>
      <c r="T143" s="131">
        <f t="shared" si="3"/>
        <v>0</v>
      </c>
      <c r="AR143" s="132" t="s">
        <v>150</v>
      </c>
      <c r="AT143" s="132" t="s">
        <v>145</v>
      </c>
      <c r="AU143" s="132" t="s">
        <v>80</v>
      </c>
      <c r="AY143" s="8" t="s">
        <v>143</v>
      </c>
      <c r="BE143" s="133">
        <f t="shared" si="4"/>
        <v>0</v>
      </c>
      <c r="BF143" s="133">
        <f t="shared" si="5"/>
        <v>0</v>
      </c>
      <c r="BG143" s="133">
        <f t="shared" si="6"/>
        <v>0</v>
      </c>
      <c r="BH143" s="133">
        <f t="shared" si="7"/>
        <v>0</v>
      </c>
      <c r="BI143" s="133">
        <f t="shared" si="8"/>
        <v>0</v>
      </c>
      <c r="BJ143" s="8" t="s">
        <v>80</v>
      </c>
      <c r="BK143" s="133">
        <f t="shared" si="9"/>
        <v>0</v>
      </c>
      <c r="BL143" s="8" t="s">
        <v>150</v>
      </c>
      <c r="BM143" s="132" t="s">
        <v>284</v>
      </c>
    </row>
    <row r="144" spans="2:65" s="1" customFormat="1" ht="37.9" customHeight="1" x14ac:dyDescent="0.2">
      <c r="B144" s="13"/>
      <c r="C144" s="122" t="s">
        <v>245</v>
      </c>
      <c r="D144" s="122" t="s">
        <v>145</v>
      </c>
      <c r="E144" s="123" t="s">
        <v>1467</v>
      </c>
      <c r="F144" s="124" t="s">
        <v>1468</v>
      </c>
      <c r="G144" s="125" t="s">
        <v>287</v>
      </c>
      <c r="H144" s="126">
        <v>1</v>
      </c>
      <c r="I144" s="50"/>
      <c r="J144" s="127">
        <f t="shared" si="0"/>
        <v>0</v>
      </c>
      <c r="K144" s="124" t="s">
        <v>1</v>
      </c>
      <c r="L144" s="13"/>
      <c r="M144" s="128" t="s">
        <v>1</v>
      </c>
      <c r="N144" s="129" t="s">
        <v>37</v>
      </c>
      <c r="O144" s="130">
        <v>0</v>
      </c>
      <c r="P144" s="130">
        <f t="shared" si="1"/>
        <v>0</v>
      </c>
      <c r="Q144" s="130">
        <v>0</v>
      </c>
      <c r="R144" s="130">
        <f t="shared" si="2"/>
        <v>0</v>
      </c>
      <c r="S144" s="130">
        <v>0</v>
      </c>
      <c r="T144" s="131">
        <f t="shared" si="3"/>
        <v>0</v>
      </c>
      <c r="AR144" s="132" t="s">
        <v>150</v>
      </c>
      <c r="AT144" s="132" t="s">
        <v>145</v>
      </c>
      <c r="AU144" s="132" t="s">
        <v>80</v>
      </c>
      <c r="AY144" s="8" t="s">
        <v>143</v>
      </c>
      <c r="BE144" s="133">
        <f t="shared" si="4"/>
        <v>0</v>
      </c>
      <c r="BF144" s="133">
        <f t="shared" si="5"/>
        <v>0</v>
      </c>
      <c r="BG144" s="133">
        <f t="shared" si="6"/>
        <v>0</v>
      </c>
      <c r="BH144" s="133">
        <f t="shared" si="7"/>
        <v>0</v>
      </c>
      <c r="BI144" s="133">
        <f t="shared" si="8"/>
        <v>0</v>
      </c>
      <c r="BJ144" s="8" t="s">
        <v>80</v>
      </c>
      <c r="BK144" s="133">
        <f t="shared" si="9"/>
        <v>0</v>
      </c>
      <c r="BL144" s="8" t="s">
        <v>150</v>
      </c>
      <c r="BM144" s="132" t="s">
        <v>298</v>
      </c>
    </row>
    <row r="145" spans="2:65" s="1" customFormat="1" ht="24.2" customHeight="1" x14ac:dyDescent="0.2">
      <c r="B145" s="13"/>
      <c r="C145" s="122" t="s">
        <v>254</v>
      </c>
      <c r="D145" s="122" t="s">
        <v>145</v>
      </c>
      <c r="E145" s="123" t="s">
        <v>1469</v>
      </c>
      <c r="F145" s="124" t="s">
        <v>1470</v>
      </c>
      <c r="G145" s="125" t="s">
        <v>287</v>
      </c>
      <c r="H145" s="126">
        <v>7</v>
      </c>
      <c r="I145" s="50"/>
      <c r="J145" s="127">
        <f t="shared" si="0"/>
        <v>0</v>
      </c>
      <c r="K145" s="124" t="s">
        <v>1</v>
      </c>
      <c r="L145" s="13"/>
      <c r="M145" s="128" t="s">
        <v>1</v>
      </c>
      <c r="N145" s="129" t="s">
        <v>37</v>
      </c>
      <c r="O145" s="130">
        <v>0</v>
      </c>
      <c r="P145" s="130">
        <f t="shared" si="1"/>
        <v>0</v>
      </c>
      <c r="Q145" s="130">
        <v>0</v>
      </c>
      <c r="R145" s="130">
        <f t="shared" si="2"/>
        <v>0</v>
      </c>
      <c r="S145" s="130">
        <v>0</v>
      </c>
      <c r="T145" s="131">
        <f t="shared" si="3"/>
        <v>0</v>
      </c>
      <c r="AR145" s="132" t="s">
        <v>150</v>
      </c>
      <c r="AT145" s="132" t="s">
        <v>145</v>
      </c>
      <c r="AU145" s="132" t="s">
        <v>80</v>
      </c>
      <c r="AY145" s="8" t="s">
        <v>143</v>
      </c>
      <c r="BE145" s="133">
        <f t="shared" si="4"/>
        <v>0</v>
      </c>
      <c r="BF145" s="133">
        <f t="shared" si="5"/>
        <v>0</v>
      </c>
      <c r="BG145" s="133">
        <f t="shared" si="6"/>
        <v>0</v>
      </c>
      <c r="BH145" s="133">
        <f t="shared" si="7"/>
        <v>0</v>
      </c>
      <c r="BI145" s="133">
        <f t="shared" si="8"/>
        <v>0</v>
      </c>
      <c r="BJ145" s="8" t="s">
        <v>80</v>
      </c>
      <c r="BK145" s="133">
        <f t="shared" si="9"/>
        <v>0</v>
      </c>
      <c r="BL145" s="8" t="s">
        <v>150</v>
      </c>
      <c r="BM145" s="132" t="s">
        <v>308</v>
      </c>
    </row>
    <row r="146" spans="2:65" s="1" customFormat="1" ht="24.2" customHeight="1" x14ac:dyDescent="0.2">
      <c r="B146" s="13"/>
      <c r="C146" s="122" t="s">
        <v>7</v>
      </c>
      <c r="D146" s="122" t="s">
        <v>145</v>
      </c>
      <c r="E146" s="123" t="s">
        <v>1471</v>
      </c>
      <c r="F146" s="124" t="s">
        <v>1451</v>
      </c>
      <c r="G146" s="125" t="s">
        <v>287</v>
      </c>
      <c r="H146" s="126">
        <v>9</v>
      </c>
      <c r="I146" s="50"/>
      <c r="J146" s="127">
        <f t="shared" si="0"/>
        <v>0</v>
      </c>
      <c r="K146" s="124" t="s">
        <v>1</v>
      </c>
      <c r="L146" s="13"/>
      <c r="M146" s="128" t="s">
        <v>1</v>
      </c>
      <c r="N146" s="129" t="s">
        <v>37</v>
      </c>
      <c r="O146" s="130">
        <v>0</v>
      </c>
      <c r="P146" s="130">
        <f t="shared" si="1"/>
        <v>0</v>
      </c>
      <c r="Q146" s="130">
        <v>0</v>
      </c>
      <c r="R146" s="130">
        <f t="shared" si="2"/>
        <v>0</v>
      </c>
      <c r="S146" s="130">
        <v>0</v>
      </c>
      <c r="T146" s="131">
        <f t="shared" si="3"/>
        <v>0</v>
      </c>
      <c r="AR146" s="132" t="s">
        <v>150</v>
      </c>
      <c r="AT146" s="132" t="s">
        <v>145</v>
      </c>
      <c r="AU146" s="132" t="s">
        <v>80</v>
      </c>
      <c r="AY146" s="8" t="s">
        <v>143</v>
      </c>
      <c r="BE146" s="133">
        <f t="shared" si="4"/>
        <v>0</v>
      </c>
      <c r="BF146" s="133">
        <f t="shared" si="5"/>
        <v>0</v>
      </c>
      <c r="BG146" s="133">
        <f t="shared" si="6"/>
        <v>0</v>
      </c>
      <c r="BH146" s="133">
        <f t="shared" si="7"/>
        <v>0</v>
      </c>
      <c r="BI146" s="133">
        <f t="shared" si="8"/>
        <v>0</v>
      </c>
      <c r="BJ146" s="8" t="s">
        <v>80</v>
      </c>
      <c r="BK146" s="133">
        <f t="shared" si="9"/>
        <v>0</v>
      </c>
      <c r="BL146" s="8" t="s">
        <v>150</v>
      </c>
      <c r="BM146" s="132" t="s">
        <v>318</v>
      </c>
    </row>
    <row r="147" spans="2:65" s="1" customFormat="1" ht="24.2" customHeight="1" x14ac:dyDescent="0.2">
      <c r="B147" s="13"/>
      <c r="C147" s="122" t="s">
        <v>267</v>
      </c>
      <c r="D147" s="122" t="s">
        <v>145</v>
      </c>
      <c r="E147" s="123" t="s">
        <v>1472</v>
      </c>
      <c r="F147" s="124" t="s">
        <v>1473</v>
      </c>
      <c r="G147" s="125" t="s">
        <v>287</v>
      </c>
      <c r="H147" s="126">
        <v>1</v>
      </c>
      <c r="I147" s="50"/>
      <c r="J147" s="127">
        <f t="shared" si="0"/>
        <v>0</v>
      </c>
      <c r="K147" s="124" t="s">
        <v>1</v>
      </c>
      <c r="L147" s="13"/>
      <c r="M147" s="128" t="s">
        <v>1</v>
      </c>
      <c r="N147" s="129" t="s">
        <v>37</v>
      </c>
      <c r="O147" s="130">
        <v>0</v>
      </c>
      <c r="P147" s="130">
        <f t="shared" si="1"/>
        <v>0</v>
      </c>
      <c r="Q147" s="130">
        <v>0</v>
      </c>
      <c r="R147" s="130">
        <f t="shared" si="2"/>
        <v>0</v>
      </c>
      <c r="S147" s="130">
        <v>0</v>
      </c>
      <c r="T147" s="131">
        <f t="shared" si="3"/>
        <v>0</v>
      </c>
      <c r="AR147" s="132" t="s">
        <v>150</v>
      </c>
      <c r="AT147" s="132" t="s">
        <v>145</v>
      </c>
      <c r="AU147" s="132" t="s">
        <v>80</v>
      </c>
      <c r="AY147" s="8" t="s">
        <v>143</v>
      </c>
      <c r="BE147" s="133">
        <f t="shared" si="4"/>
        <v>0</v>
      </c>
      <c r="BF147" s="133">
        <f t="shared" si="5"/>
        <v>0</v>
      </c>
      <c r="BG147" s="133">
        <f t="shared" si="6"/>
        <v>0</v>
      </c>
      <c r="BH147" s="133">
        <f t="shared" si="7"/>
        <v>0</v>
      </c>
      <c r="BI147" s="133">
        <f t="shared" si="8"/>
        <v>0</v>
      </c>
      <c r="BJ147" s="8" t="s">
        <v>80</v>
      </c>
      <c r="BK147" s="133">
        <f t="shared" si="9"/>
        <v>0</v>
      </c>
      <c r="BL147" s="8" t="s">
        <v>150</v>
      </c>
      <c r="BM147" s="132" t="s">
        <v>328</v>
      </c>
    </row>
    <row r="148" spans="2:65" s="1" customFormat="1" ht="24.2" customHeight="1" x14ac:dyDescent="0.2">
      <c r="B148" s="13"/>
      <c r="C148" s="122" t="s">
        <v>273</v>
      </c>
      <c r="D148" s="122" t="s">
        <v>145</v>
      </c>
      <c r="E148" s="123" t="s">
        <v>1474</v>
      </c>
      <c r="F148" s="124" t="s">
        <v>1475</v>
      </c>
      <c r="G148" s="125" t="s">
        <v>287</v>
      </c>
      <c r="H148" s="126">
        <v>1</v>
      </c>
      <c r="I148" s="50"/>
      <c r="J148" s="127">
        <f t="shared" si="0"/>
        <v>0</v>
      </c>
      <c r="K148" s="124" t="s">
        <v>1</v>
      </c>
      <c r="L148" s="13"/>
      <c r="M148" s="128" t="s">
        <v>1</v>
      </c>
      <c r="N148" s="129" t="s">
        <v>37</v>
      </c>
      <c r="O148" s="130">
        <v>0</v>
      </c>
      <c r="P148" s="130">
        <f t="shared" si="1"/>
        <v>0</v>
      </c>
      <c r="Q148" s="130">
        <v>0</v>
      </c>
      <c r="R148" s="130">
        <f t="shared" si="2"/>
        <v>0</v>
      </c>
      <c r="S148" s="130">
        <v>0</v>
      </c>
      <c r="T148" s="131">
        <f t="shared" si="3"/>
        <v>0</v>
      </c>
      <c r="AR148" s="132" t="s">
        <v>150</v>
      </c>
      <c r="AT148" s="132" t="s">
        <v>145</v>
      </c>
      <c r="AU148" s="132" t="s">
        <v>80</v>
      </c>
      <c r="AY148" s="8" t="s">
        <v>143</v>
      </c>
      <c r="BE148" s="133">
        <f t="shared" si="4"/>
        <v>0</v>
      </c>
      <c r="BF148" s="133">
        <f t="shared" si="5"/>
        <v>0</v>
      </c>
      <c r="BG148" s="133">
        <f t="shared" si="6"/>
        <v>0</v>
      </c>
      <c r="BH148" s="133">
        <f t="shared" si="7"/>
        <v>0</v>
      </c>
      <c r="BI148" s="133">
        <f t="shared" si="8"/>
        <v>0</v>
      </c>
      <c r="BJ148" s="8" t="s">
        <v>80</v>
      </c>
      <c r="BK148" s="133">
        <f t="shared" si="9"/>
        <v>0</v>
      </c>
      <c r="BL148" s="8" t="s">
        <v>150</v>
      </c>
      <c r="BM148" s="132" t="s">
        <v>339</v>
      </c>
    </row>
    <row r="149" spans="2:65" s="1" customFormat="1" ht="16.5" customHeight="1" x14ac:dyDescent="0.2">
      <c r="B149" s="13"/>
      <c r="C149" s="122" t="s">
        <v>284</v>
      </c>
      <c r="D149" s="122" t="s">
        <v>145</v>
      </c>
      <c r="E149" s="123" t="s">
        <v>1476</v>
      </c>
      <c r="F149" s="124" t="s">
        <v>1477</v>
      </c>
      <c r="G149" s="125" t="s">
        <v>287</v>
      </c>
      <c r="H149" s="126">
        <v>3</v>
      </c>
      <c r="I149" s="50"/>
      <c r="J149" s="127">
        <f t="shared" si="0"/>
        <v>0</v>
      </c>
      <c r="K149" s="124" t="s">
        <v>1</v>
      </c>
      <c r="L149" s="13"/>
      <c r="M149" s="128" t="s">
        <v>1</v>
      </c>
      <c r="N149" s="129" t="s">
        <v>37</v>
      </c>
      <c r="O149" s="130">
        <v>0</v>
      </c>
      <c r="P149" s="130">
        <f t="shared" si="1"/>
        <v>0</v>
      </c>
      <c r="Q149" s="130">
        <v>0</v>
      </c>
      <c r="R149" s="130">
        <f t="shared" si="2"/>
        <v>0</v>
      </c>
      <c r="S149" s="130">
        <v>0</v>
      </c>
      <c r="T149" s="131">
        <f t="shared" si="3"/>
        <v>0</v>
      </c>
      <c r="AR149" s="132" t="s">
        <v>150</v>
      </c>
      <c r="AT149" s="132" t="s">
        <v>145</v>
      </c>
      <c r="AU149" s="132" t="s">
        <v>80</v>
      </c>
      <c r="AY149" s="8" t="s">
        <v>143</v>
      </c>
      <c r="BE149" s="133">
        <f t="shared" si="4"/>
        <v>0</v>
      </c>
      <c r="BF149" s="133">
        <f t="shared" si="5"/>
        <v>0</v>
      </c>
      <c r="BG149" s="133">
        <f t="shared" si="6"/>
        <v>0</v>
      </c>
      <c r="BH149" s="133">
        <f t="shared" si="7"/>
        <v>0</v>
      </c>
      <c r="BI149" s="133">
        <f t="shared" si="8"/>
        <v>0</v>
      </c>
      <c r="BJ149" s="8" t="s">
        <v>80</v>
      </c>
      <c r="BK149" s="133">
        <f t="shared" si="9"/>
        <v>0</v>
      </c>
      <c r="BL149" s="8" t="s">
        <v>150</v>
      </c>
      <c r="BM149" s="132" t="s">
        <v>353</v>
      </c>
    </row>
    <row r="150" spans="2:65" s="1" customFormat="1" ht="24.2" customHeight="1" x14ac:dyDescent="0.2">
      <c r="B150" s="13"/>
      <c r="C150" s="122" t="s">
        <v>292</v>
      </c>
      <c r="D150" s="122" t="s">
        <v>145</v>
      </c>
      <c r="E150" s="123" t="s">
        <v>1478</v>
      </c>
      <c r="F150" s="124" t="s">
        <v>1479</v>
      </c>
      <c r="G150" s="125" t="s">
        <v>287</v>
      </c>
      <c r="H150" s="126">
        <v>5</v>
      </c>
      <c r="I150" s="50"/>
      <c r="J150" s="127">
        <f t="shared" si="0"/>
        <v>0</v>
      </c>
      <c r="K150" s="124" t="s">
        <v>1</v>
      </c>
      <c r="L150" s="13"/>
      <c r="M150" s="128" t="s">
        <v>1</v>
      </c>
      <c r="N150" s="129" t="s">
        <v>37</v>
      </c>
      <c r="O150" s="130">
        <v>0</v>
      </c>
      <c r="P150" s="130">
        <f t="shared" si="1"/>
        <v>0</v>
      </c>
      <c r="Q150" s="130">
        <v>0</v>
      </c>
      <c r="R150" s="130">
        <f t="shared" si="2"/>
        <v>0</v>
      </c>
      <c r="S150" s="130">
        <v>0</v>
      </c>
      <c r="T150" s="131">
        <f t="shared" si="3"/>
        <v>0</v>
      </c>
      <c r="AR150" s="132" t="s">
        <v>150</v>
      </c>
      <c r="AT150" s="132" t="s">
        <v>145</v>
      </c>
      <c r="AU150" s="132" t="s">
        <v>80</v>
      </c>
      <c r="AY150" s="8" t="s">
        <v>143</v>
      </c>
      <c r="BE150" s="133">
        <f t="shared" si="4"/>
        <v>0</v>
      </c>
      <c r="BF150" s="133">
        <f t="shared" si="5"/>
        <v>0</v>
      </c>
      <c r="BG150" s="133">
        <f t="shared" si="6"/>
        <v>0</v>
      </c>
      <c r="BH150" s="133">
        <f t="shared" si="7"/>
        <v>0</v>
      </c>
      <c r="BI150" s="133">
        <f t="shared" si="8"/>
        <v>0</v>
      </c>
      <c r="BJ150" s="8" t="s">
        <v>80</v>
      </c>
      <c r="BK150" s="133">
        <f t="shared" si="9"/>
        <v>0</v>
      </c>
      <c r="BL150" s="8" t="s">
        <v>150</v>
      </c>
      <c r="BM150" s="132" t="s">
        <v>366</v>
      </c>
    </row>
    <row r="151" spans="2:65" s="1" customFormat="1" ht="24.2" customHeight="1" x14ac:dyDescent="0.2">
      <c r="B151" s="13"/>
      <c r="C151" s="122" t="s">
        <v>298</v>
      </c>
      <c r="D151" s="122" t="s">
        <v>145</v>
      </c>
      <c r="E151" s="123" t="s">
        <v>1438</v>
      </c>
      <c r="F151" s="124" t="s">
        <v>1439</v>
      </c>
      <c r="G151" s="125" t="s">
        <v>287</v>
      </c>
      <c r="H151" s="126">
        <v>7</v>
      </c>
      <c r="I151" s="50"/>
      <c r="J151" s="127">
        <f t="shared" si="0"/>
        <v>0</v>
      </c>
      <c r="K151" s="124" t="s">
        <v>1</v>
      </c>
      <c r="L151" s="13"/>
      <c r="M151" s="128" t="s">
        <v>1</v>
      </c>
      <c r="N151" s="129" t="s">
        <v>37</v>
      </c>
      <c r="O151" s="130">
        <v>0</v>
      </c>
      <c r="P151" s="130">
        <f t="shared" si="1"/>
        <v>0</v>
      </c>
      <c r="Q151" s="130">
        <v>0</v>
      </c>
      <c r="R151" s="130">
        <f t="shared" si="2"/>
        <v>0</v>
      </c>
      <c r="S151" s="130">
        <v>0</v>
      </c>
      <c r="T151" s="131">
        <f t="shared" si="3"/>
        <v>0</v>
      </c>
      <c r="AR151" s="132" t="s">
        <v>150</v>
      </c>
      <c r="AT151" s="132" t="s">
        <v>145</v>
      </c>
      <c r="AU151" s="132" t="s">
        <v>80</v>
      </c>
      <c r="AY151" s="8" t="s">
        <v>143</v>
      </c>
      <c r="BE151" s="133">
        <f t="shared" si="4"/>
        <v>0</v>
      </c>
      <c r="BF151" s="133">
        <f t="shared" si="5"/>
        <v>0</v>
      </c>
      <c r="BG151" s="133">
        <f t="shared" si="6"/>
        <v>0</v>
      </c>
      <c r="BH151" s="133">
        <f t="shared" si="7"/>
        <v>0</v>
      </c>
      <c r="BI151" s="133">
        <f t="shared" si="8"/>
        <v>0</v>
      </c>
      <c r="BJ151" s="8" t="s">
        <v>80</v>
      </c>
      <c r="BK151" s="133">
        <f t="shared" si="9"/>
        <v>0</v>
      </c>
      <c r="BL151" s="8" t="s">
        <v>150</v>
      </c>
      <c r="BM151" s="132" t="s">
        <v>381</v>
      </c>
    </row>
    <row r="152" spans="2:65" s="111" customFormat="1" ht="25.9" customHeight="1" x14ac:dyDescent="0.2">
      <c r="B152" s="110"/>
      <c r="D152" s="112" t="s">
        <v>71</v>
      </c>
      <c r="E152" s="113" t="s">
        <v>1480</v>
      </c>
      <c r="F152" s="113" t="s">
        <v>1481</v>
      </c>
      <c r="I152" s="56"/>
      <c r="J152" s="114">
        <f>BK152</f>
        <v>0</v>
      </c>
      <c r="L152" s="110"/>
      <c r="M152" s="115"/>
      <c r="P152" s="116">
        <f>P153</f>
        <v>0</v>
      </c>
      <c r="R152" s="116">
        <f>R153</f>
        <v>0</v>
      </c>
      <c r="T152" s="117">
        <f>T153</f>
        <v>0</v>
      </c>
      <c r="AR152" s="112" t="s">
        <v>80</v>
      </c>
      <c r="AT152" s="118" t="s">
        <v>71</v>
      </c>
      <c r="AU152" s="118" t="s">
        <v>72</v>
      </c>
      <c r="AY152" s="112" t="s">
        <v>143</v>
      </c>
      <c r="BK152" s="119">
        <f>BK153</f>
        <v>0</v>
      </c>
    </row>
    <row r="153" spans="2:65" s="1" customFormat="1" ht="21.75" customHeight="1" x14ac:dyDescent="0.2">
      <c r="B153" s="13"/>
      <c r="C153" s="122" t="s">
        <v>304</v>
      </c>
      <c r="D153" s="122" t="s">
        <v>145</v>
      </c>
      <c r="E153" s="123" t="s">
        <v>1482</v>
      </c>
      <c r="F153" s="124" t="s">
        <v>1483</v>
      </c>
      <c r="G153" s="125" t="s">
        <v>287</v>
      </c>
      <c r="H153" s="126">
        <v>3</v>
      </c>
      <c r="I153" s="50"/>
      <c r="J153" s="127">
        <f>ROUND(I153*H153,2)</f>
        <v>0</v>
      </c>
      <c r="K153" s="124" t="s">
        <v>1</v>
      </c>
      <c r="L153" s="13"/>
      <c r="M153" s="173" t="s">
        <v>1</v>
      </c>
      <c r="N153" s="174" t="s">
        <v>37</v>
      </c>
      <c r="O153" s="175">
        <v>0</v>
      </c>
      <c r="P153" s="175">
        <f>O153*H153</f>
        <v>0</v>
      </c>
      <c r="Q153" s="175">
        <v>0</v>
      </c>
      <c r="R153" s="175">
        <f>Q153*H153</f>
        <v>0</v>
      </c>
      <c r="S153" s="175">
        <v>0</v>
      </c>
      <c r="T153" s="176">
        <f>S153*H153</f>
        <v>0</v>
      </c>
      <c r="AR153" s="132" t="s">
        <v>150</v>
      </c>
      <c r="AT153" s="132" t="s">
        <v>145</v>
      </c>
      <c r="AU153" s="132" t="s">
        <v>80</v>
      </c>
      <c r="AY153" s="8" t="s">
        <v>143</v>
      </c>
      <c r="BE153" s="133">
        <f>IF(N153="základní",J153,0)</f>
        <v>0</v>
      </c>
      <c r="BF153" s="133">
        <f>IF(N153="snížená",J153,0)</f>
        <v>0</v>
      </c>
      <c r="BG153" s="133">
        <f>IF(N153="zákl. přenesená",J153,0)</f>
        <v>0</v>
      </c>
      <c r="BH153" s="133">
        <f>IF(N153="sníž. přenesená",J153,0)</f>
        <v>0</v>
      </c>
      <c r="BI153" s="133">
        <f>IF(N153="nulová",J153,0)</f>
        <v>0</v>
      </c>
      <c r="BJ153" s="8" t="s">
        <v>80</v>
      </c>
      <c r="BK153" s="133">
        <f>ROUND(I153*H153,2)</f>
        <v>0</v>
      </c>
      <c r="BL153" s="8" t="s">
        <v>150</v>
      </c>
      <c r="BM153" s="132" t="s">
        <v>391</v>
      </c>
    </row>
    <row r="154" spans="2:65" s="1" customFormat="1" ht="6.95" customHeight="1" x14ac:dyDescent="0.2">
      <c r="B154" s="16"/>
      <c r="C154" s="17"/>
      <c r="D154" s="17"/>
      <c r="E154" s="17"/>
      <c r="F154" s="17"/>
      <c r="G154" s="17"/>
      <c r="H154" s="17"/>
      <c r="I154" s="178"/>
      <c r="J154" s="17"/>
      <c r="K154" s="17"/>
      <c r="L154" s="13"/>
    </row>
  </sheetData>
  <sheetProtection algorithmName="SHA-512" hashValue="KB83eDDxyi+D/typCdXHe5Cn9uBTSHl6HQmXAqyUzUL2kigOyTPQrL+iDoPxc+PM9Dyt+CYo7nI36m80UzLzWw==" saltValue="24ZHx75WdP41T5MsJ+KbQg==" spinCount="100000" sheet="1" objects="1" scenarios="1"/>
  <autoFilter ref="C119:K153" xr:uid="{00000000-0009-0000-0000-000005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38"/>
  <sheetViews>
    <sheetView showGridLines="0" workbookViewId="0">
      <selection activeCell="F128" sqref="F128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8" t="s">
        <v>5</v>
      </c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8" t="s">
        <v>98</v>
      </c>
    </row>
    <row r="3" spans="2:46" ht="6.95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82</v>
      </c>
    </row>
    <row r="4" spans="2:46" ht="24.95" customHeight="1" x14ac:dyDescent="0.2">
      <c r="B4" s="11"/>
      <c r="D4" s="59" t="s">
        <v>99</v>
      </c>
      <c r="L4" s="11"/>
      <c r="M4" s="65" t="s">
        <v>10</v>
      </c>
      <c r="AT4" s="8" t="s">
        <v>3</v>
      </c>
    </row>
    <row r="5" spans="2:46" ht="6.95" customHeight="1" x14ac:dyDescent="0.2">
      <c r="B5" s="11"/>
      <c r="L5" s="11"/>
    </row>
    <row r="6" spans="2:46" ht="12" customHeight="1" x14ac:dyDescent="0.2">
      <c r="B6" s="11"/>
      <c r="D6" s="63" t="s">
        <v>14</v>
      </c>
      <c r="L6" s="11"/>
    </row>
    <row r="7" spans="2:46" ht="26.25" customHeight="1" x14ac:dyDescent="0.2">
      <c r="B7" s="11"/>
      <c r="E7" s="224" t="str">
        <f>'Rekapitulace stavby'!K6</f>
        <v>Výtahy TF ČZU Praha - zřízení bezbariérového vstupu a provozu všech podlaží hlavní budovy</v>
      </c>
      <c r="F7" s="225"/>
      <c r="G7" s="225"/>
      <c r="H7" s="225"/>
      <c r="L7" s="11"/>
    </row>
    <row r="8" spans="2:46" s="1" customFormat="1" ht="12" customHeight="1" x14ac:dyDescent="0.2">
      <c r="B8" s="13"/>
      <c r="D8" s="63" t="s">
        <v>100</v>
      </c>
      <c r="L8" s="13"/>
    </row>
    <row r="9" spans="2:46" s="1" customFormat="1" ht="16.5" customHeight="1" x14ac:dyDescent="0.2">
      <c r="B9" s="13"/>
      <c r="E9" s="189" t="s">
        <v>1484</v>
      </c>
      <c r="F9" s="223"/>
      <c r="G9" s="223"/>
      <c r="H9" s="223"/>
      <c r="L9" s="13"/>
    </row>
    <row r="10" spans="2:46" s="1" customFormat="1" x14ac:dyDescent="0.2">
      <c r="B10" s="13"/>
      <c r="L10" s="13"/>
    </row>
    <row r="11" spans="2:46" s="1" customFormat="1" ht="12" customHeight="1" x14ac:dyDescent="0.2">
      <c r="B11" s="13"/>
      <c r="D11" s="63" t="s">
        <v>16</v>
      </c>
      <c r="F11" s="61" t="s">
        <v>1</v>
      </c>
      <c r="I11" s="63" t="s">
        <v>17</v>
      </c>
      <c r="J11" s="61" t="s">
        <v>1</v>
      </c>
      <c r="L11" s="13"/>
    </row>
    <row r="12" spans="2:46" s="1" customFormat="1" ht="12" customHeight="1" x14ac:dyDescent="0.2">
      <c r="B12" s="13"/>
      <c r="D12" s="63" t="s">
        <v>18</v>
      </c>
      <c r="F12" s="61" t="s">
        <v>19</v>
      </c>
      <c r="I12" s="63" t="s">
        <v>20</v>
      </c>
      <c r="J12" s="66">
        <f>'Rekapitulace stavby'!AN8</f>
        <v>0</v>
      </c>
      <c r="L12" s="13"/>
    </row>
    <row r="13" spans="2:46" s="1" customFormat="1" ht="10.9" customHeight="1" x14ac:dyDescent="0.2">
      <c r="B13" s="13"/>
      <c r="L13" s="13"/>
    </row>
    <row r="14" spans="2:46" s="1" customFormat="1" ht="12" customHeight="1" x14ac:dyDescent="0.2">
      <c r="B14" s="13"/>
      <c r="D14" s="63" t="s">
        <v>21</v>
      </c>
      <c r="I14" s="63" t="s">
        <v>22</v>
      </c>
      <c r="J14" s="61" t="s">
        <v>1</v>
      </c>
      <c r="L14" s="13"/>
    </row>
    <row r="15" spans="2:46" s="1" customFormat="1" ht="18" customHeight="1" x14ac:dyDescent="0.2">
      <c r="B15" s="13"/>
      <c r="E15" s="61" t="s">
        <v>23</v>
      </c>
      <c r="I15" s="63" t="s">
        <v>24</v>
      </c>
      <c r="J15" s="61" t="s">
        <v>1</v>
      </c>
      <c r="L15" s="13"/>
    </row>
    <row r="16" spans="2:46" s="1" customFormat="1" ht="6.95" customHeight="1" x14ac:dyDescent="0.2">
      <c r="B16" s="13"/>
      <c r="L16" s="13"/>
    </row>
    <row r="17" spans="2:12" s="1" customFormat="1" ht="12" customHeight="1" x14ac:dyDescent="0.2">
      <c r="B17" s="13"/>
      <c r="D17" s="63" t="s">
        <v>25</v>
      </c>
      <c r="I17" s="63" t="s">
        <v>22</v>
      </c>
      <c r="J17" s="61" t="str">
        <f>'Rekapitulace stavby'!AN13</f>
        <v/>
      </c>
      <c r="L17" s="13"/>
    </row>
    <row r="18" spans="2:12" s="1" customFormat="1" ht="18" customHeight="1" x14ac:dyDescent="0.2">
      <c r="B18" s="13"/>
      <c r="E18" s="211" t="str">
        <f>'Rekapitulace stavby'!E14</f>
        <v xml:space="preserve"> </v>
      </c>
      <c r="F18" s="211"/>
      <c r="G18" s="211"/>
      <c r="H18" s="211"/>
      <c r="I18" s="63" t="s">
        <v>24</v>
      </c>
      <c r="J18" s="61" t="str">
        <f>'Rekapitulace stavby'!AN14</f>
        <v/>
      </c>
      <c r="L18" s="13"/>
    </row>
    <row r="19" spans="2:12" s="1" customFormat="1" ht="6.95" customHeight="1" x14ac:dyDescent="0.2">
      <c r="B19" s="13"/>
      <c r="L19" s="13"/>
    </row>
    <row r="20" spans="2:12" s="1" customFormat="1" ht="12" customHeight="1" x14ac:dyDescent="0.2">
      <c r="B20" s="13"/>
      <c r="D20" s="63" t="s">
        <v>27</v>
      </c>
      <c r="I20" s="63" t="s">
        <v>22</v>
      </c>
      <c r="J20" s="61" t="s">
        <v>1</v>
      </c>
      <c r="L20" s="13"/>
    </row>
    <row r="21" spans="2:12" s="1" customFormat="1" ht="18" customHeight="1" x14ac:dyDescent="0.2">
      <c r="B21" s="13"/>
      <c r="E21" s="61" t="s">
        <v>28</v>
      </c>
      <c r="I21" s="63" t="s">
        <v>24</v>
      </c>
      <c r="J21" s="61" t="s">
        <v>1</v>
      </c>
      <c r="L21" s="13"/>
    </row>
    <row r="22" spans="2:12" s="1" customFormat="1" ht="6.95" customHeight="1" x14ac:dyDescent="0.2">
      <c r="B22" s="13"/>
      <c r="L22" s="13"/>
    </row>
    <row r="23" spans="2:12" s="1" customFormat="1" ht="12" customHeight="1" x14ac:dyDescent="0.2">
      <c r="B23" s="13"/>
      <c r="D23" s="63" t="s">
        <v>30</v>
      </c>
      <c r="I23" s="63" t="s">
        <v>22</v>
      </c>
      <c r="J23" s="61" t="str">
        <f>IF('Rekapitulace stavby'!AN19="","",'Rekapitulace stavby'!AN19)</f>
        <v/>
      </c>
      <c r="L23" s="13"/>
    </row>
    <row r="24" spans="2:12" s="1" customFormat="1" ht="18" customHeight="1" x14ac:dyDescent="0.2">
      <c r="B24" s="13"/>
      <c r="E24" s="61" t="str">
        <f>IF('Rekapitulace stavby'!E20="","",'Rekapitulace stavby'!E20)</f>
        <v xml:space="preserve"> </v>
      </c>
      <c r="I24" s="63" t="s">
        <v>24</v>
      </c>
      <c r="J24" s="61" t="str">
        <f>IF('Rekapitulace stavby'!AN20="","",'Rekapitulace stavby'!AN20)</f>
        <v/>
      </c>
      <c r="L24" s="13"/>
    </row>
    <row r="25" spans="2:12" s="1" customFormat="1" ht="6.95" customHeight="1" x14ac:dyDescent="0.2">
      <c r="B25" s="13"/>
      <c r="L25" s="13"/>
    </row>
    <row r="26" spans="2:12" s="1" customFormat="1" ht="12" customHeight="1" x14ac:dyDescent="0.2">
      <c r="B26" s="13"/>
      <c r="D26" s="63" t="s">
        <v>31</v>
      </c>
      <c r="L26" s="13"/>
    </row>
    <row r="27" spans="2:12" s="68" customFormat="1" ht="16.5" customHeight="1" x14ac:dyDescent="0.2">
      <c r="B27" s="67"/>
      <c r="E27" s="214" t="s">
        <v>1</v>
      </c>
      <c r="F27" s="214"/>
      <c r="G27" s="214"/>
      <c r="H27" s="214"/>
      <c r="L27" s="67"/>
    </row>
    <row r="28" spans="2:12" s="1" customFormat="1" ht="6.95" customHeight="1" x14ac:dyDescent="0.2">
      <c r="B28" s="13"/>
      <c r="L28" s="13"/>
    </row>
    <row r="29" spans="2:12" s="1" customFormat="1" ht="6.95" customHeight="1" x14ac:dyDescent="0.2">
      <c r="B29" s="13"/>
      <c r="D29" s="22"/>
      <c r="E29" s="22"/>
      <c r="F29" s="22"/>
      <c r="G29" s="22"/>
      <c r="H29" s="22"/>
      <c r="I29" s="22"/>
      <c r="J29" s="22"/>
      <c r="K29" s="22"/>
      <c r="L29" s="13"/>
    </row>
    <row r="30" spans="2:12" s="1" customFormat="1" ht="25.35" customHeight="1" x14ac:dyDescent="0.2">
      <c r="B30" s="13"/>
      <c r="D30" s="69" t="s">
        <v>32</v>
      </c>
      <c r="J30" s="70">
        <f>ROUND(J123, 2)</f>
        <v>0</v>
      </c>
      <c r="L30" s="13"/>
    </row>
    <row r="31" spans="2:12" s="1" customFormat="1" ht="6.95" customHeight="1" x14ac:dyDescent="0.2">
      <c r="B31" s="13"/>
      <c r="D31" s="22"/>
      <c r="E31" s="22"/>
      <c r="F31" s="22"/>
      <c r="G31" s="22"/>
      <c r="H31" s="22"/>
      <c r="I31" s="22"/>
      <c r="J31" s="22"/>
      <c r="K31" s="22"/>
      <c r="L31" s="13"/>
    </row>
    <row r="32" spans="2:12" s="1" customFormat="1" ht="14.45" customHeight="1" x14ac:dyDescent="0.2">
      <c r="B32" s="13"/>
      <c r="F32" s="71" t="s">
        <v>34</v>
      </c>
      <c r="I32" s="71" t="s">
        <v>33</v>
      </c>
      <c r="J32" s="71" t="s">
        <v>35</v>
      </c>
      <c r="L32" s="13"/>
    </row>
    <row r="33" spans="2:12" s="1" customFormat="1" ht="14.45" customHeight="1" x14ac:dyDescent="0.2">
      <c r="B33" s="13"/>
      <c r="D33" s="52" t="s">
        <v>36</v>
      </c>
      <c r="E33" s="63" t="s">
        <v>37</v>
      </c>
      <c r="F33" s="72">
        <f>ROUND((SUM(BE123:BE137)),  2)</f>
        <v>0</v>
      </c>
      <c r="I33" s="73">
        <v>0.21</v>
      </c>
      <c r="J33" s="72">
        <f>ROUND(((SUM(BE123:BE137))*I33),  2)</f>
        <v>0</v>
      </c>
      <c r="L33" s="13"/>
    </row>
    <row r="34" spans="2:12" s="1" customFormat="1" ht="14.45" customHeight="1" x14ac:dyDescent="0.2">
      <c r="B34" s="13"/>
      <c r="E34" s="63" t="s">
        <v>38</v>
      </c>
      <c r="F34" s="72">
        <f>ROUND((SUM(BF123:BF137)),  2)</f>
        <v>0</v>
      </c>
      <c r="I34" s="73">
        <v>0.12</v>
      </c>
      <c r="J34" s="72">
        <f>ROUND(((SUM(BF123:BF137))*I34),  2)</f>
        <v>0</v>
      </c>
      <c r="L34" s="13"/>
    </row>
    <row r="35" spans="2:12" s="1" customFormat="1" ht="14.45" hidden="1" customHeight="1" x14ac:dyDescent="0.2">
      <c r="B35" s="13"/>
      <c r="E35" s="63" t="s">
        <v>39</v>
      </c>
      <c r="F35" s="72">
        <f>ROUND((SUM(BG123:BG137)),  2)</f>
        <v>0</v>
      </c>
      <c r="I35" s="73">
        <v>0.21</v>
      </c>
      <c r="J35" s="72">
        <f>0</f>
        <v>0</v>
      </c>
      <c r="L35" s="13"/>
    </row>
    <row r="36" spans="2:12" s="1" customFormat="1" ht="14.45" hidden="1" customHeight="1" x14ac:dyDescent="0.2">
      <c r="B36" s="13"/>
      <c r="E36" s="63" t="s">
        <v>40</v>
      </c>
      <c r="F36" s="72">
        <f>ROUND((SUM(BH123:BH137)),  2)</f>
        <v>0</v>
      </c>
      <c r="I36" s="73">
        <v>0.12</v>
      </c>
      <c r="J36" s="72">
        <f>0</f>
        <v>0</v>
      </c>
      <c r="L36" s="13"/>
    </row>
    <row r="37" spans="2:12" s="1" customFormat="1" ht="14.45" hidden="1" customHeight="1" x14ac:dyDescent="0.2">
      <c r="B37" s="13"/>
      <c r="E37" s="63" t="s">
        <v>41</v>
      </c>
      <c r="F37" s="72">
        <f>ROUND((SUM(BI123:BI137)),  2)</f>
        <v>0</v>
      </c>
      <c r="I37" s="73">
        <v>0</v>
      </c>
      <c r="J37" s="72">
        <f>0</f>
        <v>0</v>
      </c>
      <c r="L37" s="13"/>
    </row>
    <row r="38" spans="2:12" s="1" customFormat="1" ht="6.95" customHeight="1" x14ac:dyDescent="0.2">
      <c r="B38" s="13"/>
      <c r="L38" s="13"/>
    </row>
    <row r="39" spans="2:12" s="1" customFormat="1" ht="25.35" customHeight="1" x14ac:dyDescent="0.2">
      <c r="B39" s="13"/>
      <c r="C39" s="74"/>
      <c r="D39" s="75" t="s">
        <v>42</v>
      </c>
      <c r="E39" s="76"/>
      <c r="F39" s="76"/>
      <c r="G39" s="77" t="s">
        <v>43</v>
      </c>
      <c r="H39" s="78" t="s">
        <v>44</v>
      </c>
      <c r="I39" s="76"/>
      <c r="J39" s="79">
        <f>SUM(J30:J37)</f>
        <v>0</v>
      </c>
      <c r="K39" s="80"/>
      <c r="L39" s="13"/>
    </row>
    <row r="40" spans="2:12" s="1" customFormat="1" ht="14.45" customHeight="1" x14ac:dyDescent="0.2">
      <c r="B40" s="13"/>
      <c r="L40" s="13"/>
    </row>
    <row r="41" spans="2:12" ht="14.45" customHeight="1" x14ac:dyDescent="0.2">
      <c r="B41" s="11"/>
      <c r="L41" s="11"/>
    </row>
    <row r="42" spans="2:12" ht="14.45" customHeight="1" x14ac:dyDescent="0.2">
      <c r="B42" s="11"/>
      <c r="L42" s="11"/>
    </row>
    <row r="43" spans="2:12" ht="14.45" customHeight="1" x14ac:dyDescent="0.2">
      <c r="B43" s="11"/>
      <c r="L43" s="11"/>
    </row>
    <row r="44" spans="2:12" ht="14.45" customHeight="1" x14ac:dyDescent="0.2">
      <c r="B44" s="11"/>
      <c r="L44" s="11"/>
    </row>
    <row r="45" spans="2:12" ht="14.45" customHeight="1" x14ac:dyDescent="0.2">
      <c r="B45" s="11"/>
      <c r="L45" s="11"/>
    </row>
    <row r="46" spans="2:12" ht="14.45" customHeight="1" x14ac:dyDescent="0.2">
      <c r="B46" s="11"/>
      <c r="L46" s="11"/>
    </row>
    <row r="47" spans="2:12" ht="14.45" customHeight="1" x14ac:dyDescent="0.2">
      <c r="B47" s="11"/>
      <c r="L47" s="11"/>
    </row>
    <row r="48" spans="2:12" ht="14.45" customHeight="1" x14ac:dyDescent="0.2">
      <c r="B48" s="11"/>
      <c r="L48" s="11"/>
    </row>
    <row r="49" spans="2:12" ht="14.45" customHeight="1" x14ac:dyDescent="0.2">
      <c r="B49" s="11"/>
      <c r="L49" s="11"/>
    </row>
    <row r="50" spans="2:12" s="1" customFormat="1" ht="14.45" customHeight="1" x14ac:dyDescent="0.2">
      <c r="B50" s="13"/>
      <c r="D50" s="81" t="s">
        <v>45</v>
      </c>
      <c r="E50" s="82"/>
      <c r="F50" s="82"/>
      <c r="G50" s="81" t="s">
        <v>46</v>
      </c>
      <c r="H50" s="82"/>
      <c r="I50" s="82"/>
      <c r="J50" s="82"/>
      <c r="K50" s="82"/>
      <c r="L50" s="13"/>
    </row>
    <row r="51" spans="2:12" x14ac:dyDescent="0.2">
      <c r="B51" s="11"/>
      <c r="L51" s="11"/>
    </row>
    <row r="52" spans="2:12" x14ac:dyDescent="0.2">
      <c r="B52" s="11"/>
      <c r="L52" s="11"/>
    </row>
    <row r="53" spans="2:12" x14ac:dyDescent="0.2">
      <c r="B53" s="11"/>
      <c r="L53" s="11"/>
    </row>
    <row r="54" spans="2:12" x14ac:dyDescent="0.2">
      <c r="B54" s="11"/>
      <c r="L54" s="11"/>
    </row>
    <row r="55" spans="2:12" x14ac:dyDescent="0.2">
      <c r="B55" s="11"/>
      <c r="L55" s="11"/>
    </row>
    <row r="56" spans="2:12" x14ac:dyDescent="0.2">
      <c r="B56" s="11"/>
      <c r="L56" s="11"/>
    </row>
    <row r="57" spans="2:12" x14ac:dyDescent="0.2">
      <c r="B57" s="11"/>
      <c r="L57" s="11"/>
    </row>
    <row r="58" spans="2:12" x14ac:dyDescent="0.2">
      <c r="B58" s="11"/>
      <c r="L58" s="11"/>
    </row>
    <row r="59" spans="2:12" x14ac:dyDescent="0.2">
      <c r="B59" s="11"/>
      <c r="L59" s="11"/>
    </row>
    <row r="60" spans="2:12" x14ac:dyDescent="0.2">
      <c r="B60" s="11"/>
      <c r="L60" s="11"/>
    </row>
    <row r="61" spans="2:12" s="1" customFormat="1" ht="12.75" x14ac:dyDescent="0.2">
      <c r="B61" s="13"/>
      <c r="D61" s="83" t="s">
        <v>47</v>
      </c>
      <c r="E61" s="84"/>
      <c r="F61" s="85" t="s">
        <v>48</v>
      </c>
      <c r="G61" s="83" t="s">
        <v>47</v>
      </c>
      <c r="H61" s="84"/>
      <c r="I61" s="84"/>
      <c r="J61" s="86" t="s">
        <v>48</v>
      </c>
      <c r="K61" s="84"/>
      <c r="L61" s="13"/>
    </row>
    <row r="62" spans="2:12" x14ac:dyDescent="0.2">
      <c r="B62" s="11"/>
      <c r="L62" s="11"/>
    </row>
    <row r="63" spans="2:12" x14ac:dyDescent="0.2">
      <c r="B63" s="11"/>
      <c r="L63" s="11"/>
    </row>
    <row r="64" spans="2:12" x14ac:dyDescent="0.2">
      <c r="B64" s="11"/>
      <c r="L64" s="11"/>
    </row>
    <row r="65" spans="2:12" s="1" customFormat="1" ht="12.75" x14ac:dyDescent="0.2">
      <c r="B65" s="13"/>
      <c r="D65" s="81" t="s">
        <v>49</v>
      </c>
      <c r="E65" s="82"/>
      <c r="F65" s="82"/>
      <c r="G65" s="81" t="s">
        <v>50</v>
      </c>
      <c r="H65" s="82"/>
      <c r="I65" s="82"/>
      <c r="J65" s="82"/>
      <c r="K65" s="82"/>
      <c r="L65" s="13"/>
    </row>
    <row r="66" spans="2:12" x14ac:dyDescent="0.2">
      <c r="B66" s="11"/>
      <c r="L66" s="11"/>
    </row>
    <row r="67" spans="2:12" x14ac:dyDescent="0.2">
      <c r="B67" s="11"/>
      <c r="L67" s="11"/>
    </row>
    <row r="68" spans="2:12" x14ac:dyDescent="0.2">
      <c r="B68" s="11"/>
      <c r="L68" s="11"/>
    </row>
    <row r="69" spans="2:12" x14ac:dyDescent="0.2">
      <c r="B69" s="11"/>
      <c r="L69" s="11"/>
    </row>
    <row r="70" spans="2:12" x14ac:dyDescent="0.2">
      <c r="B70" s="11"/>
      <c r="L70" s="11"/>
    </row>
    <row r="71" spans="2:12" x14ac:dyDescent="0.2">
      <c r="B71" s="11"/>
      <c r="L71" s="11"/>
    </row>
    <row r="72" spans="2:12" x14ac:dyDescent="0.2">
      <c r="B72" s="11"/>
      <c r="L72" s="11"/>
    </row>
    <row r="73" spans="2:12" x14ac:dyDescent="0.2">
      <c r="B73" s="11"/>
      <c r="L73" s="11"/>
    </row>
    <row r="74" spans="2:12" x14ac:dyDescent="0.2">
      <c r="B74" s="11"/>
      <c r="L74" s="11"/>
    </row>
    <row r="75" spans="2:12" x14ac:dyDescent="0.2">
      <c r="B75" s="11"/>
      <c r="L75" s="11"/>
    </row>
    <row r="76" spans="2:12" s="1" customFormat="1" ht="12.75" x14ac:dyDescent="0.2">
      <c r="B76" s="13"/>
      <c r="D76" s="83" t="s">
        <v>47</v>
      </c>
      <c r="E76" s="84"/>
      <c r="F76" s="85" t="s">
        <v>48</v>
      </c>
      <c r="G76" s="83" t="s">
        <v>47</v>
      </c>
      <c r="H76" s="84"/>
      <c r="I76" s="84"/>
      <c r="J76" s="86" t="s">
        <v>48</v>
      </c>
      <c r="K76" s="84"/>
      <c r="L76" s="13"/>
    </row>
    <row r="77" spans="2:12" s="1" customFormat="1" ht="14.45" customHeight="1" x14ac:dyDescent="0.2"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3"/>
    </row>
    <row r="81" spans="2:47" s="1" customFormat="1" ht="6.95" customHeight="1" x14ac:dyDescent="0.2">
      <c r="B81" s="18"/>
      <c r="C81" s="19"/>
      <c r="D81" s="19"/>
      <c r="E81" s="19"/>
      <c r="F81" s="19"/>
      <c r="G81" s="19"/>
      <c r="H81" s="19"/>
      <c r="I81" s="19"/>
      <c r="J81" s="19"/>
      <c r="K81" s="19"/>
      <c r="L81" s="13"/>
    </row>
    <row r="82" spans="2:47" s="1" customFormat="1" ht="24.95" customHeight="1" x14ac:dyDescent="0.2">
      <c r="B82" s="13"/>
      <c r="C82" s="59" t="s">
        <v>102</v>
      </c>
      <c r="L82" s="13"/>
    </row>
    <row r="83" spans="2:47" s="1" customFormat="1" ht="6.95" customHeight="1" x14ac:dyDescent="0.2">
      <c r="B83" s="13"/>
      <c r="L83" s="13"/>
    </row>
    <row r="84" spans="2:47" s="1" customFormat="1" ht="12" customHeight="1" x14ac:dyDescent="0.2">
      <c r="B84" s="13"/>
      <c r="C84" s="63" t="s">
        <v>14</v>
      </c>
      <c r="L84" s="13"/>
    </row>
    <row r="85" spans="2:47" s="1" customFormat="1" ht="26.25" customHeight="1" x14ac:dyDescent="0.2">
      <c r="B85" s="13"/>
      <c r="E85" s="224" t="str">
        <f>E7</f>
        <v>Výtahy TF ČZU Praha - zřízení bezbariérového vstupu a provozu všech podlaží hlavní budovy</v>
      </c>
      <c r="F85" s="225"/>
      <c r="G85" s="225"/>
      <c r="H85" s="225"/>
      <c r="L85" s="13"/>
    </row>
    <row r="86" spans="2:47" s="1" customFormat="1" ht="12" customHeight="1" x14ac:dyDescent="0.2">
      <c r="B86" s="13"/>
      <c r="C86" s="63" t="s">
        <v>100</v>
      </c>
      <c r="L86" s="13"/>
    </row>
    <row r="87" spans="2:47" s="1" customFormat="1" ht="16.5" customHeight="1" x14ac:dyDescent="0.2">
      <c r="B87" s="13"/>
      <c r="E87" s="189" t="str">
        <f>E9</f>
        <v>06 - Vedlejší a ostatní náklady</v>
      </c>
      <c r="F87" s="223"/>
      <c r="G87" s="223"/>
      <c r="H87" s="223"/>
      <c r="L87" s="13"/>
    </row>
    <row r="88" spans="2:47" s="1" customFormat="1" ht="6.95" customHeight="1" x14ac:dyDescent="0.2">
      <c r="B88" s="13"/>
      <c r="L88" s="13"/>
    </row>
    <row r="89" spans="2:47" s="1" customFormat="1" ht="12" customHeight="1" x14ac:dyDescent="0.2">
      <c r="B89" s="13"/>
      <c r="C89" s="63" t="s">
        <v>18</v>
      </c>
      <c r="F89" s="61" t="str">
        <f>F12</f>
        <v>parc.č. 1640</v>
      </c>
      <c r="I89" s="63" t="s">
        <v>20</v>
      </c>
      <c r="J89" s="66">
        <f>IF(J12="","",J12)</f>
        <v>0</v>
      </c>
      <c r="L89" s="13"/>
    </row>
    <row r="90" spans="2:47" s="1" customFormat="1" ht="6.95" customHeight="1" x14ac:dyDescent="0.2">
      <c r="B90" s="13"/>
      <c r="L90" s="13"/>
    </row>
    <row r="91" spans="2:47" s="1" customFormat="1" ht="40.15" customHeight="1" x14ac:dyDescent="0.2">
      <c r="B91" s="13"/>
      <c r="C91" s="63" t="s">
        <v>21</v>
      </c>
      <c r="F91" s="61" t="str">
        <f>E15</f>
        <v>ČZU v Praze, Kamýcká 129, 165 00 P6</v>
      </c>
      <c r="I91" s="63" t="s">
        <v>27</v>
      </c>
      <c r="J91" s="64" t="str">
        <f>E21</f>
        <v>RH-ARCHITEKTI s.r.o., Vltavská 207/20, 150 00 P5</v>
      </c>
      <c r="L91" s="13"/>
    </row>
    <row r="92" spans="2:47" s="1" customFormat="1" ht="15.2" customHeight="1" x14ac:dyDescent="0.2">
      <c r="B92" s="13"/>
      <c r="C92" s="63" t="s">
        <v>25</v>
      </c>
      <c r="F92" s="61" t="str">
        <f>IF(E18="","",E18)</f>
        <v xml:space="preserve"> </v>
      </c>
      <c r="I92" s="63" t="s">
        <v>30</v>
      </c>
      <c r="J92" s="64" t="str">
        <f>E24</f>
        <v xml:space="preserve"> </v>
      </c>
      <c r="L92" s="13"/>
    </row>
    <row r="93" spans="2:47" s="1" customFormat="1" ht="10.35" customHeight="1" x14ac:dyDescent="0.2">
      <c r="B93" s="13"/>
      <c r="L93" s="13"/>
    </row>
    <row r="94" spans="2:47" s="1" customFormat="1" ht="29.25" customHeight="1" x14ac:dyDescent="0.2">
      <c r="B94" s="13"/>
      <c r="C94" s="87" t="s">
        <v>103</v>
      </c>
      <c r="D94" s="74"/>
      <c r="E94" s="74"/>
      <c r="F94" s="74"/>
      <c r="G94" s="74"/>
      <c r="H94" s="74"/>
      <c r="I94" s="74"/>
      <c r="J94" s="88" t="s">
        <v>104</v>
      </c>
      <c r="K94" s="74"/>
      <c r="L94" s="13"/>
    </row>
    <row r="95" spans="2:47" s="1" customFormat="1" ht="10.35" customHeight="1" x14ac:dyDescent="0.2">
      <c r="B95" s="13"/>
      <c r="L95" s="13"/>
    </row>
    <row r="96" spans="2:47" s="1" customFormat="1" ht="22.9" customHeight="1" x14ac:dyDescent="0.2">
      <c r="B96" s="13"/>
      <c r="C96" s="89" t="s">
        <v>105</v>
      </c>
      <c r="J96" s="70">
        <f>J123</f>
        <v>0</v>
      </c>
      <c r="L96" s="13"/>
      <c r="AU96" s="8" t="s">
        <v>106</v>
      </c>
    </row>
    <row r="97" spans="2:12" s="91" customFormat="1" ht="24.95" customHeight="1" x14ac:dyDescent="0.2">
      <c r="B97" s="90"/>
      <c r="D97" s="92" t="s">
        <v>1485</v>
      </c>
      <c r="E97" s="93"/>
      <c r="F97" s="93"/>
      <c r="G97" s="93"/>
      <c r="H97" s="93"/>
      <c r="I97" s="93"/>
      <c r="J97" s="94">
        <f>J124</f>
        <v>0</v>
      </c>
      <c r="L97" s="90"/>
    </row>
    <row r="98" spans="2:12" s="96" customFormat="1" ht="19.899999999999999" customHeight="1" x14ac:dyDescent="0.2">
      <c r="B98" s="95"/>
      <c r="D98" s="97" t="s">
        <v>1486</v>
      </c>
      <c r="E98" s="98"/>
      <c r="F98" s="98"/>
      <c r="G98" s="98"/>
      <c r="H98" s="98"/>
      <c r="I98" s="98"/>
      <c r="J98" s="99">
        <f>J125</f>
        <v>0</v>
      </c>
      <c r="L98" s="95"/>
    </row>
    <row r="99" spans="2:12" s="96" customFormat="1" ht="19.899999999999999" customHeight="1" x14ac:dyDescent="0.2">
      <c r="B99" s="95"/>
      <c r="D99" s="97" t="s">
        <v>1487</v>
      </c>
      <c r="E99" s="98"/>
      <c r="F99" s="98"/>
      <c r="G99" s="98"/>
      <c r="H99" s="98"/>
      <c r="I99" s="98"/>
      <c r="J99" s="99">
        <f>J127</f>
        <v>0</v>
      </c>
      <c r="L99" s="95"/>
    </row>
    <row r="100" spans="2:12" s="96" customFormat="1" ht="19.899999999999999" customHeight="1" x14ac:dyDescent="0.2">
      <c r="B100" s="95"/>
      <c r="D100" s="97" t="s">
        <v>1488</v>
      </c>
      <c r="E100" s="98"/>
      <c r="F100" s="98"/>
      <c r="G100" s="98"/>
      <c r="H100" s="98"/>
      <c r="I100" s="98"/>
      <c r="J100" s="99">
        <f>J129</f>
        <v>0</v>
      </c>
      <c r="L100" s="95"/>
    </row>
    <row r="101" spans="2:12" s="96" customFormat="1" ht="19.899999999999999" customHeight="1" x14ac:dyDescent="0.2">
      <c r="B101" s="95"/>
      <c r="D101" s="97" t="s">
        <v>1489</v>
      </c>
      <c r="E101" s="98"/>
      <c r="F101" s="98"/>
      <c r="G101" s="98"/>
      <c r="H101" s="98"/>
      <c r="I101" s="98"/>
      <c r="J101" s="99">
        <f>J132</f>
        <v>0</v>
      </c>
      <c r="L101" s="95"/>
    </row>
    <row r="102" spans="2:12" s="96" customFormat="1" ht="19.899999999999999" customHeight="1" x14ac:dyDescent="0.2">
      <c r="B102" s="95"/>
      <c r="D102" s="97" t="s">
        <v>1490</v>
      </c>
      <c r="E102" s="98"/>
      <c r="F102" s="98"/>
      <c r="G102" s="98"/>
      <c r="H102" s="98"/>
      <c r="I102" s="98"/>
      <c r="J102" s="99">
        <f>J134</f>
        <v>0</v>
      </c>
      <c r="L102" s="95"/>
    </row>
    <row r="103" spans="2:12" s="96" customFormat="1" ht="19.899999999999999" customHeight="1" x14ac:dyDescent="0.2">
      <c r="B103" s="95"/>
      <c r="D103" s="97" t="s">
        <v>1491</v>
      </c>
      <c r="E103" s="98"/>
      <c r="F103" s="98"/>
      <c r="G103" s="98"/>
      <c r="H103" s="98"/>
      <c r="I103" s="98"/>
      <c r="J103" s="99">
        <f>J136</f>
        <v>0</v>
      </c>
      <c r="L103" s="95"/>
    </row>
    <row r="104" spans="2:12" s="1" customFormat="1" ht="21.75" customHeight="1" x14ac:dyDescent="0.2">
      <c r="B104" s="13"/>
      <c r="L104" s="13"/>
    </row>
    <row r="105" spans="2:12" s="1" customFormat="1" ht="6.95" customHeight="1" x14ac:dyDescent="0.2">
      <c r="B105" s="16"/>
      <c r="C105" s="17"/>
      <c r="D105" s="17"/>
      <c r="E105" s="17"/>
      <c r="F105" s="17"/>
      <c r="G105" s="17"/>
      <c r="H105" s="17"/>
      <c r="I105" s="17"/>
      <c r="J105" s="17"/>
      <c r="K105" s="17"/>
      <c r="L105" s="13"/>
    </row>
    <row r="109" spans="2:12" s="1" customFormat="1" ht="6.95" customHeight="1" x14ac:dyDescent="0.2">
      <c r="B109" s="18"/>
      <c r="C109" s="19"/>
      <c r="D109" s="19"/>
      <c r="E109" s="19"/>
      <c r="F109" s="19"/>
      <c r="G109" s="19"/>
      <c r="H109" s="19"/>
      <c r="I109" s="19"/>
      <c r="J109" s="19"/>
      <c r="K109" s="19"/>
      <c r="L109" s="13"/>
    </row>
    <row r="110" spans="2:12" s="1" customFormat="1" ht="24.95" customHeight="1" x14ac:dyDescent="0.2">
      <c r="B110" s="13"/>
      <c r="C110" s="59" t="s">
        <v>128</v>
      </c>
      <c r="L110" s="13"/>
    </row>
    <row r="111" spans="2:12" s="1" customFormat="1" ht="6.95" customHeight="1" x14ac:dyDescent="0.2">
      <c r="B111" s="13"/>
      <c r="L111" s="13"/>
    </row>
    <row r="112" spans="2:12" s="1" customFormat="1" ht="12" customHeight="1" x14ac:dyDescent="0.2">
      <c r="B112" s="13"/>
      <c r="C112" s="63" t="s">
        <v>14</v>
      </c>
      <c r="L112" s="13"/>
    </row>
    <row r="113" spans="2:65" s="1" customFormat="1" ht="26.25" customHeight="1" x14ac:dyDescent="0.2">
      <c r="B113" s="13"/>
      <c r="E113" s="224" t="str">
        <f>E7</f>
        <v>Výtahy TF ČZU Praha - zřízení bezbariérového vstupu a provozu všech podlaží hlavní budovy</v>
      </c>
      <c r="F113" s="225"/>
      <c r="G113" s="225"/>
      <c r="H113" s="225"/>
      <c r="L113" s="13"/>
    </row>
    <row r="114" spans="2:65" s="1" customFormat="1" ht="12" customHeight="1" x14ac:dyDescent="0.2">
      <c r="B114" s="13"/>
      <c r="C114" s="63" t="s">
        <v>100</v>
      </c>
      <c r="L114" s="13"/>
    </row>
    <row r="115" spans="2:65" s="1" customFormat="1" ht="16.5" customHeight="1" x14ac:dyDescent="0.2">
      <c r="B115" s="13"/>
      <c r="E115" s="189" t="str">
        <f>E9</f>
        <v>06 - Vedlejší a ostatní náklady</v>
      </c>
      <c r="F115" s="223"/>
      <c r="G115" s="223"/>
      <c r="H115" s="223"/>
      <c r="L115" s="13"/>
    </row>
    <row r="116" spans="2:65" s="1" customFormat="1" ht="6.95" customHeight="1" x14ac:dyDescent="0.2">
      <c r="B116" s="13"/>
      <c r="L116" s="13"/>
    </row>
    <row r="117" spans="2:65" s="1" customFormat="1" ht="12" customHeight="1" x14ac:dyDescent="0.2">
      <c r="B117" s="13"/>
      <c r="C117" s="63" t="s">
        <v>18</v>
      </c>
      <c r="F117" s="61" t="str">
        <f>F12</f>
        <v>parc.č. 1640</v>
      </c>
      <c r="I117" s="63" t="s">
        <v>20</v>
      </c>
      <c r="J117" s="66">
        <f>IF(J12="","",J12)</f>
        <v>0</v>
      </c>
      <c r="L117" s="13"/>
    </row>
    <row r="118" spans="2:65" s="1" customFormat="1" ht="6.95" customHeight="1" x14ac:dyDescent="0.2">
      <c r="B118" s="13"/>
      <c r="L118" s="13"/>
    </row>
    <row r="119" spans="2:65" s="1" customFormat="1" ht="40.15" customHeight="1" x14ac:dyDescent="0.2">
      <c r="B119" s="13"/>
      <c r="C119" s="63" t="s">
        <v>21</v>
      </c>
      <c r="F119" s="61" t="str">
        <f>E15</f>
        <v>ČZU v Praze, Kamýcká 129, 165 00 P6</v>
      </c>
      <c r="I119" s="63" t="s">
        <v>27</v>
      </c>
      <c r="J119" s="64" t="str">
        <f>E21</f>
        <v>RH-ARCHITEKTI s.r.o., Vltavská 207/20, 150 00 P5</v>
      </c>
      <c r="L119" s="13"/>
    </row>
    <row r="120" spans="2:65" s="1" customFormat="1" ht="15.2" customHeight="1" x14ac:dyDescent="0.2">
      <c r="B120" s="13"/>
      <c r="C120" s="63" t="s">
        <v>25</v>
      </c>
      <c r="F120" s="61" t="str">
        <f>IF(E18="","",E18)</f>
        <v xml:space="preserve"> </v>
      </c>
      <c r="I120" s="63" t="s">
        <v>30</v>
      </c>
      <c r="J120" s="64" t="str">
        <f>E24</f>
        <v xml:space="preserve"> </v>
      </c>
      <c r="L120" s="13"/>
    </row>
    <row r="121" spans="2:65" s="1" customFormat="1" ht="10.35" customHeight="1" x14ac:dyDescent="0.2">
      <c r="B121" s="13"/>
      <c r="L121" s="13"/>
    </row>
    <row r="122" spans="2:65" s="104" customFormat="1" ht="29.25" customHeight="1" x14ac:dyDescent="0.2">
      <c r="B122" s="100"/>
      <c r="C122" s="101" t="s">
        <v>129</v>
      </c>
      <c r="D122" s="102" t="s">
        <v>57</v>
      </c>
      <c r="E122" s="102" t="s">
        <v>53</v>
      </c>
      <c r="F122" s="102" t="s">
        <v>54</v>
      </c>
      <c r="G122" s="102" t="s">
        <v>130</v>
      </c>
      <c r="H122" s="102" t="s">
        <v>131</v>
      </c>
      <c r="I122" s="102" t="s">
        <v>132</v>
      </c>
      <c r="J122" s="102" t="s">
        <v>104</v>
      </c>
      <c r="K122" s="103" t="s">
        <v>133</v>
      </c>
      <c r="L122" s="100"/>
      <c r="M122" s="26" t="s">
        <v>1</v>
      </c>
      <c r="N122" s="27" t="s">
        <v>36</v>
      </c>
      <c r="O122" s="27" t="s">
        <v>134</v>
      </c>
      <c r="P122" s="27" t="s">
        <v>135</v>
      </c>
      <c r="Q122" s="27" t="s">
        <v>136</v>
      </c>
      <c r="R122" s="27" t="s">
        <v>137</v>
      </c>
      <c r="S122" s="27" t="s">
        <v>138</v>
      </c>
      <c r="T122" s="28" t="s">
        <v>139</v>
      </c>
    </row>
    <row r="123" spans="2:65" s="1" customFormat="1" ht="22.9" customHeight="1" x14ac:dyDescent="0.25">
      <c r="B123" s="13"/>
      <c r="C123" s="105" t="s">
        <v>140</v>
      </c>
      <c r="J123" s="106">
        <f>BK123</f>
        <v>0</v>
      </c>
      <c r="L123" s="13"/>
      <c r="M123" s="29"/>
      <c r="N123" s="22"/>
      <c r="O123" s="22"/>
      <c r="P123" s="107">
        <f>P124</f>
        <v>0</v>
      </c>
      <c r="Q123" s="22"/>
      <c r="R123" s="107">
        <f>R124</f>
        <v>0</v>
      </c>
      <c r="S123" s="22"/>
      <c r="T123" s="108">
        <f>T124</f>
        <v>0</v>
      </c>
      <c r="AT123" s="8" t="s">
        <v>71</v>
      </c>
      <c r="AU123" s="8" t="s">
        <v>106</v>
      </c>
      <c r="BK123" s="109">
        <f>BK124</f>
        <v>0</v>
      </c>
    </row>
    <row r="124" spans="2:65" s="111" customFormat="1" ht="25.9" customHeight="1" x14ac:dyDescent="0.2">
      <c r="B124" s="110"/>
      <c r="D124" s="112" t="s">
        <v>71</v>
      </c>
      <c r="E124" s="113" t="s">
        <v>1492</v>
      </c>
      <c r="F124" s="113" t="s">
        <v>1493</v>
      </c>
      <c r="I124" s="56"/>
      <c r="J124" s="114">
        <f>BK124</f>
        <v>0</v>
      </c>
      <c r="L124" s="110"/>
      <c r="M124" s="115"/>
      <c r="P124" s="116">
        <f>P125+P127+P129+P132+P134+P136</f>
        <v>0</v>
      </c>
      <c r="R124" s="116">
        <f>R125+R127+R129+R132+R134+R136</f>
        <v>0</v>
      </c>
      <c r="T124" s="117">
        <f>T125+T127+T129+T132+T134+T136</f>
        <v>0</v>
      </c>
      <c r="AR124" s="112" t="s">
        <v>169</v>
      </c>
      <c r="AT124" s="118" t="s">
        <v>71</v>
      </c>
      <c r="AU124" s="118" t="s">
        <v>72</v>
      </c>
      <c r="AY124" s="112" t="s">
        <v>143</v>
      </c>
      <c r="BK124" s="119">
        <f>BK125+BK127+BK129+BK132+BK134+BK136</f>
        <v>0</v>
      </c>
    </row>
    <row r="125" spans="2:65" s="111" customFormat="1" ht="22.9" customHeight="1" x14ac:dyDescent="0.2">
      <c r="B125" s="110"/>
      <c r="D125" s="112" t="s">
        <v>71</v>
      </c>
      <c r="E125" s="120" t="s">
        <v>1494</v>
      </c>
      <c r="F125" s="120" t="s">
        <v>1495</v>
      </c>
      <c r="I125" s="56"/>
      <c r="J125" s="121">
        <f>BK125</f>
        <v>0</v>
      </c>
      <c r="L125" s="110"/>
      <c r="M125" s="115"/>
      <c r="P125" s="116">
        <f>P126</f>
        <v>0</v>
      </c>
      <c r="R125" s="116">
        <f>R126</f>
        <v>0</v>
      </c>
      <c r="T125" s="117">
        <f>T126</f>
        <v>0</v>
      </c>
      <c r="AR125" s="112" t="s">
        <v>169</v>
      </c>
      <c r="AT125" s="118" t="s">
        <v>71</v>
      </c>
      <c r="AU125" s="118" t="s">
        <v>80</v>
      </c>
      <c r="AY125" s="112" t="s">
        <v>143</v>
      </c>
      <c r="BK125" s="119">
        <f>BK126</f>
        <v>0</v>
      </c>
    </row>
    <row r="126" spans="2:65" s="1" customFormat="1" ht="16.5" customHeight="1" x14ac:dyDescent="0.2">
      <c r="B126" s="13"/>
      <c r="C126" s="122" t="s">
        <v>80</v>
      </c>
      <c r="D126" s="122" t="s">
        <v>145</v>
      </c>
      <c r="E126" s="123" t="s">
        <v>1496</v>
      </c>
      <c r="F126" s="124" t="s">
        <v>1495</v>
      </c>
      <c r="G126" s="125" t="s">
        <v>460</v>
      </c>
      <c r="H126" s="126">
        <v>1</v>
      </c>
      <c r="I126" s="50"/>
      <c r="J126" s="127">
        <f>ROUND(I126*H126,2)</f>
        <v>0</v>
      </c>
      <c r="K126" s="124" t="s">
        <v>149</v>
      </c>
      <c r="L126" s="13"/>
      <c r="M126" s="128" t="s">
        <v>1</v>
      </c>
      <c r="N126" s="129" t="s">
        <v>37</v>
      </c>
      <c r="O126" s="130">
        <v>0</v>
      </c>
      <c r="P126" s="130">
        <f>O126*H126</f>
        <v>0</v>
      </c>
      <c r="Q126" s="130">
        <v>0</v>
      </c>
      <c r="R126" s="130">
        <f>Q126*H126</f>
        <v>0</v>
      </c>
      <c r="S126" s="130">
        <v>0</v>
      </c>
      <c r="T126" s="131">
        <f>S126*H126</f>
        <v>0</v>
      </c>
      <c r="AR126" s="132" t="s">
        <v>1497</v>
      </c>
      <c r="AT126" s="132" t="s">
        <v>145</v>
      </c>
      <c r="AU126" s="132" t="s">
        <v>82</v>
      </c>
      <c r="AY126" s="8" t="s">
        <v>143</v>
      </c>
      <c r="BE126" s="133">
        <f>IF(N126="základní",J126,0)</f>
        <v>0</v>
      </c>
      <c r="BF126" s="133">
        <f>IF(N126="snížená",J126,0)</f>
        <v>0</v>
      </c>
      <c r="BG126" s="133">
        <f>IF(N126="zákl. přenesená",J126,0)</f>
        <v>0</v>
      </c>
      <c r="BH126" s="133">
        <f>IF(N126="sníž. přenesená",J126,0)</f>
        <v>0</v>
      </c>
      <c r="BI126" s="133">
        <f>IF(N126="nulová",J126,0)</f>
        <v>0</v>
      </c>
      <c r="BJ126" s="8" t="s">
        <v>80</v>
      </c>
      <c r="BK126" s="133">
        <f>ROUND(I126*H126,2)</f>
        <v>0</v>
      </c>
      <c r="BL126" s="8" t="s">
        <v>1497</v>
      </c>
      <c r="BM126" s="132" t="s">
        <v>1498</v>
      </c>
    </row>
    <row r="127" spans="2:65" s="111" customFormat="1" ht="22.9" customHeight="1" x14ac:dyDescent="0.2">
      <c r="B127" s="110"/>
      <c r="D127" s="112" t="s">
        <v>71</v>
      </c>
      <c r="E127" s="120" t="s">
        <v>1499</v>
      </c>
      <c r="F127" s="120" t="s">
        <v>1500</v>
      </c>
      <c r="I127" s="56"/>
      <c r="J127" s="121">
        <f>BK127</f>
        <v>0</v>
      </c>
      <c r="L127" s="110"/>
      <c r="M127" s="115"/>
      <c r="P127" s="116">
        <f>P128</f>
        <v>0</v>
      </c>
      <c r="R127" s="116">
        <f>R128</f>
        <v>0</v>
      </c>
      <c r="T127" s="117">
        <f>T128</f>
        <v>0</v>
      </c>
      <c r="AR127" s="112" t="s">
        <v>169</v>
      </c>
      <c r="AT127" s="118" t="s">
        <v>71</v>
      </c>
      <c r="AU127" s="118" t="s">
        <v>80</v>
      </c>
      <c r="AY127" s="112" t="s">
        <v>143</v>
      </c>
      <c r="BK127" s="119">
        <f>BK128</f>
        <v>0</v>
      </c>
    </row>
    <row r="128" spans="2:65" s="1" customFormat="1" ht="16.5" customHeight="1" x14ac:dyDescent="0.2">
      <c r="B128" s="13"/>
      <c r="C128" s="122" t="s">
        <v>82</v>
      </c>
      <c r="D128" s="122" t="s">
        <v>145</v>
      </c>
      <c r="E128" s="123" t="s">
        <v>1501</v>
      </c>
      <c r="F128" s="124" t="s">
        <v>1500</v>
      </c>
      <c r="G128" s="125" t="s">
        <v>460</v>
      </c>
      <c r="H128" s="126">
        <v>1</v>
      </c>
      <c r="I128" s="50"/>
      <c r="J128" s="127">
        <f>ROUND(I128*H128,2)</f>
        <v>0</v>
      </c>
      <c r="K128" s="124" t="s">
        <v>149</v>
      </c>
      <c r="L128" s="13"/>
      <c r="M128" s="128" t="s">
        <v>1</v>
      </c>
      <c r="N128" s="129" t="s">
        <v>37</v>
      </c>
      <c r="O128" s="130">
        <v>0</v>
      </c>
      <c r="P128" s="130">
        <f>O128*H128</f>
        <v>0</v>
      </c>
      <c r="Q128" s="130">
        <v>0</v>
      </c>
      <c r="R128" s="130">
        <f>Q128*H128</f>
        <v>0</v>
      </c>
      <c r="S128" s="130">
        <v>0</v>
      </c>
      <c r="T128" s="131">
        <f>S128*H128</f>
        <v>0</v>
      </c>
      <c r="AR128" s="132" t="s">
        <v>1497</v>
      </c>
      <c r="AT128" s="132" t="s">
        <v>145</v>
      </c>
      <c r="AU128" s="132" t="s">
        <v>82</v>
      </c>
      <c r="AY128" s="8" t="s">
        <v>143</v>
      </c>
      <c r="BE128" s="133">
        <f>IF(N128="základní",J128,0)</f>
        <v>0</v>
      </c>
      <c r="BF128" s="133">
        <f>IF(N128="snížená",J128,0)</f>
        <v>0</v>
      </c>
      <c r="BG128" s="133">
        <f>IF(N128="zákl. přenesená",J128,0)</f>
        <v>0</v>
      </c>
      <c r="BH128" s="133">
        <f>IF(N128="sníž. přenesená",J128,0)</f>
        <v>0</v>
      </c>
      <c r="BI128" s="133">
        <f>IF(N128="nulová",J128,0)</f>
        <v>0</v>
      </c>
      <c r="BJ128" s="8" t="s">
        <v>80</v>
      </c>
      <c r="BK128" s="133">
        <f>ROUND(I128*H128,2)</f>
        <v>0</v>
      </c>
      <c r="BL128" s="8" t="s">
        <v>1497</v>
      </c>
      <c r="BM128" s="132" t="s">
        <v>1502</v>
      </c>
    </row>
    <row r="129" spans="2:65" s="111" customFormat="1" ht="22.9" customHeight="1" x14ac:dyDescent="0.2">
      <c r="B129" s="110"/>
      <c r="D129" s="112" t="s">
        <v>71</v>
      </c>
      <c r="E129" s="120" t="s">
        <v>1503</v>
      </c>
      <c r="F129" s="120" t="s">
        <v>1504</v>
      </c>
      <c r="I129" s="56"/>
      <c r="J129" s="121">
        <f>BK129</f>
        <v>0</v>
      </c>
      <c r="L129" s="110"/>
      <c r="M129" s="115"/>
      <c r="P129" s="116">
        <f>SUM(P130:P131)</f>
        <v>0</v>
      </c>
      <c r="R129" s="116">
        <f>SUM(R130:R131)</f>
        <v>0</v>
      </c>
      <c r="T129" s="117">
        <f>SUM(T130:T131)</f>
        <v>0</v>
      </c>
      <c r="AR129" s="112" t="s">
        <v>169</v>
      </c>
      <c r="AT129" s="118" t="s">
        <v>71</v>
      </c>
      <c r="AU129" s="118" t="s">
        <v>80</v>
      </c>
      <c r="AY129" s="112" t="s">
        <v>143</v>
      </c>
      <c r="BK129" s="119">
        <f>SUM(BK130:BK131)</f>
        <v>0</v>
      </c>
    </row>
    <row r="130" spans="2:65" s="1" customFormat="1" ht="16.5" customHeight="1" x14ac:dyDescent="0.2">
      <c r="B130" s="13"/>
      <c r="C130" s="122" t="s">
        <v>160</v>
      </c>
      <c r="D130" s="122" t="s">
        <v>145</v>
      </c>
      <c r="E130" s="123" t="s">
        <v>1505</v>
      </c>
      <c r="F130" s="124" t="s">
        <v>1506</v>
      </c>
      <c r="G130" s="125" t="s">
        <v>460</v>
      </c>
      <c r="H130" s="126">
        <v>1</v>
      </c>
      <c r="I130" s="50"/>
      <c r="J130" s="127">
        <f>ROUND(I130*H130,2)</f>
        <v>0</v>
      </c>
      <c r="K130" s="124" t="s">
        <v>149</v>
      </c>
      <c r="L130" s="13"/>
      <c r="M130" s="128" t="s">
        <v>1</v>
      </c>
      <c r="N130" s="129" t="s">
        <v>37</v>
      </c>
      <c r="O130" s="130">
        <v>0</v>
      </c>
      <c r="P130" s="130">
        <f>O130*H130</f>
        <v>0</v>
      </c>
      <c r="Q130" s="130">
        <v>0</v>
      </c>
      <c r="R130" s="130">
        <f>Q130*H130</f>
        <v>0</v>
      </c>
      <c r="S130" s="130">
        <v>0</v>
      </c>
      <c r="T130" s="131">
        <f>S130*H130</f>
        <v>0</v>
      </c>
      <c r="AR130" s="132" t="s">
        <v>1497</v>
      </c>
      <c r="AT130" s="132" t="s">
        <v>145</v>
      </c>
      <c r="AU130" s="132" t="s">
        <v>82</v>
      </c>
      <c r="AY130" s="8" t="s">
        <v>143</v>
      </c>
      <c r="BE130" s="133">
        <f>IF(N130="základní",J130,0)</f>
        <v>0</v>
      </c>
      <c r="BF130" s="133">
        <f>IF(N130="snížená",J130,0)</f>
        <v>0</v>
      </c>
      <c r="BG130" s="133">
        <f>IF(N130="zákl. přenesená",J130,0)</f>
        <v>0</v>
      </c>
      <c r="BH130" s="133">
        <f>IF(N130="sníž. přenesená",J130,0)</f>
        <v>0</v>
      </c>
      <c r="BI130" s="133">
        <f>IF(N130="nulová",J130,0)</f>
        <v>0</v>
      </c>
      <c r="BJ130" s="8" t="s">
        <v>80</v>
      </c>
      <c r="BK130" s="133">
        <f>ROUND(I130*H130,2)</f>
        <v>0</v>
      </c>
      <c r="BL130" s="8" t="s">
        <v>1497</v>
      </c>
      <c r="BM130" s="132" t="s">
        <v>1507</v>
      </c>
    </row>
    <row r="131" spans="2:65" s="1" customFormat="1" ht="16.5" customHeight="1" x14ac:dyDescent="0.2">
      <c r="B131" s="13"/>
      <c r="C131" s="122" t="s">
        <v>150</v>
      </c>
      <c r="D131" s="122" t="s">
        <v>145</v>
      </c>
      <c r="E131" s="123" t="s">
        <v>1508</v>
      </c>
      <c r="F131" s="124" t="s">
        <v>1509</v>
      </c>
      <c r="G131" s="125" t="s">
        <v>460</v>
      </c>
      <c r="H131" s="126">
        <v>1</v>
      </c>
      <c r="I131" s="50"/>
      <c r="J131" s="127">
        <f>ROUND(I131*H131,2)</f>
        <v>0</v>
      </c>
      <c r="K131" s="124" t="s">
        <v>149</v>
      </c>
      <c r="L131" s="13"/>
      <c r="M131" s="128" t="s">
        <v>1</v>
      </c>
      <c r="N131" s="129" t="s">
        <v>37</v>
      </c>
      <c r="O131" s="130">
        <v>0</v>
      </c>
      <c r="P131" s="130">
        <f>O131*H131</f>
        <v>0</v>
      </c>
      <c r="Q131" s="130">
        <v>0</v>
      </c>
      <c r="R131" s="130">
        <f>Q131*H131</f>
        <v>0</v>
      </c>
      <c r="S131" s="130">
        <v>0</v>
      </c>
      <c r="T131" s="131">
        <f>S131*H131</f>
        <v>0</v>
      </c>
      <c r="AR131" s="132" t="s">
        <v>1497</v>
      </c>
      <c r="AT131" s="132" t="s">
        <v>145</v>
      </c>
      <c r="AU131" s="132" t="s">
        <v>82</v>
      </c>
      <c r="AY131" s="8" t="s">
        <v>143</v>
      </c>
      <c r="BE131" s="133">
        <f>IF(N131="základní",J131,0)</f>
        <v>0</v>
      </c>
      <c r="BF131" s="133">
        <f>IF(N131="snížená",J131,0)</f>
        <v>0</v>
      </c>
      <c r="BG131" s="133">
        <f>IF(N131="zákl. přenesená",J131,0)</f>
        <v>0</v>
      </c>
      <c r="BH131" s="133">
        <f>IF(N131="sníž. přenesená",J131,0)</f>
        <v>0</v>
      </c>
      <c r="BI131" s="133">
        <f>IF(N131="nulová",J131,0)</f>
        <v>0</v>
      </c>
      <c r="BJ131" s="8" t="s">
        <v>80</v>
      </c>
      <c r="BK131" s="133">
        <f>ROUND(I131*H131,2)</f>
        <v>0</v>
      </c>
      <c r="BL131" s="8" t="s">
        <v>1497</v>
      </c>
      <c r="BM131" s="132" t="s">
        <v>1510</v>
      </c>
    </row>
    <row r="132" spans="2:65" s="111" customFormat="1" ht="22.9" customHeight="1" x14ac:dyDescent="0.2">
      <c r="B132" s="110"/>
      <c r="D132" s="112" t="s">
        <v>71</v>
      </c>
      <c r="E132" s="120" t="s">
        <v>1511</v>
      </c>
      <c r="F132" s="120" t="s">
        <v>1512</v>
      </c>
      <c r="I132" s="56"/>
      <c r="J132" s="121">
        <f>BK132</f>
        <v>0</v>
      </c>
      <c r="L132" s="110"/>
      <c r="M132" s="115"/>
      <c r="P132" s="116">
        <f>P133</f>
        <v>0</v>
      </c>
      <c r="R132" s="116">
        <f>R133</f>
        <v>0</v>
      </c>
      <c r="T132" s="117">
        <f>T133</f>
        <v>0</v>
      </c>
      <c r="AR132" s="112" t="s">
        <v>169</v>
      </c>
      <c r="AT132" s="118" t="s">
        <v>71</v>
      </c>
      <c r="AU132" s="118" t="s">
        <v>80</v>
      </c>
      <c r="AY132" s="112" t="s">
        <v>143</v>
      </c>
      <c r="BK132" s="119">
        <f>BK133</f>
        <v>0</v>
      </c>
    </row>
    <row r="133" spans="2:65" s="1" customFormat="1" ht="16.5" customHeight="1" x14ac:dyDescent="0.2">
      <c r="B133" s="13"/>
      <c r="C133" s="122" t="s">
        <v>169</v>
      </c>
      <c r="D133" s="122" t="s">
        <v>145</v>
      </c>
      <c r="E133" s="123" t="s">
        <v>1513</v>
      </c>
      <c r="F133" s="124" t="s">
        <v>1512</v>
      </c>
      <c r="G133" s="125" t="s">
        <v>460</v>
      </c>
      <c r="H133" s="126">
        <v>1</v>
      </c>
      <c r="I133" s="50"/>
      <c r="J133" s="127">
        <f>ROUND(I133*H133,2)</f>
        <v>0</v>
      </c>
      <c r="K133" s="124" t="s">
        <v>149</v>
      </c>
      <c r="L133" s="13"/>
      <c r="M133" s="128" t="s">
        <v>1</v>
      </c>
      <c r="N133" s="129" t="s">
        <v>37</v>
      </c>
      <c r="O133" s="130">
        <v>0</v>
      </c>
      <c r="P133" s="130">
        <f>O133*H133</f>
        <v>0</v>
      </c>
      <c r="Q133" s="130">
        <v>0</v>
      </c>
      <c r="R133" s="130">
        <f>Q133*H133</f>
        <v>0</v>
      </c>
      <c r="S133" s="130">
        <v>0</v>
      </c>
      <c r="T133" s="131">
        <f>S133*H133</f>
        <v>0</v>
      </c>
      <c r="AR133" s="132" t="s">
        <v>1497</v>
      </c>
      <c r="AT133" s="132" t="s">
        <v>145</v>
      </c>
      <c r="AU133" s="132" t="s">
        <v>82</v>
      </c>
      <c r="AY133" s="8" t="s">
        <v>143</v>
      </c>
      <c r="BE133" s="133">
        <f>IF(N133="základní",J133,0)</f>
        <v>0</v>
      </c>
      <c r="BF133" s="133">
        <f>IF(N133="snížená",J133,0)</f>
        <v>0</v>
      </c>
      <c r="BG133" s="133">
        <f>IF(N133="zákl. přenesená",J133,0)</f>
        <v>0</v>
      </c>
      <c r="BH133" s="133">
        <f>IF(N133="sníž. přenesená",J133,0)</f>
        <v>0</v>
      </c>
      <c r="BI133" s="133">
        <f>IF(N133="nulová",J133,0)</f>
        <v>0</v>
      </c>
      <c r="BJ133" s="8" t="s">
        <v>80</v>
      </c>
      <c r="BK133" s="133">
        <f>ROUND(I133*H133,2)</f>
        <v>0</v>
      </c>
      <c r="BL133" s="8" t="s">
        <v>1497</v>
      </c>
      <c r="BM133" s="132" t="s">
        <v>1514</v>
      </c>
    </row>
    <row r="134" spans="2:65" s="111" customFormat="1" ht="22.9" customHeight="1" x14ac:dyDescent="0.2">
      <c r="B134" s="110"/>
      <c r="D134" s="112" t="s">
        <v>71</v>
      </c>
      <c r="E134" s="120" t="s">
        <v>1515</v>
      </c>
      <c r="F134" s="120" t="s">
        <v>1516</v>
      </c>
      <c r="I134" s="56"/>
      <c r="J134" s="121">
        <f>BK134</f>
        <v>0</v>
      </c>
      <c r="L134" s="110"/>
      <c r="M134" s="115"/>
      <c r="P134" s="116">
        <f>P135</f>
        <v>0</v>
      </c>
      <c r="R134" s="116">
        <f>R135</f>
        <v>0</v>
      </c>
      <c r="T134" s="117">
        <f>T135</f>
        <v>0</v>
      </c>
      <c r="AR134" s="112" t="s">
        <v>169</v>
      </c>
      <c r="AT134" s="118" t="s">
        <v>71</v>
      </c>
      <c r="AU134" s="118" t="s">
        <v>80</v>
      </c>
      <c r="AY134" s="112" t="s">
        <v>143</v>
      </c>
      <c r="BK134" s="119">
        <f>BK135</f>
        <v>0</v>
      </c>
    </row>
    <row r="135" spans="2:65" s="1" customFormat="1" ht="16.5" customHeight="1" x14ac:dyDescent="0.2">
      <c r="B135" s="13"/>
      <c r="C135" s="122" t="s">
        <v>174</v>
      </c>
      <c r="D135" s="122" t="s">
        <v>145</v>
      </c>
      <c r="E135" s="123" t="s">
        <v>1517</v>
      </c>
      <c r="F135" s="124" t="s">
        <v>1516</v>
      </c>
      <c r="G135" s="125" t="s">
        <v>460</v>
      </c>
      <c r="H135" s="126">
        <v>1</v>
      </c>
      <c r="I135" s="50"/>
      <c r="J135" s="127">
        <f>ROUND(I135*H135,2)</f>
        <v>0</v>
      </c>
      <c r="K135" s="124" t="s">
        <v>149</v>
      </c>
      <c r="L135" s="13"/>
      <c r="M135" s="128" t="s">
        <v>1</v>
      </c>
      <c r="N135" s="129" t="s">
        <v>37</v>
      </c>
      <c r="O135" s="130">
        <v>0</v>
      </c>
      <c r="P135" s="130">
        <f>O135*H135</f>
        <v>0</v>
      </c>
      <c r="Q135" s="130">
        <v>0</v>
      </c>
      <c r="R135" s="130">
        <f>Q135*H135</f>
        <v>0</v>
      </c>
      <c r="S135" s="130">
        <v>0</v>
      </c>
      <c r="T135" s="131">
        <f>S135*H135</f>
        <v>0</v>
      </c>
      <c r="AR135" s="132" t="s">
        <v>1497</v>
      </c>
      <c r="AT135" s="132" t="s">
        <v>145</v>
      </c>
      <c r="AU135" s="132" t="s">
        <v>82</v>
      </c>
      <c r="AY135" s="8" t="s">
        <v>143</v>
      </c>
      <c r="BE135" s="133">
        <f>IF(N135="základní",J135,0)</f>
        <v>0</v>
      </c>
      <c r="BF135" s="133">
        <f>IF(N135="snížená",J135,0)</f>
        <v>0</v>
      </c>
      <c r="BG135" s="133">
        <f>IF(N135="zákl. přenesená",J135,0)</f>
        <v>0</v>
      </c>
      <c r="BH135" s="133">
        <f>IF(N135="sníž. přenesená",J135,0)</f>
        <v>0</v>
      </c>
      <c r="BI135" s="133">
        <f>IF(N135="nulová",J135,0)</f>
        <v>0</v>
      </c>
      <c r="BJ135" s="8" t="s">
        <v>80</v>
      </c>
      <c r="BK135" s="133">
        <f>ROUND(I135*H135,2)</f>
        <v>0</v>
      </c>
      <c r="BL135" s="8" t="s">
        <v>1497</v>
      </c>
      <c r="BM135" s="132" t="s">
        <v>1518</v>
      </c>
    </row>
    <row r="136" spans="2:65" s="111" customFormat="1" ht="22.9" customHeight="1" x14ac:dyDescent="0.2">
      <c r="B136" s="110"/>
      <c r="D136" s="112" t="s">
        <v>71</v>
      </c>
      <c r="E136" s="120" t="s">
        <v>1519</v>
      </c>
      <c r="F136" s="120" t="s">
        <v>1520</v>
      </c>
      <c r="I136" s="56"/>
      <c r="J136" s="121">
        <f>BK136</f>
        <v>0</v>
      </c>
      <c r="L136" s="110"/>
      <c r="M136" s="115"/>
      <c r="P136" s="116">
        <f>P137</f>
        <v>0</v>
      </c>
      <c r="R136" s="116">
        <f>R137</f>
        <v>0</v>
      </c>
      <c r="T136" s="117">
        <f>T137</f>
        <v>0</v>
      </c>
      <c r="AR136" s="112" t="s">
        <v>169</v>
      </c>
      <c r="AT136" s="118" t="s">
        <v>71</v>
      </c>
      <c r="AU136" s="118" t="s">
        <v>80</v>
      </c>
      <c r="AY136" s="112" t="s">
        <v>143</v>
      </c>
      <c r="BK136" s="119">
        <f>BK137</f>
        <v>0</v>
      </c>
    </row>
    <row r="137" spans="2:65" s="1" customFormat="1" ht="16.5" customHeight="1" x14ac:dyDescent="0.2">
      <c r="B137" s="13"/>
      <c r="C137" s="122" t="s">
        <v>180</v>
      </c>
      <c r="D137" s="122" t="s">
        <v>145</v>
      </c>
      <c r="E137" s="123" t="s">
        <v>1521</v>
      </c>
      <c r="F137" s="124" t="s">
        <v>1522</v>
      </c>
      <c r="G137" s="125" t="s">
        <v>460</v>
      </c>
      <c r="H137" s="126">
        <v>1</v>
      </c>
      <c r="I137" s="50"/>
      <c r="J137" s="127">
        <f>ROUND(I137*H137,2)</f>
        <v>0</v>
      </c>
      <c r="K137" s="124" t="s">
        <v>149</v>
      </c>
      <c r="L137" s="13"/>
      <c r="M137" s="173" t="s">
        <v>1</v>
      </c>
      <c r="N137" s="174" t="s">
        <v>37</v>
      </c>
      <c r="O137" s="175">
        <v>0</v>
      </c>
      <c r="P137" s="175">
        <f>O137*H137</f>
        <v>0</v>
      </c>
      <c r="Q137" s="175">
        <v>0</v>
      </c>
      <c r="R137" s="175">
        <f>Q137*H137</f>
        <v>0</v>
      </c>
      <c r="S137" s="175">
        <v>0</v>
      </c>
      <c r="T137" s="176">
        <f>S137*H137</f>
        <v>0</v>
      </c>
      <c r="AR137" s="132" t="s">
        <v>1497</v>
      </c>
      <c r="AT137" s="132" t="s">
        <v>145</v>
      </c>
      <c r="AU137" s="132" t="s">
        <v>82</v>
      </c>
      <c r="AY137" s="8" t="s">
        <v>143</v>
      </c>
      <c r="BE137" s="133">
        <f>IF(N137="základní",J137,0)</f>
        <v>0</v>
      </c>
      <c r="BF137" s="133">
        <f>IF(N137="snížená",J137,0)</f>
        <v>0</v>
      </c>
      <c r="BG137" s="133">
        <f>IF(N137="zákl. přenesená",J137,0)</f>
        <v>0</v>
      </c>
      <c r="BH137" s="133">
        <f>IF(N137="sníž. přenesená",J137,0)</f>
        <v>0</v>
      </c>
      <c r="BI137" s="133">
        <f>IF(N137="nulová",J137,0)</f>
        <v>0</v>
      </c>
      <c r="BJ137" s="8" t="s">
        <v>80</v>
      </c>
      <c r="BK137" s="133">
        <f>ROUND(I137*H137,2)</f>
        <v>0</v>
      </c>
      <c r="BL137" s="8" t="s">
        <v>1497</v>
      </c>
      <c r="BM137" s="132" t="s">
        <v>1523</v>
      </c>
    </row>
    <row r="138" spans="2:65" s="1" customFormat="1" ht="6.95" customHeight="1" x14ac:dyDescent="0.2">
      <c r="B138" s="16"/>
      <c r="C138" s="17"/>
      <c r="D138" s="17"/>
      <c r="E138" s="17"/>
      <c r="F138" s="17"/>
      <c r="G138" s="17"/>
      <c r="H138" s="17"/>
      <c r="I138" s="178"/>
      <c r="J138" s="17"/>
      <c r="K138" s="17"/>
      <c r="L138" s="13"/>
    </row>
  </sheetData>
  <sheetProtection algorithmName="SHA-512" hashValue="2SjAK+6X6hTj7PYzJEmtKR2rbNDxqItlzj2kR7khiqELzsLQYLM3ERFulSEfSugin7UAx722OmlajC2R1UgBug==" saltValue="ltCv9CBD5/BATjNjUYFEVw==" spinCount="100000" sheet="1" objects="1" scenarios="1"/>
  <autoFilter ref="C122:K137" xr:uid="{00000000-0009-0000-0000-000006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Props1.xml><?xml version="1.0" encoding="utf-8"?>
<ds:datastoreItem xmlns:ds="http://schemas.openxmlformats.org/officeDocument/2006/customXml" ds:itemID="{3F6077C1-F452-4AF6-A6B4-D0392D98A7F4}"/>
</file>

<file path=customXml/itemProps2.xml><?xml version="1.0" encoding="utf-8"?>
<ds:datastoreItem xmlns:ds="http://schemas.openxmlformats.org/officeDocument/2006/customXml" ds:itemID="{1A3EB102-C38D-47EB-B22A-75518403B6B7}"/>
</file>

<file path=customXml/itemProps3.xml><?xml version="1.0" encoding="utf-8"?>
<ds:datastoreItem xmlns:ds="http://schemas.openxmlformats.org/officeDocument/2006/customXml" ds:itemID="{BB979701-F3A9-451B-B79E-76B22640FAAE}"/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01 - Budova I</vt:lpstr>
      <vt:lpstr>02 - Budova II</vt:lpstr>
      <vt:lpstr>03 - Budova III</vt:lpstr>
      <vt:lpstr>04 - Ostatní</vt:lpstr>
      <vt:lpstr>05 - Vybavení interiéru</vt:lpstr>
      <vt:lpstr>06 - Vedlejší a ostatní n...</vt:lpstr>
      <vt:lpstr>'01 - Budova I'!Názvy_tisku</vt:lpstr>
      <vt:lpstr>'02 - Budova II'!Názvy_tisku</vt:lpstr>
      <vt:lpstr>'03 - Budova III'!Názvy_tisku</vt:lpstr>
      <vt:lpstr>'04 - Ostatní'!Názvy_tisku</vt:lpstr>
      <vt:lpstr>'05 - Vybavení interiéru'!Názvy_tisku</vt:lpstr>
      <vt:lpstr>'06 - Vedlejší a ostatní n...'!Názvy_tisku</vt:lpstr>
      <vt:lpstr>'Rekapitulace stavby'!Názvy_tisku</vt:lpstr>
      <vt:lpstr>'01 - Budova I'!Oblast_tisku</vt:lpstr>
      <vt:lpstr>'02 - Budova II'!Oblast_tisku</vt:lpstr>
      <vt:lpstr>'03 - Budova III'!Oblast_tisku</vt:lpstr>
      <vt:lpstr>'04 - Ostatní'!Oblast_tisku</vt:lpstr>
      <vt:lpstr>'05 - Vybavení interiéru'!Oblast_tisku</vt:lpstr>
      <vt:lpstr>'06 - Vedlejší a ostatní n...'!Oblast_tisku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TOMASNTB\HP</dc:creator>
  <cp:lastModifiedBy>Edrová Jitka</cp:lastModifiedBy>
  <dcterms:created xsi:type="dcterms:W3CDTF">2024-02-07T10:18:59Z</dcterms:created>
  <dcterms:modified xsi:type="dcterms:W3CDTF">2025-06-03T15:27:22Z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</Properties>
</file>